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ttp8646/Desktop/"/>
    </mc:Choice>
  </mc:AlternateContent>
  <xr:revisionPtr revIDLastSave="0" documentId="8_{94F1788B-8475-5546-B217-0E7CD7FAA827}" xr6:coauthVersionLast="47" xr6:coauthVersionMax="47" xr10:uidLastSave="{00000000-0000-0000-0000-000000000000}"/>
  <bookViews>
    <workbookView xWindow="5200" yWindow="600" windowWidth="23600" windowHeight="17580" activeTab="1" xr2:uid="{00000000-000D-0000-FFFF-FFFF00000000}"/>
  </bookViews>
  <sheets>
    <sheet name="Supp Figure 1B" sheetId="1" r:id="rId1"/>
    <sheet name="Supp Figure 3B" sheetId="4" r:id="rId2"/>
    <sheet name="Supp Figure 8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4" l="1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I24" i="3"/>
  <c r="H24" i="3"/>
  <c r="G24" i="3"/>
  <c r="F24" i="3"/>
  <c r="E24" i="3"/>
  <c r="E3" i="1" l="1"/>
  <c r="E12" i="1"/>
  <c r="E13" i="1"/>
  <c r="H13" i="1" s="1"/>
  <c r="E14" i="1"/>
  <c r="E15" i="1"/>
  <c r="E16" i="1"/>
  <c r="E17" i="1"/>
  <c r="E18" i="1"/>
  <c r="E19" i="1"/>
  <c r="E20" i="1"/>
  <c r="E21" i="1"/>
  <c r="E22" i="1"/>
  <c r="E4" i="1"/>
  <c r="E5" i="1"/>
  <c r="E6" i="1"/>
  <c r="E7" i="1"/>
  <c r="E8" i="1"/>
  <c r="E9" i="1"/>
  <c r="E10" i="1"/>
  <c r="E11" i="1"/>
  <c r="H3" i="1" l="1"/>
  <c r="F3" i="1"/>
  <c r="F13" i="1"/>
  <c r="G3" i="1"/>
  <c r="G13" i="1"/>
</calcChain>
</file>

<file path=xl/sharedStrings.xml><?xml version="1.0" encoding="utf-8"?>
<sst xmlns="http://schemas.openxmlformats.org/spreadsheetml/2006/main" count="119" uniqueCount="94">
  <si>
    <t>mutant2-2 n1</t>
  </si>
  <si>
    <t>mutant2-2 n2</t>
  </si>
  <si>
    <t>mutant2-2 n3</t>
  </si>
  <si>
    <t>mutant2-2 n4</t>
  </si>
  <si>
    <t>mutant2-1 n1</t>
  </si>
  <si>
    <t>mutant2-1 n2</t>
  </si>
  <si>
    <t>mutant2-1 n3</t>
  </si>
  <si>
    <t>mutant2-1 n4</t>
  </si>
  <si>
    <t>mutant1-1 n1</t>
  </si>
  <si>
    <t>mutant1-1 n2</t>
  </si>
  <si>
    <t>Ctrl1 n1</t>
  </si>
  <si>
    <t>Ctrl1 n2</t>
  </si>
  <si>
    <t>Ctrl1 n3</t>
  </si>
  <si>
    <t>Ctrl1 n4</t>
  </si>
  <si>
    <t>Ctrl2 n1</t>
  </si>
  <si>
    <t>Ctrl2 n2</t>
  </si>
  <si>
    <t>Ctrl2 n3</t>
  </si>
  <si>
    <t>Ctrl2 n4</t>
  </si>
  <si>
    <t>Ctrl2 n5</t>
  </si>
  <si>
    <t>Ctrl1 n5</t>
  </si>
  <si>
    <t>GFP+Ki67+ cells</t>
  </si>
  <si>
    <t>Total GFP+ cells</t>
  </si>
  <si>
    <t>% GFP+Ki67+ / GFP+</t>
  </si>
  <si>
    <t>SD</t>
  </si>
  <si>
    <t>Group</t>
  </si>
  <si>
    <t>SEM</t>
  </si>
  <si>
    <t>Control</t>
  </si>
  <si>
    <t>Mutant</t>
  </si>
  <si>
    <t>Mean % GFP+Ki67+ / GFP+</t>
  </si>
  <si>
    <t>P3</t>
  </si>
  <si>
    <t>P4</t>
  </si>
  <si>
    <t>P5</t>
  </si>
  <si>
    <t>P6</t>
  </si>
  <si>
    <t>P7</t>
  </si>
  <si>
    <t>Number of surviving animals</t>
  </si>
  <si>
    <t xml:space="preserve"> Postnatal Day</t>
  </si>
  <si>
    <t>Postnatal Day</t>
  </si>
  <si>
    <t>Cell number</t>
  </si>
  <si>
    <t>Percentage</t>
  </si>
  <si>
    <t>Nuclear Yap+/ GFP+</t>
  </si>
  <si>
    <t>Nuclear Yap+ /Hnf4a+</t>
  </si>
  <si>
    <t>P1 kidney n1</t>
  </si>
  <si>
    <t>24/54</t>
  </si>
  <si>
    <t>133/168</t>
  </si>
  <si>
    <t>P1 kidney n2</t>
  </si>
  <si>
    <t>40/52</t>
  </si>
  <si>
    <t>104/138</t>
  </si>
  <si>
    <t>P1 kidney n3</t>
  </si>
  <si>
    <t>36/54</t>
  </si>
  <si>
    <t>126/142</t>
  </si>
  <si>
    <t>P1 kidney n4</t>
  </si>
  <si>
    <t>43/83</t>
  </si>
  <si>
    <t>80/110</t>
  </si>
  <si>
    <t>P1 kidney n5</t>
  </si>
  <si>
    <t>23/42</t>
  </si>
  <si>
    <t>44/80</t>
  </si>
  <si>
    <t>P1 kidney n6</t>
  </si>
  <si>
    <t>36/60</t>
  </si>
  <si>
    <t>40/78</t>
  </si>
  <si>
    <t>P1 kidney n7</t>
  </si>
  <si>
    <t>007/38</t>
  </si>
  <si>
    <t>58/80</t>
  </si>
  <si>
    <t>P1 kidney n8</t>
  </si>
  <si>
    <t>53/65</t>
  </si>
  <si>
    <t>80/104</t>
  </si>
  <si>
    <t>P1 kidney n9</t>
  </si>
  <si>
    <t>81/84</t>
  </si>
  <si>
    <t>144/168</t>
  </si>
  <si>
    <t>P6 kidney n1</t>
  </si>
  <si>
    <t>008/90</t>
  </si>
  <si>
    <t>200/220</t>
  </si>
  <si>
    <t>P6 kidney n2</t>
  </si>
  <si>
    <t>005/13</t>
  </si>
  <si>
    <t>100/190</t>
  </si>
  <si>
    <t>P6 kidney n3</t>
  </si>
  <si>
    <t>002/70</t>
  </si>
  <si>
    <t>78/150</t>
  </si>
  <si>
    <t>P6 kidney n4</t>
  </si>
  <si>
    <t>005/63</t>
  </si>
  <si>
    <t>198/240</t>
  </si>
  <si>
    <t>P6 kidney n5</t>
  </si>
  <si>
    <t>82/110</t>
  </si>
  <si>
    <t>P6 kidney n6</t>
  </si>
  <si>
    <t>006/18</t>
  </si>
  <si>
    <t>202/270</t>
  </si>
  <si>
    <t>P6 kidney n7</t>
  </si>
  <si>
    <t>003/45</t>
  </si>
  <si>
    <t>264/300</t>
  </si>
  <si>
    <t>P6 kidney n8</t>
  </si>
  <si>
    <t>00/15</t>
  </si>
  <si>
    <t>204/260</t>
  </si>
  <si>
    <t>P6 kidney n9</t>
  </si>
  <si>
    <t>005/109</t>
  </si>
  <si>
    <t>84/100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</si>
</sst>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1" fillId="4" borderId="1" xfId="0" applyFont="1" applyFill="1" applyBorder="1"/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left"/>
    </xf>
    <xf numFmtId="0" fontId="1" fillId="5" borderId="1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3" fillId="0" borderId="0" xfId="0" applyFont="1" applyAlignment="1">
      <alignment readingOrder="1"/>
    </xf>
    <xf numFmtId="0" fontId="4" fillId="0" borderId="1" xfId="0" applyFont="1" applyBorder="1" applyAlignment="1">
      <alignment readingOrder="1"/>
    </xf>
    <xf numFmtId="0" fontId="3" fillId="0" borderId="1" xfId="0" applyFont="1" applyBorder="1" applyAlignment="1">
      <alignment horizontal="center" readingOrder="1"/>
    </xf>
    <xf numFmtId="0" fontId="4" fillId="0" borderId="0" xfId="0" applyFont="1" applyAlignment="1">
      <alignment horizontal="center" readingOrder="1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readingOrder="1"/>
    </xf>
    <xf numFmtId="0" fontId="2" fillId="2" borderId="1" xfId="0" applyFont="1" applyFill="1" applyBorder="1" applyAlignment="1">
      <alignment horizontal="center" readingOrder="1"/>
    </xf>
    <xf numFmtId="0" fontId="3" fillId="0" borderId="3" xfId="0" applyFont="1" applyBorder="1" applyAlignment="1">
      <alignment horizontal="center" readingOrder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1" xfId="0" applyFont="1" applyBorder="1"/>
    <xf numFmtId="2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5"/>
  <sheetViews>
    <sheetView zoomScale="80" zoomScaleNormal="80" workbookViewId="0">
      <selection activeCell="J2" sqref="J2"/>
    </sheetView>
  </sheetViews>
  <sheetFormatPr baseColWidth="10" defaultColWidth="8.83203125" defaultRowHeight="15" x14ac:dyDescent="0.2"/>
  <cols>
    <col min="2" max="2" width="13.5" customWidth="1"/>
    <col min="3" max="3" width="14.33203125" style="5" customWidth="1"/>
    <col min="4" max="4" width="16.33203125" style="5" customWidth="1"/>
    <col min="5" max="5" width="20.5" style="5" customWidth="1"/>
    <col min="7" max="7" width="28.5" style="2" customWidth="1"/>
    <col min="11" max="11" width="21.5" customWidth="1"/>
    <col min="12" max="12" width="12.83203125" customWidth="1"/>
  </cols>
  <sheetData>
    <row r="1" spans="2:15" x14ac:dyDescent="0.2">
      <c r="C1" s="4"/>
      <c r="D1" s="4"/>
    </row>
    <row r="2" spans="2:15" x14ac:dyDescent="0.2">
      <c r="B2" s="8" t="s">
        <v>24</v>
      </c>
      <c r="C2" s="6" t="s">
        <v>21</v>
      </c>
      <c r="D2" s="6" t="s">
        <v>20</v>
      </c>
      <c r="E2" s="8" t="s">
        <v>22</v>
      </c>
      <c r="F2" s="8" t="s">
        <v>23</v>
      </c>
      <c r="G2" s="18" t="s">
        <v>28</v>
      </c>
      <c r="H2" s="8" t="s">
        <v>25</v>
      </c>
      <c r="J2" s="3" t="s">
        <v>24</v>
      </c>
      <c r="K2" s="18" t="s">
        <v>22</v>
      </c>
    </row>
    <row r="3" spans="2:15" x14ac:dyDescent="0.2">
      <c r="B3" s="12" t="s">
        <v>0</v>
      </c>
      <c r="C3" s="13">
        <v>166</v>
      </c>
      <c r="D3" s="13">
        <v>98</v>
      </c>
      <c r="E3" s="14">
        <f xml:space="preserve"> ( D3/C3 ) * 100</f>
        <v>59.036144578313255</v>
      </c>
      <c r="F3" s="12">
        <f>_xlfn.STDEV.S(E3:E12)</f>
        <v>8.3748794108459172</v>
      </c>
      <c r="G3" s="19">
        <f>AVERAGE(E3:E12)</f>
        <v>51.035146871223489</v>
      </c>
      <c r="H3" s="12">
        <f>_xlfn.STDEV.S(E3:E12)/SQRT(COUNT(E3:E12))</f>
        <v>2.6483694067522161</v>
      </c>
      <c r="J3" s="2" t="s">
        <v>26</v>
      </c>
      <c r="K3" s="2">
        <v>9</v>
      </c>
      <c r="N3" s="5"/>
      <c r="O3" s="5"/>
    </row>
    <row r="4" spans="2:15" x14ac:dyDescent="0.2">
      <c r="B4" s="12" t="s">
        <v>1</v>
      </c>
      <c r="C4" s="13">
        <v>132</v>
      </c>
      <c r="D4" s="13">
        <v>62</v>
      </c>
      <c r="E4" s="14">
        <f t="shared" ref="E4:E22" si="0" xml:space="preserve"> ( D4/C4 ) * 100</f>
        <v>46.969696969696969</v>
      </c>
      <c r="F4" s="7"/>
      <c r="G4" s="20"/>
      <c r="H4" s="7"/>
      <c r="J4" s="2" t="s">
        <v>26</v>
      </c>
      <c r="K4" s="2">
        <v>15.8</v>
      </c>
      <c r="N4" s="5"/>
      <c r="O4" s="5"/>
    </row>
    <row r="5" spans="2:15" x14ac:dyDescent="0.2">
      <c r="B5" s="12" t="s">
        <v>2</v>
      </c>
      <c r="C5" s="13">
        <v>187</v>
      </c>
      <c r="D5" s="13">
        <v>122</v>
      </c>
      <c r="E5" s="14">
        <f t="shared" si="0"/>
        <v>65.240641711229955</v>
      </c>
      <c r="F5" s="7"/>
      <c r="G5" s="20"/>
      <c r="H5" s="7"/>
      <c r="J5" s="2" t="s">
        <v>26</v>
      </c>
      <c r="K5" s="2">
        <v>19.8</v>
      </c>
      <c r="N5" s="5"/>
      <c r="O5" s="5"/>
    </row>
    <row r="6" spans="2:15" x14ac:dyDescent="0.2">
      <c r="B6" s="12" t="s">
        <v>3</v>
      </c>
      <c r="C6" s="13">
        <v>90</v>
      </c>
      <c r="D6" s="13">
        <v>45</v>
      </c>
      <c r="E6" s="14">
        <f t="shared" si="0"/>
        <v>50</v>
      </c>
      <c r="F6" s="7"/>
      <c r="G6" s="20"/>
      <c r="H6" s="7"/>
      <c r="J6" s="2" t="s">
        <v>26</v>
      </c>
      <c r="K6" s="2">
        <v>11.1</v>
      </c>
      <c r="N6" s="5"/>
      <c r="O6" s="5"/>
    </row>
    <row r="7" spans="2:15" x14ac:dyDescent="0.2">
      <c r="B7" s="12" t="s">
        <v>4</v>
      </c>
      <c r="C7" s="13">
        <v>87</v>
      </c>
      <c r="D7" s="13">
        <v>44</v>
      </c>
      <c r="E7" s="14">
        <f t="shared" si="0"/>
        <v>50.574712643678168</v>
      </c>
      <c r="F7" s="7"/>
      <c r="G7" s="20"/>
      <c r="H7" s="7"/>
      <c r="J7" s="2" t="s">
        <v>26</v>
      </c>
      <c r="K7" s="2">
        <v>26.9</v>
      </c>
      <c r="N7" s="5"/>
      <c r="O7" s="5"/>
    </row>
    <row r="8" spans="2:15" x14ac:dyDescent="0.2">
      <c r="B8" s="12" t="s">
        <v>5</v>
      </c>
      <c r="C8" s="13">
        <v>127</v>
      </c>
      <c r="D8" s="13">
        <v>66</v>
      </c>
      <c r="E8" s="14">
        <f t="shared" si="0"/>
        <v>51.968503937007867</v>
      </c>
      <c r="F8" s="7"/>
      <c r="G8" s="20"/>
      <c r="H8" s="7"/>
      <c r="J8" s="2" t="s">
        <v>26</v>
      </c>
      <c r="K8" s="2">
        <v>12.5</v>
      </c>
      <c r="N8" s="5"/>
      <c r="O8" s="5"/>
    </row>
    <row r="9" spans="2:15" x14ac:dyDescent="0.2">
      <c r="B9" s="12" t="s">
        <v>6</v>
      </c>
      <c r="C9" s="13">
        <v>114</v>
      </c>
      <c r="D9" s="13">
        <v>66</v>
      </c>
      <c r="E9" s="14">
        <f t="shared" si="0"/>
        <v>57.894736842105267</v>
      </c>
      <c r="F9" s="7"/>
      <c r="G9" s="20"/>
      <c r="H9" s="7"/>
      <c r="J9" s="2" t="s">
        <v>26</v>
      </c>
      <c r="K9" s="2">
        <v>14.7</v>
      </c>
      <c r="N9" s="5"/>
      <c r="O9" s="5"/>
    </row>
    <row r="10" spans="2:15" x14ac:dyDescent="0.2">
      <c r="B10" s="12" t="s">
        <v>7</v>
      </c>
      <c r="C10" s="13">
        <v>138</v>
      </c>
      <c r="D10" s="13">
        <v>62</v>
      </c>
      <c r="E10" s="14">
        <f t="shared" si="0"/>
        <v>44.927536231884055</v>
      </c>
      <c r="F10" s="7"/>
      <c r="G10" s="20"/>
      <c r="H10" s="7"/>
      <c r="J10" s="2" t="s">
        <v>26</v>
      </c>
      <c r="K10" s="2">
        <v>9</v>
      </c>
      <c r="N10" s="5"/>
      <c r="O10" s="5"/>
    </row>
    <row r="11" spans="2:15" x14ac:dyDescent="0.2">
      <c r="B11" s="12" t="s">
        <v>8</v>
      </c>
      <c r="C11" s="13">
        <v>119</v>
      </c>
      <c r="D11" s="13">
        <v>58</v>
      </c>
      <c r="E11" s="14">
        <f t="shared" si="0"/>
        <v>48.739495798319325</v>
      </c>
      <c r="F11" s="7"/>
      <c r="G11" s="20"/>
      <c r="H11" s="7"/>
      <c r="J11" s="2" t="s">
        <v>26</v>
      </c>
      <c r="K11" s="2">
        <v>12.3</v>
      </c>
      <c r="N11" s="5"/>
      <c r="O11" s="5"/>
    </row>
    <row r="12" spans="2:15" x14ac:dyDescent="0.2">
      <c r="B12" s="12" t="s">
        <v>9</v>
      </c>
      <c r="C12" s="13">
        <v>80</v>
      </c>
      <c r="D12" s="13">
        <v>28</v>
      </c>
      <c r="E12" s="14">
        <f t="shared" si="0"/>
        <v>35</v>
      </c>
      <c r="F12" s="7"/>
      <c r="G12" s="20"/>
      <c r="H12" s="7"/>
      <c r="J12" s="2" t="s">
        <v>26</v>
      </c>
      <c r="K12" s="2">
        <v>17.100000000000001</v>
      </c>
      <c r="N12" s="5"/>
      <c r="O12" s="5"/>
    </row>
    <row r="13" spans="2:15" x14ac:dyDescent="0.2">
      <c r="B13" s="9" t="s">
        <v>10</v>
      </c>
      <c r="C13" s="10">
        <v>78</v>
      </c>
      <c r="D13" s="10">
        <v>7</v>
      </c>
      <c r="E13" s="11">
        <f t="shared" si="0"/>
        <v>8.9743589743589745</v>
      </c>
      <c r="F13" s="15">
        <f>_xlfn.STDEV.S(E13:E22)</f>
        <v>5.4872091231155169</v>
      </c>
      <c r="G13" s="21">
        <f>AVERAGE(E13:E22)</f>
        <v>14.821872145054636</v>
      </c>
      <c r="H13" s="15">
        <f>_xlfn.STDEV.S(E13:E22)/SQRT(COUNT(E3:E22))</f>
        <v>1.2269772606043308</v>
      </c>
      <c r="J13" s="2" t="s">
        <v>27</v>
      </c>
      <c r="K13" s="2">
        <v>59</v>
      </c>
    </row>
    <row r="14" spans="2:15" x14ac:dyDescent="0.2">
      <c r="B14" s="9" t="s">
        <v>11</v>
      </c>
      <c r="C14" s="10">
        <v>222</v>
      </c>
      <c r="D14" s="10">
        <v>35</v>
      </c>
      <c r="E14" s="11">
        <f t="shared" si="0"/>
        <v>15.765765765765765</v>
      </c>
      <c r="F14" s="7"/>
      <c r="G14" s="20"/>
      <c r="H14" s="7"/>
      <c r="J14" s="2" t="s">
        <v>27</v>
      </c>
      <c r="K14" s="2">
        <v>47</v>
      </c>
    </row>
    <row r="15" spans="2:15" x14ac:dyDescent="0.2">
      <c r="B15" s="9" t="s">
        <v>12</v>
      </c>
      <c r="C15" s="10">
        <v>126</v>
      </c>
      <c r="D15" s="10">
        <v>25</v>
      </c>
      <c r="E15" s="11">
        <f t="shared" si="0"/>
        <v>19.841269841269842</v>
      </c>
      <c r="F15" s="7"/>
      <c r="G15" s="20"/>
      <c r="H15" s="7"/>
      <c r="J15" s="2" t="s">
        <v>27</v>
      </c>
      <c r="K15" s="2">
        <v>65</v>
      </c>
    </row>
    <row r="16" spans="2:15" x14ac:dyDescent="0.2">
      <c r="B16" s="9" t="s">
        <v>13</v>
      </c>
      <c r="C16" s="10">
        <v>108</v>
      </c>
      <c r="D16" s="10">
        <v>12</v>
      </c>
      <c r="E16" s="11">
        <f t="shared" si="0"/>
        <v>11.111111111111111</v>
      </c>
      <c r="F16" s="7"/>
      <c r="G16" s="20"/>
      <c r="H16" s="7"/>
      <c r="J16" s="2" t="s">
        <v>27</v>
      </c>
      <c r="K16" s="2">
        <v>50</v>
      </c>
    </row>
    <row r="17" spans="2:12" x14ac:dyDescent="0.2">
      <c r="B17" s="9" t="s">
        <v>19</v>
      </c>
      <c r="C17" s="10">
        <v>52</v>
      </c>
      <c r="D17" s="10">
        <v>14</v>
      </c>
      <c r="E17" s="11">
        <f t="shared" si="0"/>
        <v>26.923076923076923</v>
      </c>
      <c r="F17" s="7"/>
      <c r="G17" s="20"/>
      <c r="H17" s="7"/>
      <c r="J17" s="2" t="s">
        <v>27</v>
      </c>
      <c r="K17" s="2">
        <v>50.6</v>
      </c>
    </row>
    <row r="18" spans="2:12" x14ac:dyDescent="0.2">
      <c r="B18" s="9" t="s">
        <v>14</v>
      </c>
      <c r="C18" s="10">
        <v>160</v>
      </c>
      <c r="D18" s="10">
        <v>20</v>
      </c>
      <c r="E18" s="11">
        <f t="shared" si="0"/>
        <v>12.5</v>
      </c>
      <c r="F18" s="7"/>
      <c r="G18" s="20"/>
      <c r="H18" s="7"/>
      <c r="J18" s="2" t="s">
        <v>27</v>
      </c>
      <c r="K18" s="2">
        <v>52</v>
      </c>
    </row>
    <row r="19" spans="2:12" x14ac:dyDescent="0.2">
      <c r="B19" s="9" t="s">
        <v>15</v>
      </c>
      <c r="C19" s="10">
        <v>102</v>
      </c>
      <c r="D19" s="10">
        <v>15</v>
      </c>
      <c r="E19" s="11">
        <f t="shared" si="0"/>
        <v>14.705882352941178</v>
      </c>
      <c r="F19" s="7"/>
      <c r="G19" s="20"/>
      <c r="H19" s="7"/>
      <c r="J19" s="2" t="s">
        <v>27</v>
      </c>
      <c r="K19" s="2">
        <v>57.9</v>
      </c>
    </row>
    <row r="20" spans="2:12" x14ac:dyDescent="0.2">
      <c r="B20" s="9" t="s">
        <v>16</v>
      </c>
      <c r="C20" s="10">
        <v>122</v>
      </c>
      <c r="D20" s="10">
        <v>11</v>
      </c>
      <c r="E20" s="11">
        <f t="shared" si="0"/>
        <v>9.0163934426229506</v>
      </c>
      <c r="F20" s="7"/>
      <c r="G20" s="20"/>
      <c r="H20" s="7"/>
      <c r="J20" s="2" t="s">
        <v>27</v>
      </c>
      <c r="K20" s="2">
        <v>44.9</v>
      </c>
    </row>
    <row r="21" spans="2:12" x14ac:dyDescent="0.2">
      <c r="B21" s="9" t="s">
        <v>17</v>
      </c>
      <c r="C21" s="10">
        <v>130</v>
      </c>
      <c r="D21" s="10">
        <v>16</v>
      </c>
      <c r="E21" s="11">
        <f t="shared" si="0"/>
        <v>12.307692307692308</v>
      </c>
      <c r="F21" s="7"/>
      <c r="G21" s="20"/>
      <c r="H21" s="7"/>
      <c r="J21" s="2" t="s">
        <v>27</v>
      </c>
      <c r="K21" s="2">
        <v>48.7</v>
      </c>
    </row>
    <row r="22" spans="2:12" x14ac:dyDescent="0.2">
      <c r="B22" s="9" t="s">
        <v>18</v>
      </c>
      <c r="C22" s="10">
        <v>82</v>
      </c>
      <c r="D22" s="10">
        <v>14</v>
      </c>
      <c r="E22" s="11">
        <f t="shared" si="0"/>
        <v>17.073170731707318</v>
      </c>
      <c r="F22" s="7"/>
      <c r="G22" s="20"/>
      <c r="H22" s="7"/>
      <c r="J22" s="2" t="s">
        <v>27</v>
      </c>
      <c r="K22" s="2">
        <v>35</v>
      </c>
    </row>
    <row r="25" spans="2:12" x14ac:dyDescent="0.2">
      <c r="J25" s="16"/>
      <c r="K25" s="16"/>
      <c r="L25" s="1"/>
    </row>
    <row r="26" spans="2:12" x14ac:dyDescent="0.2">
      <c r="J26" s="17"/>
      <c r="K26" s="5"/>
    </row>
    <row r="27" spans="2:12" x14ac:dyDescent="0.2">
      <c r="J27" s="17"/>
      <c r="K27" s="5"/>
    </row>
    <row r="28" spans="2:12" x14ac:dyDescent="0.2">
      <c r="J28" s="17"/>
      <c r="K28" s="5"/>
    </row>
    <row r="29" spans="2:12" x14ac:dyDescent="0.2">
      <c r="J29" s="17"/>
      <c r="K29" s="5"/>
    </row>
    <row r="30" spans="2:12" x14ac:dyDescent="0.2">
      <c r="J30" s="17"/>
      <c r="K30" s="5"/>
    </row>
    <row r="31" spans="2:12" x14ac:dyDescent="0.2">
      <c r="J31" s="17"/>
      <c r="K31" s="5"/>
    </row>
    <row r="32" spans="2:12" x14ac:dyDescent="0.2">
      <c r="J32" s="17"/>
      <c r="K32" s="5"/>
    </row>
    <row r="33" spans="10:11" x14ac:dyDescent="0.2">
      <c r="J33" s="17"/>
      <c r="K33" s="5"/>
    </row>
    <row r="34" spans="10:11" x14ac:dyDescent="0.2">
      <c r="J34" s="17"/>
      <c r="K34" s="5"/>
    </row>
    <row r="35" spans="10:11" x14ac:dyDescent="0.2">
      <c r="J35" s="17"/>
      <c r="K35" s="5"/>
    </row>
    <row r="36" spans="10:11" x14ac:dyDescent="0.2">
      <c r="K36" s="5"/>
    </row>
    <row r="37" spans="10:11" x14ac:dyDescent="0.2">
      <c r="K37" s="5"/>
    </row>
    <row r="38" spans="10:11" x14ac:dyDescent="0.2">
      <c r="K38" s="5"/>
    </row>
    <row r="39" spans="10:11" x14ac:dyDescent="0.2">
      <c r="K39" s="5"/>
    </row>
    <row r="40" spans="10:11" x14ac:dyDescent="0.2">
      <c r="K40" s="5"/>
    </row>
    <row r="41" spans="10:11" x14ac:dyDescent="0.2">
      <c r="K41" s="5"/>
    </row>
    <row r="42" spans="10:11" x14ac:dyDescent="0.2">
      <c r="K42" s="5"/>
    </row>
    <row r="43" spans="10:11" x14ac:dyDescent="0.2">
      <c r="K43" s="5"/>
    </row>
    <row r="44" spans="10:11" x14ac:dyDescent="0.2">
      <c r="K44" s="5"/>
    </row>
    <row r="45" spans="10:11" x14ac:dyDescent="0.2">
      <c r="K4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B139-F719-8E4A-812A-D38979FFCB63}">
  <dimension ref="B3:F22"/>
  <sheetViews>
    <sheetView tabSelected="1" workbookViewId="0">
      <selection activeCell="D28" sqref="D28"/>
    </sheetView>
  </sheetViews>
  <sheetFormatPr baseColWidth="10" defaultRowHeight="15" x14ac:dyDescent="0.2"/>
  <cols>
    <col min="2" max="2" width="16.83203125" customWidth="1"/>
    <col min="3" max="3" width="20" customWidth="1"/>
    <col min="4" max="4" width="20.33203125" customWidth="1"/>
    <col min="5" max="5" width="19.1640625" customWidth="1"/>
    <col min="6" max="6" width="22.33203125" customWidth="1"/>
  </cols>
  <sheetData>
    <row r="3" spans="2:6" ht="16" x14ac:dyDescent="0.2">
      <c r="C3" s="30" t="s">
        <v>37</v>
      </c>
      <c r="D3" s="30"/>
      <c r="E3" s="30" t="s">
        <v>38</v>
      </c>
      <c r="F3" s="30"/>
    </row>
    <row r="4" spans="2:6" ht="16" x14ac:dyDescent="0.2">
      <c r="C4" s="31" t="s">
        <v>39</v>
      </c>
      <c r="D4" s="31" t="s">
        <v>40</v>
      </c>
      <c r="E4" s="31" t="s">
        <v>39</v>
      </c>
      <c r="F4" s="31" t="s">
        <v>40</v>
      </c>
    </row>
    <row r="5" spans="2:6" ht="16" x14ac:dyDescent="0.2">
      <c r="B5" s="32" t="s">
        <v>41</v>
      </c>
      <c r="C5" s="20" t="s">
        <v>42</v>
      </c>
      <c r="D5" s="20" t="s">
        <v>43</v>
      </c>
      <c r="E5" s="33">
        <f>24/54</f>
        <v>0.44444444444444442</v>
      </c>
      <c r="F5" s="33">
        <f>133/168</f>
        <v>0.79166666666666663</v>
      </c>
    </row>
    <row r="6" spans="2:6" ht="16" x14ac:dyDescent="0.2">
      <c r="B6" s="32" t="s">
        <v>44</v>
      </c>
      <c r="C6" s="20" t="s">
        <v>45</v>
      </c>
      <c r="D6" s="20" t="s">
        <v>46</v>
      </c>
      <c r="E6" s="33">
        <f>40/52</f>
        <v>0.76923076923076927</v>
      </c>
      <c r="F6" s="33">
        <f>104/138</f>
        <v>0.75362318840579712</v>
      </c>
    </row>
    <row r="7" spans="2:6" ht="16" x14ac:dyDescent="0.2">
      <c r="B7" s="32" t="s">
        <v>47</v>
      </c>
      <c r="C7" s="34" t="s">
        <v>48</v>
      </c>
      <c r="D7" s="20" t="s">
        <v>49</v>
      </c>
      <c r="E7" s="33">
        <f>36/54</f>
        <v>0.66666666666666663</v>
      </c>
      <c r="F7" s="33">
        <f>126/142</f>
        <v>0.88732394366197187</v>
      </c>
    </row>
    <row r="8" spans="2:6" ht="16" x14ac:dyDescent="0.2">
      <c r="B8" s="32" t="s">
        <v>50</v>
      </c>
      <c r="C8" s="20" t="s">
        <v>51</v>
      </c>
      <c r="D8" s="20" t="s">
        <v>52</v>
      </c>
      <c r="E8" s="33">
        <f>43/83</f>
        <v>0.51807228915662651</v>
      </c>
      <c r="F8" s="33">
        <f>80/110</f>
        <v>0.72727272727272729</v>
      </c>
    </row>
    <row r="9" spans="2:6" ht="16" x14ac:dyDescent="0.2">
      <c r="B9" s="32" t="s">
        <v>53</v>
      </c>
      <c r="C9" s="20" t="s">
        <v>54</v>
      </c>
      <c r="D9" s="20" t="s">
        <v>55</v>
      </c>
      <c r="E9" s="33">
        <f>23/42</f>
        <v>0.54761904761904767</v>
      </c>
      <c r="F9" s="33">
        <f>44/80</f>
        <v>0.55000000000000004</v>
      </c>
    </row>
    <row r="10" spans="2:6" ht="16" x14ac:dyDescent="0.2">
      <c r="B10" s="32" t="s">
        <v>56</v>
      </c>
      <c r="C10" s="20" t="s">
        <v>57</v>
      </c>
      <c r="D10" s="20" t="s">
        <v>58</v>
      </c>
      <c r="E10" s="33">
        <f>36/60</f>
        <v>0.6</v>
      </c>
      <c r="F10" s="33">
        <f>40/78</f>
        <v>0.51282051282051277</v>
      </c>
    </row>
    <row r="11" spans="2:6" ht="16" x14ac:dyDescent="0.2">
      <c r="B11" s="32" t="s">
        <v>59</v>
      </c>
      <c r="C11" s="34" t="s">
        <v>60</v>
      </c>
      <c r="D11" s="20" t="s">
        <v>61</v>
      </c>
      <c r="E11" s="33">
        <f>7/38</f>
        <v>0.18421052631578946</v>
      </c>
      <c r="F11" s="33">
        <f>58/80</f>
        <v>0.72499999999999998</v>
      </c>
    </row>
    <row r="12" spans="2:6" ht="16" x14ac:dyDescent="0.2">
      <c r="B12" s="32" t="s">
        <v>62</v>
      </c>
      <c r="C12" s="20" t="s">
        <v>63</v>
      </c>
      <c r="D12" s="20" t="s">
        <v>64</v>
      </c>
      <c r="E12" s="33">
        <f>53/65</f>
        <v>0.81538461538461537</v>
      </c>
      <c r="F12" s="33">
        <f>80/104</f>
        <v>0.76923076923076927</v>
      </c>
    </row>
    <row r="13" spans="2:6" ht="16" x14ac:dyDescent="0.2">
      <c r="B13" s="32" t="s">
        <v>65</v>
      </c>
      <c r="C13" s="20" t="s">
        <v>66</v>
      </c>
      <c r="D13" s="20" t="s">
        <v>67</v>
      </c>
      <c r="E13" s="33">
        <f>81/84</f>
        <v>0.9642857142857143</v>
      </c>
      <c r="F13" s="33">
        <f>144/168</f>
        <v>0.8571428571428571</v>
      </c>
    </row>
    <row r="14" spans="2:6" ht="16" x14ac:dyDescent="0.2">
      <c r="B14" s="32" t="s">
        <v>68</v>
      </c>
      <c r="C14" s="20" t="s">
        <v>69</v>
      </c>
      <c r="D14" s="20" t="s">
        <v>70</v>
      </c>
      <c r="E14" s="33">
        <f>8/90</f>
        <v>8.8888888888888892E-2</v>
      </c>
      <c r="F14" s="33">
        <f>200/220</f>
        <v>0.90909090909090906</v>
      </c>
    </row>
    <row r="15" spans="2:6" ht="16" x14ac:dyDescent="0.2">
      <c r="B15" s="32" t="s">
        <v>71</v>
      </c>
      <c r="C15" s="20" t="s">
        <v>72</v>
      </c>
      <c r="D15" s="20" t="s">
        <v>73</v>
      </c>
      <c r="E15" s="33">
        <f>5/13</f>
        <v>0.38461538461538464</v>
      </c>
      <c r="F15" s="33">
        <f>100/190</f>
        <v>0.52631578947368418</v>
      </c>
    </row>
    <row r="16" spans="2:6" ht="16" x14ac:dyDescent="0.2">
      <c r="B16" s="32" t="s">
        <v>74</v>
      </c>
      <c r="C16" s="20" t="s">
        <v>75</v>
      </c>
      <c r="D16" s="20" t="s">
        <v>76</v>
      </c>
      <c r="E16" s="33">
        <f>2/70</f>
        <v>2.8571428571428571E-2</v>
      </c>
      <c r="F16" s="33">
        <f>78/150</f>
        <v>0.52</v>
      </c>
    </row>
    <row r="17" spans="2:6" ht="16" x14ac:dyDescent="0.2">
      <c r="B17" s="32" t="s">
        <v>77</v>
      </c>
      <c r="C17" s="20" t="s">
        <v>78</v>
      </c>
      <c r="D17" s="20" t="s">
        <v>79</v>
      </c>
      <c r="E17" s="33">
        <f>5/63</f>
        <v>7.9365079365079361E-2</v>
      </c>
      <c r="F17" s="33">
        <f>198/240</f>
        <v>0.82499999999999996</v>
      </c>
    </row>
    <row r="18" spans="2:6" ht="16" x14ac:dyDescent="0.2">
      <c r="B18" s="32" t="s">
        <v>80</v>
      </c>
      <c r="C18" s="20" t="s">
        <v>69</v>
      </c>
      <c r="D18" s="20" t="s">
        <v>81</v>
      </c>
      <c r="E18" s="33">
        <f>8/90</f>
        <v>8.8888888888888892E-2</v>
      </c>
      <c r="F18" s="33">
        <f>82/110</f>
        <v>0.74545454545454548</v>
      </c>
    </row>
    <row r="19" spans="2:6" ht="16" x14ac:dyDescent="0.2">
      <c r="B19" s="32" t="s">
        <v>82</v>
      </c>
      <c r="C19" s="20" t="s">
        <v>83</v>
      </c>
      <c r="D19" s="20" t="s">
        <v>84</v>
      </c>
      <c r="E19" s="33">
        <f>6/18</f>
        <v>0.33333333333333331</v>
      </c>
      <c r="F19" s="33">
        <f>202/270</f>
        <v>0.74814814814814812</v>
      </c>
    </row>
    <row r="20" spans="2:6" ht="16" x14ac:dyDescent="0.2">
      <c r="B20" s="32" t="s">
        <v>85</v>
      </c>
      <c r="C20" s="20" t="s">
        <v>86</v>
      </c>
      <c r="D20" s="20" t="s">
        <v>87</v>
      </c>
      <c r="E20" s="33">
        <f>3/45</f>
        <v>6.6666666666666666E-2</v>
      </c>
      <c r="F20" s="33">
        <f>264/300</f>
        <v>0.88</v>
      </c>
    </row>
    <row r="21" spans="2:6" ht="16" x14ac:dyDescent="0.2">
      <c r="B21" s="32" t="s">
        <v>88</v>
      </c>
      <c r="C21" s="20" t="s">
        <v>89</v>
      </c>
      <c r="D21" s="20" t="s">
        <v>90</v>
      </c>
      <c r="E21" s="33">
        <f>0/15</f>
        <v>0</v>
      </c>
      <c r="F21" s="33">
        <f>204/260</f>
        <v>0.7846153846153846</v>
      </c>
    </row>
    <row r="22" spans="2:6" ht="16" x14ac:dyDescent="0.2">
      <c r="B22" s="32" t="s">
        <v>91</v>
      </c>
      <c r="C22" s="20" t="s">
        <v>92</v>
      </c>
      <c r="D22" s="20" t="s">
        <v>93</v>
      </c>
      <c r="E22" s="33">
        <f>5/109</f>
        <v>4.5871559633027525E-2</v>
      </c>
      <c r="F22" s="33">
        <f>84/100</f>
        <v>0.84</v>
      </c>
    </row>
  </sheetData>
  <mergeCells count="2"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26C0-2599-4A49-B3B0-2FA58C1C4143}">
  <dimension ref="A4:V24"/>
  <sheetViews>
    <sheetView workbookViewId="0">
      <selection activeCell="I31" sqref="I31"/>
    </sheetView>
  </sheetViews>
  <sheetFormatPr baseColWidth="10" defaultRowHeight="15" x14ac:dyDescent="0.2"/>
  <cols>
    <col min="13" max="13" width="23.6640625" customWidth="1"/>
  </cols>
  <sheetData>
    <row r="4" spans="1:22" x14ac:dyDescent="0.2">
      <c r="A4" s="22"/>
      <c r="B4" s="28" t="s">
        <v>35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x14ac:dyDescent="0.2">
      <c r="A5" s="22"/>
      <c r="B5" s="27">
        <v>0</v>
      </c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x14ac:dyDescent="0.2">
      <c r="A6" s="23" t="s">
        <v>27</v>
      </c>
      <c r="B6" s="24">
        <v>51</v>
      </c>
      <c r="C6" s="24">
        <v>51</v>
      </c>
      <c r="D6" s="24">
        <v>51</v>
      </c>
      <c r="E6" s="24">
        <v>33</v>
      </c>
      <c r="F6" s="24">
        <v>15</v>
      </c>
      <c r="G6" s="24">
        <v>9</v>
      </c>
      <c r="H6" s="24">
        <v>1</v>
      </c>
      <c r="I6" s="24">
        <v>0</v>
      </c>
      <c r="J6" s="24"/>
      <c r="K6" s="24"/>
      <c r="L6" s="24"/>
      <c r="M6" s="29" t="s">
        <v>34</v>
      </c>
      <c r="N6" s="22"/>
      <c r="O6" s="22"/>
      <c r="P6" s="22"/>
      <c r="Q6" s="22"/>
      <c r="R6" s="22"/>
      <c r="S6" s="22"/>
      <c r="T6" s="22"/>
      <c r="U6" s="22"/>
      <c r="V6" s="22"/>
    </row>
    <row r="7" spans="1:22" x14ac:dyDescent="0.2">
      <c r="A7" s="23" t="s">
        <v>26</v>
      </c>
      <c r="B7" s="24">
        <v>52</v>
      </c>
      <c r="C7" s="24">
        <v>52</v>
      </c>
      <c r="D7" s="24">
        <v>52</v>
      </c>
      <c r="E7" s="24">
        <v>52</v>
      </c>
      <c r="F7" s="24">
        <v>52</v>
      </c>
      <c r="G7" s="24">
        <v>52</v>
      </c>
      <c r="H7" s="24">
        <v>52</v>
      </c>
      <c r="I7" s="24">
        <v>52</v>
      </c>
      <c r="J7" s="24"/>
      <c r="K7" s="24"/>
      <c r="L7" s="24"/>
      <c r="M7" s="29"/>
      <c r="N7" s="22"/>
      <c r="O7" s="22"/>
      <c r="P7" s="22"/>
      <c r="Q7" s="22"/>
      <c r="R7" s="22"/>
      <c r="S7" s="22"/>
      <c r="T7" s="22"/>
      <c r="U7" s="22"/>
      <c r="V7" s="22"/>
    </row>
    <row r="8" spans="1:22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0" spans="1:22" x14ac:dyDescent="0.2">
      <c r="A10" s="22"/>
      <c r="B10" s="22"/>
      <c r="C10" s="22"/>
      <c r="D10" s="22"/>
      <c r="E10" s="28" t="s">
        <v>36</v>
      </c>
      <c r="F10" s="28"/>
      <c r="G10" s="28"/>
      <c r="H10" s="28"/>
      <c r="I10" s="28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spans="1:22" x14ac:dyDescent="0.2">
      <c r="A11" s="22"/>
      <c r="B11" s="22"/>
      <c r="E11" s="26" t="s">
        <v>29</v>
      </c>
      <c r="F11" s="26" t="s">
        <v>30</v>
      </c>
      <c r="G11" s="26" t="s">
        <v>31</v>
      </c>
      <c r="H11" s="26" t="s">
        <v>32</v>
      </c>
      <c r="I11" s="26" t="s">
        <v>33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x14ac:dyDescent="0.2">
      <c r="A12" s="22"/>
      <c r="B12" s="22"/>
      <c r="E12" s="20">
        <v>0</v>
      </c>
      <c r="F12" s="20">
        <v>0</v>
      </c>
      <c r="G12" s="20">
        <v>0</v>
      </c>
      <c r="H12" s="20">
        <v>2</v>
      </c>
      <c r="I12" s="20">
        <v>2</v>
      </c>
      <c r="J12" s="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</row>
    <row r="13" spans="1:22" x14ac:dyDescent="0.2">
      <c r="A13" s="22"/>
      <c r="B13" s="22"/>
      <c r="E13" s="20">
        <v>0</v>
      </c>
      <c r="F13" s="20">
        <v>3</v>
      </c>
      <c r="G13" s="20">
        <v>3</v>
      </c>
      <c r="H13" s="20">
        <v>3</v>
      </c>
      <c r="I13" s="20">
        <v>3</v>
      </c>
      <c r="J13" s="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2" x14ac:dyDescent="0.2">
      <c r="A14" s="22"/>
      <c r="B14" s="22"/>
      <c r="E14" s="20">
        <v>0</v>
      </c>
      <c r="F14" s="20">
        <v>1</v>
      </c>
      <c r="G14" s="20">
        <v>2</v>
      </c>
      <c r="H14" s="20">
        <v>3</v>
      </c>
      <c r="I14" s="20">
        <v>3</v>
      </c>
      <c r="J14" s="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x14ac:dyDescent="0.2">
      <c r="A15" s="22"/>
      <c r="B15" s="22"/>
      <c r="E15" s="20">
        <v>0</v>
      </c>
      <c r="F15" s="20">
        <v>0</v>
      </c>
      <c r="G15" s="20">
        <v>0</v>
      </c>
      <c r="H15" s="20">
        <v>1</v>
      </c>
      <c r="I15" s="20">
        <v>1</v>
      </c>
      <c r="J15" s="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x14ac:dyDescent="0.2">
      <c r="A16" s="22"/>
      <c r="B16" s="22"/>
      <c r="E16" s="20">
        <v>0</v>
      </c>
      <c r="F16" s="20">
        <v>2</v>
      </c>
      <c r="G16" s="20">
        <v>2</v>
      </c>
      <c r="H16" s="20">
        <v>3</v>
      </c>
      <c r="I16" s="20">
        <v>3</v>
      </c>
      <c r="J16" s="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x14ac:dyDescent="0.2">
      <c r="A17" s="22"/>
      <c r="B17" s="22"/>
      <c r="E17" s="20">
        <v>0</v>
      </c>
      <c r="F17" s="20">
        <v>1</v>
      </c>
      <c r="G17" s="20">
        <v>3</v>
      </c>
      <c r="H17" s="20">
        <v>3</v>
      </c>
      <c r="I17" s="20">
        <v>3</v>
      </c>
      <c r="J17" s="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x14ac:dyDescent="0.2">
      <c r="A18" s="22"/>
      <c r="B18" s="22"/>
      <c r="E18" s="20">
        <v>6</v>
      </c>
      <c r="F18" s="20">
        <v>8</v>
      </c>
      <c r="G18" s="20">
        <v>8</v>
      </c>
      <c r="H18" s="20">
        <v>8</v>
      </c>
      <c r="I18" s="20">
        <v>8</v>
      </c>
      <c r="J18" s="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x14ac:dyDescent="0.2">
      <c r="A19" s="22"/>
      <c r="B19" s="22"/>
      <c r="E19" s="20">
        <v>2</v>
      </c>
      <c r="F19" s="20">
        <v>4</v>
      </c>
      <c r="G19" s="20">
        <v>6</v>
      </c>
      <c r="H19" s="20">
        <v>7</v>
      </c>
      <c r="I19" s="20">
        <v>7</v>
      </c>
      <c r="J19" s="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x14ac:dyDescent="0.2">
      <c r="A20" s="22"/>
      <c r="B20" s="22"/>
      <c r="E20" s="20">
        <v>0</v>
      </c>
      <c r="F20" s="20">
        <v>0</v>
      </c>
      <c r="G20" s="20">
        <v>1</v>
      </c>
      <c r="H20" s="20">
        <v>3</v>
      </c>
      <c r="I20" s="20">
        <v>4</v>
      </c>
      <c r="J20" s="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x14ac:dyDescent="0.2">
      <c r="A21" s="22"/>
      <c r="B21" s="22"/>
      <c r="E21" s="20">
        <v>2</v>
      </c>
      <c r="F21" s="20">
        <v>3</v>
      </c>
      <c r="G21" s="20">
        <v>3</v>
      </c>
      <c r="H21" s="20">
        <v>3</v>
      </c>
      <c r="I21" s="20">
        <v>3</v>
      </c>
      <c r="J21" s="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x14ac:dyDescent="0.2">
      <c r="A22" s="22"/>
      <c r="B22" s="22"/>
      <c r="E22" s="20">
        <v>7</v>
      </c>
      <c r="F22" s="20">
        <v>7</v>
      </c>
      <c r="G22" s="20">
        <v>7</v>
      </c>
      <c r="H22" s="20">
        <v>7</v>
      </c>
      <c r="I22" s="20">
        <v>7</v>
      </c>
      <c r="J22" s="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x14ac:dyDescent="0.2">
      <c r="A23" s="22"/>
      <c r="B23" s="22"/>
      <c r="E23" s="20">
        <v>1</v>
      </c>
      <c r="F23" s="20">
        <v>7</v>
      </c>
      <c r="G23" s="20">
        <v>7</v>
      </c>
      <c r="H23" s="20">
        <v>7</v>
      </c>
      <c r="I23" s="20">
        <v>7</v>
      </c>
      <c r="J23" s="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 x14ac:dyDescent="0.2">
      <c r="A24" s="22"/>
      <c r="B24" s="22"/>
      <c r="E24" s="20">
        <f t="shared" ref="E24:I24" si="0">SUM(E12:E23)</f>
        <v>18</v>
      </c>
      <c r="F24" s="20">
        <f t="shared" si="0"/>
        <v>36</v>
      </c>
      <c r="G24" s="20">
        <f t="shared" si="0"/>
        <v>42</v>
      </c>
      <c r="H24" s="20">
        <f t="shared" si="0"/>
        <v>50</v>
      </c>
      <c r="I24" s="20">
        <f t="shared" si="0"/>
        <v>51</v>
      </c>
      <c r="J24" s="2"/>
      <c r="K24" s="25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</sheetData>
  <mergeCells count="3">
    <mergeCell ref="B4:L4"/>
    <mergeCell ref="M6:M7"/>
    <mergeCell ref="E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Figure 1B</vt:lpstr>
      <vt:lpstr>Supp Figure 3B</vt:lpstr>
      <vt:lpstr>Supp Figure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Zeinab</dc:creator>
  <cp:lastModifiedBy>Zeinab Dehghani Ghobadi</cp:lastModifiedBy>
  <dcterms:created xsi:type="dcterms:W3CDTF">2015-06-05T18:17:20Z</dcterms:created>
  <dcterms:modified xsi:type="dcterms:W3CDTF">2026-04-29T23:52:19Z</dcterms:modified>
</cp:coreProperties>
</file>