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szterkatalinvladar/Cilialuvrs Dropbox/Eszter Vladar/publications/CFF TC paper, 2024/Tables/"/>
    </mc:Choice>
  </mc:AlternateContent>
  <xr:revisionPtr revIDLastSave="0" documentId="13_ncr:1_{F96313A9-4A69-8C4B-88DC-F11B313C699C}" xr6:coauthVersionLast="47" xr6:coauthVersionMax="47" xr10:uidLastSave="{00000000-0000-0000-0000-000000000000}"/>
  <bookViews>
    <workbookView xWindow="3800" yWindow="500" windowWidth="42540" windowHeight="28300" activeTab="1" xr2:uid="{E8E10B61-7E17-064F-808D-E17B3883A0DE}"/>
  </bookViews>
  <sheets>
    <sheet name="WGCNA module key" sheetId="39" r:id="rId1"/>
    <sheet name="module gene correlations" sheetId="32" r:id="rId2"/>
  </sheets>
  <definedNames>
    <definedName name="_xlnm._FilterDatabase" localSheetId="1" hidden="1">'module gene correlations'!$A$1:$C$11699</definedName>
    <definedName name="_xlnm._FilterDatabase" localSheetId="0" hidden="1">'WGCNA module key'!$A$1:$B$1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15" i="32" l="1"/>
  <c r="A4380" i="32"/>
  <c r="A4421" i="32"/>
  <c r="A3707" i="32"/>
  <c r="A3407" i="32"/>
  <c r="A3928" i="32"/>
  <c r="A3058" i="32"/>
  <c r="A3265" i="32"/>
  <c r="A2018" i="32"/>
  <c r="A3581" i="32"/>
  <c r="A2260" i="32"/>
  <c r="A1433" i="32"/>
  <c r="A2739" i="32"/>
  <c r="A2066" i="32"/>
  <c r="A4255" i="32"/>
  <c r="A2097" i="32"/>
  <c r="A3427" i="32"/>
  <c r="A4499" i="32"/>
  <c r="A2844" i="32"/>
  <c r="A4569" i="32"/>
  <c r="A3582" i="32"/>
  <c r="A3632" i="32"/>
  <c r="A1416" i="32"/>
  <c r="A1794" i="32"/>
  <c r="A1957" i="32"/>
  <c r="A2348" i="32"/>
  <c r="A3297" i="32"/>
  <c r="A3408" i="32"/>
  <c r="A2276" i="32"/>
  <c r="A4091" i="32"/>
  <c r="A903" i="32"/>
  <c r="A2985" i="32"/>
  <c r="A1738" i="32"/>
  <c r="A2113" i="32"/>
  <c r="A3813" i="32"/>
  <c r="A2166" i="32"/>
  <c r="A2966" i="32"/>
  <c r="A1185" i="32"/>
  <c r="A1118" i="32"/>
  <c r="A945" i="32"/>
  <c r="A2517" i="32"/>
  <c r="A2074" i="32"/>
  <c r="A1767" i="32"/>
  <c r="A2410" i="32"/>
  <c r="A2533" i="32"/>
  <c r="A3428" i="32"/>
  <c r="A2694" i="32"/>
  <c r="A2679" i="32"/>
  <c r="A4196" i="32"/>
  <c r="A422" i="32"/>
  <c r="A1478" i="32"/>
  <c r="A2845" i="32"/>
  <c r="A2526" i="32"/>
  <c r="A3860" i="32"/>
  <c r="A952" i="32"/>
  <c r="A881" i="32"/>
  <c r="A1069" i="32"/>
  <c r="A518" i="32"/>
  <c r="A596" i="32"/>
  <c r="A2285" i="32"/>
  <c r="A1750" i="32"/>
  <c r="A2167" i="32"/>
  <c r="A2947" i="32"/>
  <c r="A964" i="32"/>
  <c r="A2019" i="32"/>
  <c r="A1442" i="32"/>
  <c r="A953" i="32"/>
  <c r="A1409" i="32"/>
  <c r="A1434" i="32"/>
  <c r="A970" i="32"/>
  <c r="A2500" i="32"/>
  <c r="A3511" i="32"/>
  <c r="A418" i="32"/>
  <c r="A4334" i="32"/>
  <c r="A1111" i="32"/>
  <c r="A1119" i="32"/>
  <c r="A796" i="32"/>
  <c r="A1128" i="32"/>
  <c r="A2286" i="32"/>
  <c r="A831" i="32"/>
  <c r="A3252" i="32"/>
  <c r="A2158" i="32"/>
  <c r="A453" i="32"/>
  <c r="A1933" i="32"/>
  <c r="A3940" i="32"/>
  <c r="A857" i="32"/>
  <c r="A3649" i="32"/>
  <c r="A1864" i="32"/>
  <c r="A3972" i="32"/>
  <c r="A1221" i="32"/>
  <c r="A1390" i="32"/>
  <c r="A859" i="32"/>
  <c r="A3369" i="32"/>
  <c r="A395" i="32"/>
  <c r="A3208" i="32"/>
  <c r="A4446" i="32"/>
  <c r="A974" i="32"/>
  <c r="A2721" i="32"/>
  <c r="A298" i="32"/>
  <c r="A2193" i="32"/>
  <c r="A3298" i="32"/>
  <c r="A1105" i="32"/>
  <c r="A1992" i="32"/>
  <c r="A4109" i="32"/>
  <c r="A2479" i="32"/>
  <c r="A1186" i="32"/>
  <c r="A1328" i="32"/>
  <c r="A1871" i="32"/>
  <c r="A4354" i="32"/>
  <c r="A2434" i="32"/>
  <c r="A2421" i="32"/>
  <c r="A4069" i="32"/>
  <c r="A2211" i="32"/>
  <c r="A4500" i="32"/>
  <c r="A1813" i="32"/>
  <c r="A1639" i="32"/>
  <c r="A785" i="32"/>
  <c r="A786" i="32"/>
  <c r="A871" i="32"/>
  <c r="A3462" i="32"/>
  <c r="A321" i="32"/>
  <c r="A1894" i="32"/>
  <c r="A3890" i="32"/>
  <c r="A860" i="32"/>
  <c r="A2801" i="32"/>
  <c r="A1155" i="32"/>
  <c r="A2194" i="32"/>
  <c r="A1253" i="32"/>
  <c r="A1601" i="32"/>
  <c r="A1317" i="32"/>
  <c r="A4124" i="32"/>
  <c r="A1272" i="32"/>
  <c r="A987" i="32"/>
  <c r="A1789" i="32"/>
  <c r="A2293" i="32"/>
  <c r="A84" i="32"/>
  <c r="A3611" i="32"/>
  <c r="A4381" i="32"/>
  <c r="A787" i="32"/>
  <c r="A925" i="32"/>
  <c r="A2704" i="32"/>
  <c r="A2599" i="32"/>
  <c r="A3814" i="32"/>
  <c r="A2642" i="32"/>
  <c r="A2083" i="32"/>
  <c r="A3916" i="32"/>
  <c r="A1391" i="32"/>
  <c r="A635" i="32"/>
  <c r="A2205" i="32"/>
  <c r="A3070" i="32"/>
  <c r="A2357" i="32"/>
  <c r="A1542" i="32"/>
  <c r="A2758" i="32"/>
  <c r="A2583" i="32"/>
  <c r="A3312" i="32"/>
  <c r="A2634" i="32"/>
  <c r="A2141" i="32"/>
  <c r="A2178" i="32"/>
  <c r="A3718" i="32"/>
  <c r="A1376" i="32"/>
  <c r="A3594" i="32"/>
  <c r="A2480" i="32"/>
  <c r="A3512" i="32"/>
  <c r="A4527" i="32"/>
  <c r="A3698" i="32"/>
  <c r="A1730" i="32"/>
  <c r="A3163" i="32"/>
  <c r="A4538" i="32"/>
  <c r="A3801" i="32"/>
  <c r="A3429" i="32"/>
  <c r="A4466" i="32"/>
  <c r="A11608" i="32"/>
  <c r="A11644" i="32"/>
  <c r="A11674" i="32"/>
  <c r="A11649" i="32"/>
  <c r="A11642" i="32"/>
  <c r="A11609" i="32"/>
  <c r="A11646" i="32"/>
  <c r="A11641" i="32"/>
  <c r="A11616" i="32"/>
  <c r="A11577" i="32"/>
  <c r="A11680" i="32"/>
  <c r="A11590" i="32"/>
  <c r="A11607" i="32"/>
  <c r="A11650" i="32"/>
  <c r="A11595" i="32"/>
  <c r="A11585" i="32"/>
  <c r="A11582" i="32"/>
  <c r="A11593" i="32"/>
  <c r="A11574" i="32"/>
  <c r="A11602" i="32"/>
  <c r="A11599" i="32"/>
  <c r="A11667" i="32"/>
  <c r="A11694" i="32"/>
  <c r="A11664" i="32"/>
  <c r="A11603" i="32"/>
  <c r="A11698" i="32"/>
  <c r="A11615" i="32"/>
  <c r="A11625" i="32"/>
  <c r="A11675" i="32"/>
  <c r="A11685" i="32"/>
  <c r="A11699" i="32"/>
  <c r="A11665" i="32"/>
  <c r="A11686" i="32"/>
  <c r="A11662" i="32"/>
  <c r="A11693" i="32"/>
  <c r="A11679" i="32"/>
  <c r="A11639" i="32"/>
  <c r="A11691" i="32"/>
  <c r="A11637" i="32"/>
  <c r="A11598" i="32"/>
  <c r="A11629" i="32"/>
  <c r="A11666" i="32"/>
  <c r="A11690" i="32"/>
  <c r="A11617" i="32"/>
  <c r="A11619" i="32"/>
  <c r="A11601" i="32"/>
  <c r="A11612" i="32"/>
  <c r="A11692" i="32"/>
  <c r="A11652" i="32"/>
  <c r="A11648" i="32"/>
  <c r="A11626" i="32"/>
  <c r="A11614" i="32"/>
  <c r="A11573" i="32"/>
  <c r="A11663" i="32"/>
  <c r="A11621" i="32"/>
  <c r="A11696" i="32"/>
  <c r="A11670" i="32"/>
  <c r="A11656" i="32"/>
  <c r="A11586" i="32"/>
  <c r="A11684" i="32"/>
  <c r="A11635" i="32"/>
  <c r="A11632" i="32"/>
  <c r="A11647" i="32"/>
  <c r="A11661" i="32"/>
  <c r="A11634" i="32"/>
  <c r="A11687" i="32"/>
  <c r="A11618" i="32"/>
  <c r="A11697" i="32"/>
  <c r="A11623" i="32"/>
  <c r="A11682" i="32"/>
  <c r="A11678" i="32"/>
  <c r="A11654" i="32"/>
  <c r="A11668" i="32"/>
  <c r="A11606" i="32"/>
  <c r="A11584" i="32"/>
  <c r="A11633" i="32"/>
  <c r="A11597" i="32"/>
  <c r="A11669" i="32"/>
  <c r="A11631" i="32"/>
  <c r="A11605" i="32"/>
  <c r="A11613" i="32"/>
  <c r="A11673" i="32"/>
  <c r="A11628" i="32"/>
  <c r="A11695" i="32"/>
  <c r="A11688" i="32"/>
  <c r="A11587" i="32"/>
  <c r="A11627" i="32"/>
  <c r="A11655" i="32"/>
  <c r="A11588" i="32"/>
  <c r="A11689" i="32"/>
  <c r="A11660" i="32"/>
  <c r="A11672" i="32"/>
  <c r="A11651" i="32"/>
  <c r="A11683" i="32"/>
  <c r="A11591" i="32"/>
  <c r="A11592" i="32"/>
  <c r="A11610" i="32"/>
  <c r="A11622" i="32"/>
  <c r="A11645" i="32"/>
  <c r="A11579" i="32"/>
  <c r="A11580" i="32"/>
  <c r="A11604" i="32"/>
  <c r="A11594" i="32"/>
  <c r="A11653" i="32"/>
  <c r="A11596" i="32"/>
  <c r="A11671" i="32"/>
  <c r="A11600" i="32"/>
  <c r="A11620" i="32"/>
  <c r="A11636" i="32"/>
  <c r="A11581" i="32"/>
  <c r="A11630" i="32"/>
  <c r="A11638" i="32"/>
  <c r="A11643" i="32"/>
  <c r="A11624" i="32"/>
  <c r="A11659" i="32"/>
  <c r="A11578" i="32"/>
  <c r="A11583" i="32"/>
  <c r="A11569" i="32"/>
  <c r="A11572" i="32"/>
  <c r="A11575" i="32"/>
  <c r="A11681" i="32"/>
  <c r="A11570" i="32"/>
  <c r="A11658" i="32"/>
  <c r="A11576" i="32"/>
  <c r="A11657" i="32"/>
  <c r="A11676" i="32"/>
  <c r="A11571" i="32"/>
  <c r="A11589" i="32"/>
  <c r="A11677" i="32"/>
  <c r="A11611" i="32"/>
  <c r="A11640" i="32"/>
  <c r="A11523" i="32"/>
  <c r="A11427" i="32"/>
  <c r="A11430" i="32"/>
  <c r="A11559" i="32"/>
  <c r="A11485" i="32"/>
  <c r="A11491" i="32"/>
  <c r="A11545" i="32"/>
  <c r="A11457" i="32"/>
  <c r="A11475" i="32"/>
  <c r="A11522" i="32"/>
  <c r="A11443" i="32"/>
  <c r="A11494" i="32"/>
  <c r="A11500" i="32"/>
  <c r="A11536" i="32"/>
  <c r="A11447" i="32"/>
  <c r="A11554" i="32"/>
  <c r="A11504" i="32"/>
  <c r="A11483" i="32"/>
  <c r="A11425" i="32"/>
  <c r="A11564" i="32"/>
  <c r="A11464" i="32"/>
  <c r="A11463" i="32"/>
  <c r="A11532" i="32"/>
  <c r="A11418" i="32"/>
  <c r="A11473" i="32"/>
  <c r="A11492" i="32"/>
  <c r="A11560" i="32"/>
  <c r="A11421" i="32"/>
  <c r="A11539" i="32"/>
  <c r="A11417" i="32"/>
  <c r="A11454" i="32"/>
  <c r="A11538" i="32"/>
  <c r="A11470" i="32"/>
  <c r="A11455" i="32"/>
  <c r="A11490" i="32"/>
  <c r="A11478" i="32"/>
  <c r="A11434" i="32"/>
  <c r="A11543" i="32"/>
  <c r="A11439" i="32"/>
  <c r="A11515" i="32"/>
  <c r="A11438" i="32"/>
  <c r="A11537" i="32"/>
  <c r="A11505" i="32"/>
  <c r="A11497" i="32"/>
  <c r="A11511" i="32"/>
  <c r="A11561" i="32"/>
  <c r="A11563" i="32"/>
  <c r="A11472" i="32"/>
  <c r="A11530" i="32"/>
  <c r="A11565" i="32"/>
  <c r="A11453" i="32"/>
  <c r="A11467" i="32"/>
  <c r="A11544" i="32"/>
  <c r="A11562" i="32"/>
  <c r="A11498" i="32"/>
  <c r="A11524" i="32"/>
  <c r="A11458" i="32"/>
  <c r="A11501" i="32"/>
  <c r="A11432" i="32"/>
  <c r="A11468" i="32"/>
  <c r="A11521" i="32"/>
  <c r="A11529" i="32"/>
  <c r="A11419" i="32"/>
  <c r="A11431" i="32"/>
  <c r="A11416" i="32"/>
  <c r="A11553" i="32"/>
  <c r="A11526" i="32"/>
  <c r="A11502" i="32"/>
  <c r="A11440" i="32"/>
  <c r="A11503" i="32"/>
  <c r="A11525" i="32"/>
  <c r="A11551" i="32"/>
  <c r="A11456" i="32"/>
  <c r="A11420" i="32"/>
  <c r="A11450" i="32"/>
  <c r="A11422" i="32"/>
  <c r="A11451" i="32"/>
  <c r="A11489" i="32"/>
  <c r="A11534" i="32"/>
  <c r="A11469" i="32"/>
  <c r="A11448" i="32"/>
  <c r="A11517" i="32"/>
  <c r="A11507" i="32"/>
  <c r="A11493" i="32"/>
  <c r="A11550" i="32"/>
  <c r="A11558" i="32"/>
  <c r="A11435" i="32"/>
  <c r="A11444" i="32"/>
  <c r="A11510" i="32"/>
  <c r="A11555" i="32"/>
  <c r="A11433" i="32"/>
  <c r="A11549" i="32"/>
  <c r="A11484" i="32"/>
  <c r="A11487" i="32"/>
  <c r="A11557" i="32"/>
  <c r="A11531" i="32"/>
  <c r="A11459" i="32"/>
  <c r="A11486" i="32"/>
  <c r="A11428" i="32"/>
  <c r="A11541" i="32"/>
  <c r="A11437" i="32"/>
  <c r="A11520" i="32"/>
  <c r="A11423" i="32"/>
  <c r="A11506" i="32"/>
  <c r="A11496" i="32"/>
  <c r="A11535" i="32"/>
  <c r="A11460" i="32"/>
  <c r="A11471" i="32"/>
  <c r="A11479" i="32"/>
  <c r="A11528" i="32"/>
  <c r="A11482" i="32"/>
  <c r="A11424" i="32"/>
  <c r="A11462" i="32"/>
  <c r="A11465" i="32"/>
  <c r="A11518" i="32"/>
  <c r="A11446" i="32"/>
  <c r="A11499" i="32"/>
  <c r="A11519" i="32"/>
  <c r="A11461" i="32"/>
  <c r="A11566" i="32"/>
  <c r="A11476" i="32"/>
  <c r="A11533" i="32"/>
  <c r="A11548" i="32"/>
  <c r="A11445" i="32"/>
  <c r="A11567" i="32"/>
  <c r="A11452" i="32"/>
  <c r="A11481" i="32"/>
  <c r="A11477" i="32"/>
  <c r="A11442" i="32"/>
  <c r="A11466" i="32"/>
  <c r="A11552" i="32"/>
  <c r="A11426" i="32"/>
  <c r="A11514" i="32"/>
  <c r="A11527" i="32"/>
  <c r="A11513" i="32"/>
  <c r="A11542" i="32"/>
  <c r="A11512" i="32"/>
  <c r="A11449" i="32"/>
  <c r="A11488" i="32"/>
  <c r="A11509" i="32"/>
  <c r="A11441" i="32"/>
  <c r="A11556" i="32"/>
  <c r="A11568" i="32"/>
  <c r="A11547" i="32"/>
  <c r="A11436" i="32"/>
  <c r="A11508" i="32"/>
  <c r="A11480" i="32"/>
  <c r="A11495" i="32"/>
  <c r="A11474" i="32"/>
  <c r="A11415" i="32"/>
  <c r="A11429" i="32"/>
  <c r="A11546" i="32"/>
  <c r="A11516" i="32"/>
  <c r="A11540" i="32"/>
  <c r="A11331" i="32"/>
  <c r="A11290" i="32"/>
  <c r="A11336" i="32"/>
  <c r="A11326" i="32"/>
  <c r="A11271" i="32"/>
  <c r="A11250" i="32"/>
  <c r="A11288" i="32"/>
  <c r="A11263" i="32"/>
  <c r="A11376" i="32"/>
  <c r="A11298" i="32"/>
  <c r="A11284" i="32"/>
  <c r="A11273" i="32"/>
  <c r="A11291" i="32"/>
  <c r="A11314" i="32"/>
  <c r="A11292" i="32"/>
  <c r="A11351" i="32"/>
  <c r="A11403" i="32"/>
  <c r="A11359" i="32"/>
  <c r="A11330" i="32"/>
  <c r="A11361" i="32"/>
  <c r="A11383" i="32"/>
  <c r="A11363" i="32"/>
  <c r="A11369" i="32"/>
  <c r="A11352" i="32"/>
  <c r="A11411" i="32"/>
  <c r="A11385" i="32"/>
  <c r="A11362" i="32"/>
  <c r="A11407" i="32"/>
  <c r="A11412" i="32"/>
  <c r="A11393" i="32"/>
  <c r="A11408" i="32"/>
  <c r="A11364" i="32"/>
  <c r="A11404" i="32"/>
  <c r="A11353" i="32"/>
  <c r="A11405" i="32"/>
  <c r="A11296" i="32"/>
  <c r="A11406" i="32"/>
  <c r="A11324" i="32"/>
  <c r="A11303" i="32"/>
  <c r="A11277" i="32"/>
  <c r="A11261" i="32"/>
  <c r="A11355" i="32"/>
  <c r="A11333" i="32"/>
  <c r="A11341" i="32"/>
  <c r="A11322" i="32"/>
  <c r="A11329" i="32"/>
  <c r="A11375" i="32"/>
  <c r="A11269" i="32"/>
  <c r="A11382" i="32"/>
  <c r="A11268" i="32"/>
  <c r="A11272" i="32"/>
  <c r="A11394" i="32"/>
  <c r="A11302" i="32"/>
  <c r="A11253" i="32"/>
  <c r="A11357" i="32"/>
  <c r="A11252" i="32"/>
  <c r="A11334" i="32"/>
  <c r="A11286" i="32"/>
  <c r="A11318" i="32"/>
  <c r="A11248" i="32"/>
  <c r="A11390" i="32"/>
  <c r="A11276" i="32"/>
  <c r="A11365" i="32"/>
  <c r="A11295" i="32"/>
  <c r="A11337" i="32"/>
  <c r="A11313" i="32"/>
  <c r="A11275" i="32"/>
  <c r="A11262" i="32"/>
  <c r="A11319" i="32"/>
  <c r="A11379" i="32"/>
  <c r="A11370" i="32"/>
  <c r="A11281" i="32"/>
  <c r="A11397" i="32"/>
  <c r="A11310" i="32"/>
  <c r="A11265" i="32"/>
  <c r="A11249" i="32"/>
  <c r="A11309" i="32"/>
  <c r="A11280" i="32"/>
  <c r="A11392" i="32"/>
  <c r="A11321" i="32"/>
  <c r="A11256" i="32"/>
  <c r="A11274" i="32"/>
  <c r="A11327" i="32"/>
  <c r="A11343" i="32"/>
  <c r="A11278" i="32"/>
  <c r="A11350" i="32"/>
  <c r="A11373" i="32"/>
  <c r="A11372" i="32"/>
  <c r="A11399" i="32"/>
  <c r="A11283" i="32"/>
  <c r="A11264" i="32"/>
  <c r="A11323" i="32"/>
  <c r="A11401" i="32"/>
  <c r="A11311" i="32"/>
  <c r="A11308" i="32"/>
  <c r="A11293" i="32"/>
  <c r="A11306" i="32"/>
  <c r="A11374" i="32"/>
  <c r="A11345" i="32"/>
  <c r="A11332" i="32"/>
  <c r="A11258" i="32"/>
  <c r="A11320" i="32"/>
  <c r="A11346" i="32"/>
  <c r="A11371" i="32"/>
  <c r="A11342" i="32"/>
  <c r="A11335" i="32"/>
  <c r="A11344" i="32"/>
  <c r="A11360" i="32"/>
  <c r="A11395" i="32"/>
  <c r="A11300" i="32"/>
  <c r="A11289" i="32"/>
  <c r="A11386" i="32"/>
  <c r="A11384" i="32"/>
  <c r="A11279" i="32"/>
  <c r="A11301" i="32"/>
  <c r="A11413" i="32"/>
  <c r="A11414" i="32"/>
  <c r="A11297" i="32"/>
  <c r="A11299" i="32"/>
  <c r="A11356" i="32"/>
  <c r="A11338" i="32"/>
  <c r="A11266" i="32"/>
  <c r="A11387" i="32"/>
  <c r="A11328" i="32"/>
  <c r="A11267" i="32"/>
  <c r="A11251" i="32"/>
  <c r="A11410" i="32"/>
  <c r="A11380" i="32"/>
  <c r="A11339" i="32"/>
  <c r="A11260" i="32"/>
  <c r="A11349" i="32"/>
  <c r="A11270" i="32"/>
  <c r="A11315" i="32"/>
  <c r="A11366" i="32"/>
  <c r="A11381" i="32"/>
  <c r="A11402" i="32"/>
  <c r="A11257" i="32"/>
  <c r="A11294" i="32"/>
  <c r="A11282" i="32"/>
  <c r="A11400" i="32"/>
  <c r="A11307" i="32"/>
  <c r="A11305" i="32"/>
  <c r="A11389" i="32"/>
  <c r="A11354" i="32"/>
  <c r="A11285" i="32"/>
  <c r="A11255" i="32"/>
  <c r="A11287" i="32"/>
  <c r="A11254" i="32"/>
  <c r="A11368" i="32"/>
  <c r="A11377" i="32"/>
  <c r="A11259" i="32"/>
  <c r="A11340" i="32"/>
  <c r="A11317" i="32"/>
  <c r="A11348" i="32"/>
  <c r="A11396" i="32"/>
  <c r="A11388" i="32"/>
  <c r="A11367" i="32"/>
  <c r="A11312" i="32"/>
  <c r="A11398" i="32"/>
  <c r="A11325" i="32"/>
  <c r="A11409" i="32"/>
  <c r="A11347" i="32"/>
  <c r="A11378" i="32"/>
  <c r="A11304" i="32"/>
  <c r="A11358" i="32"/>
  <c r="A11316" i="32"/>
  <c r="A11391" i="32"/>
  <c r="A11184" i="32"/>
  <c r="A11223" i="32"/>
  <c r="A11100" i="32"/>
  <c r="A11202" i="32"/>
  <c r="A11188" i="32"/>
  <c r="A11156" i="32"/>
  <c r="A11119" i="32"/>
  <c r="A11076" i="32"/>
  <c r="A11207" i="32"/>
  <c r="A11247" i="32"/>
  <c r="A11061" i="32"/>
  <c r="A11064" i="32"/>
  <c r="A11194" i="32"/>
  <c r="A11059" i="32"/>
  <c r="A11129" i="32"/>
  <c r="A11160" i="32"/>
  <c r="A11067" i="32"/>
  <c r="A11056" i="32"/>
  <c r="A11082" i="32"/>
  <c r="A11042" i="32"/>
  <c r="A11220" i="32"/>
  <c r="A11164" i="32"/>
  <c r="A11163" i="32"/>
  <c r="A11203" i="32"/>
  <c r="A11070" i="32"/>
  <c r="A11154" i="32"/>
  <c r="A11072" i="32"/>
  <c r="A11044" i="32"/>
  <c r="A11173" i="32"/>
  <c r="A11131" i="32"/>
  <c r="A11089" i="32"/>
  <c r="A11098" i="32"/>
  <c r="A11144" i="32"/>
  <c r="A11246" i="32"/>
  <c r="A11086" i="32"/>
  <c r="A11097" i="32"/>
  <c r="A11172" i="32"/>
  <c r="A11058" i="32"/>
  <c r="A11197" i="32"/>
  <c r="A11143" i="32"/>
  <c r="A11209" i="32"/>
  <c r="A11177" i="32"/>
  <c r="A11128" i="32"/>
  <c r="A11192" i="32"/>
  <c r="A11199" i="32"/>
  <c r="A11136" i="32"/>
  <c r="A11221" i="32"/>
  <c r="A11196" i="32"/>
  <c r="A11232" i="32"/>
  <c r="A11219" i="32"/>
  <c r="A11189" i="32"/>
  <c r="A11091" i="32"/>
  <c r="A11240" i="32"/>
  <c r="A11171" i="32"/>
  <c r="A11211" i="32"/>
  <c r="A11170" i="32"/>
  <c r="A11176" i="32"/>
  <c r="A11075" i="32"/>
  <c r="A11043" i="32"/>
  <c r="A11078" i="32"/>
  <c r="A11068" i="32"/>
  <c r="A11193" i="32"/>
  <c r="A11085" i="32"/>
  <c r="A11206" i="32"/>
  <c r="A11105" i="32"/>
  <c r="A11158" i="32"/>
  <c r="A11106" i="32"/>
  <c r="A11215" i="32"/>
  <c r="A11073" i="32"/>
  <c r="A11185" i="32"/>
  <c r="A11046" i="32"/>
  <c r="A11145" i="32"/>
  <c r="A11152" i="32"/>
  <c r="A11111" i="32"/>
  <c r="A11055" i="32"/>
  <c r="A11213" i="32"/>
  <c r="A11095" i="32"/>
  <c r="A11181" i="32"/>
  <c r="A11157" i="32"/>
  <c r="A11241" i="32"/>
  <c r="A11142" i="32"/>
  <c r="A11099" i="32"/>
  <c r="A11054" i="32"/>
  <c r="A11234" i="32"/>
  <c r="A11183" i="32"/>
  <c r="A11153" i="32"/>
  <c r="A11094" i="32"/>
  <c r="A11243" i="32"/>
  <c r="A11141" i="32"/>
  <c r="A11122" i="32"/>
  <c r="A11242" i="32"/>
  <c r="A11229" i="32"/>
  <c r="A11041" i="32"/>
  <c r="A11108" i="32"/>
  <c r="A11227" i="32"/>
  <c r="A11191" i="32"/>
  <c r="A11109" i="32"/>
  <c r="A11140" i="32"/>
  <c r="A11139" i="32"/>
  <c r="A11137" i="32"/>
  <c r="A11113" i="32"/>
  <c r="A11161" i="32"/>
  <c r="A11125" i="32"/>
  <c r="A11159" i="32"/>
  <c r="A11053" i="32"/>
  <c r="A11226" i="32"/>
  <c r="A11088" i="32"/>
  <c r="A11110" i="32"/>
  <c r="A11236" i="32"/>
  <c r="A11205" i="32"/>
  <c r="A11150" i="32"/>
  <c r="A11175" i="32"/>
  <c r="A11118" i="32"/>
  <c r="A11117" i="32"/>
  <c r="A11138" i="32"/>
  <c r="A11050" i="32"/>
  <c r="A11103" i="32"/>
  <c r="A11130" i="32"/>
  <c r="A11039" i="32"/>
  <c r="A11155" i="32"/>
  <c r="A11166" i="32"/>
  <c r="A11238" i="32"/>
  <c r="A11121" i="32"/>
  <c r="A11201" i="32"/>
  <c r="A11127" i="32"/>
  <c r="A11084" i="32"/>
  <c r="A11040" i="32"/>
  <c r="A11231" i="32"/>
  <c r="A11060" i="32"/>
  <c r="A11133" i="32"/>
  <c r="A11135" i="32"/>
  <c r="A11216" i="32"/>
  <c r="A11169" i="32"/>
  <c r="A11048" i="32"/>
  <c r="A11101" i="32"/>
  <c r="A11214" i="32"/>
  <c r="A11066" i="32"/>
  <c r="A11116" i="32"/>
  <c r="A11093" i="32"/>
  <c r="A11120" i="32"/>
  <c r="A11224" i="32"/>
  <c r="A11168" i="32"/>
  <c r="A11239" i="32"/>
  <c r="A11087" i="32"/>
  <c r="A11218" i="32"/>
  <c r="A11063" i="32"/>
  <c r="A11165" i="32"/>
  <c r="A11057" i="32"/>
  <c r="A11228" i="32"/>
  <c r="A11208" i="32"/>
  <c r="A11134" i="32"/>
  <c r="A11047" i="32"/>
  <c r="A11186" i="32"/>
  <c r="A11212" i="32"/>
  <c r="A11081" i="32"/>
  <c r="A11074" i="32"/>
  <c r="A11233" i="32"/>
  <c r="A11090" i="32"/>
  <c r="A11096" i="32"/>
  <c r="A11080" i="32"/>
  <c r="A11115" i="32"/>
  <c r="A11077" i="32"/>
  <c r="A11230" i="32"/>
  <c r="A11225" i="32"/>
  <c r="A11151" i="32"/>
  <c r="A11052" i="32"/>
  <c r="A11123" i="32"/>
  <c r="A11162" i="32"/>
  <c r="A11148" i="32"/>
  <c r="A11167" i="32"/>
  <c r="A11092" i="32"/>
  <c r="A11079" i="32"/>
  <c r="A11245" i="32"/>
  <c r="A11132" i="32"/>
  <c r="A11114" i="32"/>
  <c r="A11147" i="32"/>
  <c r="A11102" i="32"/>
  <c r="A11182" i="32"/>
  <c r="A11126" i="32"/>
  <c r="A11237" i="32"/>
  <c r="A11174" i="32"/>
  <c r="A11107" i="32"/>
  <c r="A11187" i="32"/>
  <c r="A11124" i="32"/>
  <c r="A11190" i="32"/>
  <c r="A11104" i="32"/>
  <c r="A11149" i="32"/>
  <c r="A11180" i="32"/>
  <c r="A11200" i="32"/>
  <c r="A11198" i="32"/>
  <c r="A11146" i="32"/>
  <c r="A11045" i="32"/>
  <c r="A11235" i="32"/>
  <c r="A11049" i="32"/>
  <c r="A11112" i="32"/>
  <c r="A11204" i="32"/>
  <c r="A11217" i="32"/>
  <c r="A11065" i="32"/>
  <c r="A11178" i="32"/>
  <c r="A11083" i="32"/>
  <c r="A11071" i="32"/>
  <c r="A11051" i="32"/>
  <c r="A11179" i="32"/>
  <c r="A11062" i="32"/>
  <c r="A11244" i="32"/>
  <c r="A11069" i="32"/>
  <c r="A11195" i="32"/>
  <c r="A11210" i="32"/>
  <c r="A11222" i="32"/>
  <c r="A10808" i="32"/>
  <c r="A10778" i="32"/>
  <c r="A10782" i="32"/>
  <c r="A10813" i="32"/>
  <c r="A11008" i="32"/>
  <c r="A10854" i="32"/>
  <c r="A10804" i="32"/>
  <c r="A10982" i="32"/>
  <c r="A10820" i="32"/>
  <c r="A10773" i="32"/>
  <c r="A10912" i="32"/>
  <c r="A10873" i="32"/>
  <c r="A10843" i="32"/>
  <c r="A11005" i="32"/>
  <c r="A11003" i="32"/>
  <c r="A10775" i="32"/>
  <c r="A10821" i="32"/>
  <c r="A10946" i="32"/>
  <c r="A10826" i="32"/>
  <c r="A11034" i="32"/>
  <c r="A10839" i="32"/>
  <c r="A10973" i="32"/>
  <c r="A10794" i="32"/>
  <c r="A10779" i="32"/>
  <c r="A10844" i="32"/>
  <c r="A10862" i="32"/>
  <c r="A11011" i="32"/>
  <c r="A11002" i="32"/>
  <c r="A10772" i="32"/>
  <c r="A10972" i="32"/>
  <c r="A10936" i="32"/>
  <c r="A10914" i="32"/>
  <c r="A10872" i="32"/>
  <c r="A10832" i="32"/>
  <c r="A10850" i="32"/>
  <c r="A10980" i="32"/>
  <c r="A10810" i="32"/>
  <c r="A10902" i="32"/>
  <c r="A10880" i="32"/>
  <c r="A10815" i="32"/>
  <c r="A10870" i="32"/>
  <c r="A10849" i="32"/>
  <c r="A10853" i="32"/>
  <c r="A11037" i="32"/>
  <c r="A10827" i="32"/>
  <c r="A10949" i="32"/>
  <c r="A11027" i="32"/>
  <c r="A10921" i="32"/>
  <c r="A10957" i="32"/>
  <c r="A10879" i="32"/>
  <c r="A11030" i="32"/>
  <c r="A10836" i="32"/>
  <c r="A10816" i="32"/>
  <c r="A10819" i="32"/>
  <c r="A10889" i="32"/>
  <c r="A10835" i="32"/>
  <c r="A10838" i="32"/>
  <c r="A10937" i="32"/>
  <c r="A10792" i="32"/>
  <c r="A10951" i="32"/>
  <c r="A10888" i="32"/>
  <c r="A10940" i="32"/>
  <c r="A10979" i="32"/>
  <c r="A10947" i="32"/>
  <c r="A10977" i="32"/>
  <c r="A10918" i="32"/>
  <c r="A10814" i="32"/>
  <c r="A10848" i="32"/>
  <c r="A10997" i="32"/>
  <c r="A10809" i="32"/>
  <c r="A10894" i="32"/>
  <c r="A10952" i="32"/>
  <c r="A11015" i="32"/>
  <c r="A10954" i="32"/>
  <c r="A10817" i="32"/>
  <c r="A10812" i="32"/>
  <c r="A10831" i="32"/>
  <c r="A10799" i="32"/>
  <c r="A10795" i="32"/>
  <c r="A10992" i="32"/>
  <c r="A10781" i="32"/>
  <c r="A10900" i="32"/>
  <c r="A10874" i="32"/>
  <c r="A10871" i="32"/>
  <c r="A10908" i="32"/>
  <c r="A10971" i="32"/>
  <c r="A10893" i="32"/>
  <c r="A10939" i="32"/>
  <c r="A10891" i="32"/>
  <c r="A10856" i="32"/>
  <c r="A10798" i="32"/>
  <c r="A10801" i="32"/>
  <c r="A10886" i="32"/>
  <c r="A10930" i="32"/>
  <c r="A10869" i="32"/>
  <c r="A10885" i="32"/>
  <c r="A10964" i="32"/>
  <c r="A10899" i="32"/>
  <c r="A10995" i="32"/>
  <c r="A10785" i="32"/>
  <c r="A10933" i="32"/>
  <c r="A10852" i="32"/>
  <c r="A10840" i="32"/>
  <c r="A10803" i="32"/>
  <c r="A10825" i="32"/>
  <c r="A10867" i="32"/>
  <c r="A10984" i="32"/>
  <c r="A10925" i="32"/>
  <c r="A10932" i="32"/>
  <c r="A10928" i="32"/>
  <c r="A10927" i="32"/>
  <c r="A11000" i="32"/>
  <c r="A10824" i="32"/>
  <c r="A11029" i="32"/>
  <c r="A10975" i="32"/>
  <c r="A10919" i="32"/>
  <c r="A10968" i="32"/>
  <c r="A10830" i="32"/>
  <c r="A10911" i="32"/>
  <c r="A10818" i="32"/>
  <c r="A11035" i="32"/>
  <c r="A11019" i="32"/>
  <c r="A10788" i="32"/>
  <c r="A10960" i="32"/>
  <c r="A10884" i="32"/>
  <c r="A10790" i="32"/>
  <c r="A10920" i="32"/>
  <c r="A10915" i="32"/>
  <c r="A10878" i="32"/>
  <c r="A10771" i="32"/>
  <c r="A11026" i="32"/>
  <c r="A10988" i="32"/>
  <c r="A10882" i="32"/>
  <c r="A10983" i="32"/>
  <c r="A10924" i="32"/>
  <c r="A10883" i="32"/>
  <c r="A10956" i="32"/>
  <c r="A10910" i="32"/>
  <c r="A10847" i="32"/>
  <c r="A10807" i="32"/>
  <c r="A10942" i="32"/>
  <c r="A11023" i="32"/>
  <c r="A10987" i="32"/>
  <c r="A10846" i="32"/>
  <c r="A10892" i="32"/>
  <c r="A10829" i="32"/>
  <c r="A10976" i="32"/>
  <c r="A11012" i="32"/>
  <c r="A10904" i="32"/>
  <c r="A10837" i="32"/>
  <c r="A10967" i="32"/>
  <c r="A10916" i="32"/>
  <c r="A11010" i="32"/>
  <c r="A11036" i="32"/>
  <c r="A11032" i="32"/>
  <c r="A10901" i="32"/>
  <c r="A11014" i="32"/>
  <c r="A11031" i="32"/>
  <c r="A10993" i="32"/>
  <c r="A10981" i="32"/>
  <c r="A11033" i="32"/>
  <c r="A11028" i="32"/>
  <c r="A10784" i="32"/>
  <c r="A10860" i="32"/>
  <c r="A10866" i="32"/>
  <c r="A11024" i="32"/>
  <c r="A10955" i="32"/>
  <c r="A11025" i="32"/>
  <c r="A11022" i="32"/>
  <c r="A10935" i="32"/>
  <c r="A10780" i="32"/>
  <c r="A10806" i="32"/>
  <c r="A11009" i="32"/>
  <c r="A10953" i="32"/>
  <c r="A11018" i="32"/>
  <c r="A10898" i="32"/>
  <c r="A10998" i="32"/>
  <c r="A10777" i="32"/>
  <c r="A10958" i="32"/>
  <c r="A10877" i="32"/>
  <c r="A10875" i="32"/>
  <c r="A10991" i="32"/>
  <c r="A10986" i="32"/>
  <c r="A10996" i="32"/>
  <c r="A10950" i="32"/>
  <c r="A10926" i="32"/>
  <c r="A10931" i="32"/>
  <c r="A10941" i="32"/>
  <c r="A11006" i="32"/>
  <c r="A10963" i="32"/>
  <c r="A10800" i="32"/>
  <c r="A10896" i="32"/>
  <c r="A10793" i="32"/>
  <c r="A10783" i="32"/>
  <c r="A11021" i="32"/>
  <c r="A10978" i="32"/>
  <c r="A10944" i="32"/>
  <c r="A10811" i="32"/>
  <c r="A10786" i="32"/>
  <c r="A10948" i="32"/>
  <c r="A10802" i="32"/>
  <c r="A10855" i="32"/>
  <c r="A10828" i="32"/>
  <c r="A10864" i="32"/>
  <c r="A10966" i="32"/>
  <c r="A10887" i="32"/>
  <c r="A11038" i="32"/>
  <c r="A10858" i="32"/>
  <c r="A10906" i="32"/>
  <c r="A10922" i="32"/>
  <c r="A10881" i="32"/>
  <c r="A10974" i="32"/>
  <c r="A10876" i="32"/>
  <c r="A10917" i="32"/>
  <c r="A10774" i="32"/>
  <c r="A10842" i="32"/>
  <c r="A10990" i="32"/>
  <c r="A11007" i="32"/>
  <c r="A11001" i="32"/>
  <c r="A10776" i="32"/>
  <c r="A10994" i="32"/>
  <c r="A10945" i="32"/>
  <c r="A10797" i="32"/>
  <c r="A11020" i="32"/>
  <c r="A10938" i="32"/>
  <c r="A10909" i="32"/>
  <c r="A10859" i="32"/>
  <c r="A10796" i="32"/>
  <c r="A10863" i="32"/>
  <c r="A10823" i="32"/>
  <c r="A10845" i="32"/>
  <c r="A10865" i="32"/>
  <c r="A10822" i="32"/>
  <c r="A10868" i="32"/>
  <c r="A10857" i="32"/>
  <c r="A10834" i="32"/>
  <c r="A10861" i="32"/>
  <c r="A10890" i="32"/>
  <c r="A10943" i="32"/>
  <c r="A11004" i="32"/>
  <c r="A10929" i="32"/>
  <c r="A10895" i="32"/>
  <c r="A10903" i="32"/>
  <c r="A10805" i="32"/>
  <c r="A10999" i="32"/>
  <c r="A10923" i="32"/>
  <c r="A10965" i="32"/>
  <c r="A10934" i="32"/>
  <c r="A10787" i="32"/>
  <c r="A10833" i="32"/>
  <c r="A10789" i="32"/>
  <c r="A10970" i="32"/>
  <c r="A10907" i="32"/>
  <c r="A10959" i="32"/>
  <c r="A10841" i="32"/>
  <c r="A10969" i="32"/>
  <c r="A10791" i="32"/>
  <c r="A11013" i="32"/>
  <c r="A10962" i="32"/>
  <c r="A10989" i="32"/>
  <c r="A10897" i="32"/>
  <c r="A11016" i="32"/>
  <c r="A10985" i="32"/>
  <c r="A10905" i="32"/>
  <c r="A10961" i="32"/>
  <c r="A10851" i="32"/>
  <c r="A10913" i="32"/>
  <c r="A11017" i="32"/>
  <c r="A10718" i="32"/>
  <c r="A10618" i="32"/>
  <c r="A10682" i="32"/>
  <c r="A10744" i="32"/>
  <c r="A10706" i="32"/>
  <c r="A10668" i="32"/>
  <c r="A10757" i="32"/>
  <c r="A10653" i="32"/>
  <c r="A10716" i="32"/>
  <c r="A10662" i="32"/>
  <c r="A10521" i="32"/>
  <c r="A10759" i="32"/>
  <c r="A10656" i="32"/>
  <c r="A10720" i="32"/>
  <c r="A10550" i="32"/>
  <c r="A10722" i="32"/>
  <c r="A10560" i="32"/>
  <c r="A10674" i="32"/>
  <c r="A10563" i="32"/>
  <c r="A10698" i="32"/>
  <c r="A10637" i="32"/>
  <c r="A10542" i="32"/>
  <c r="A10621" i="32"/>
  <c r="A10499" i="32"/>
  <c r="A10665" i="32"/>
  <c r="A10480" i="32"/>
  <c r="A10549" i="32"/>
  <c r="A10483" i="32"/>
  <c r="A10562" i="32"/>
  <c r="A10583" i="32"/>
  <c r="A10598" i="32"/>
  <c r="A10503" i="32"/>
  <c r="A10685" i="32"/>
  <c r="A10538" i="32"/>
  <c r="A10642" i="32"/>
  <c r="A10606" i="32"/>
  <c r="A10679" i="32"/>
  <c r="A10544" i="32"/>
  <c r="A10507" i="32"/>
  <c r="A10577" i="32"/>
  <c r="A10681" i="32"/>
  <c r="A10548" i="32"/>
  <c r="A10535" i="32"/>
  <c r="A10628" i="32"/>
  <c r="A10749" i="32"/>
  <c r="A10659" i="32"/>
  <c r="A10500" i="32"/>
  <c r="A10697" i="32"/>
  <c r="A10573" i="32"/>
  <c r="A10671" i="32"/>
  <c r="A10569" i="32"/>
  <c r="A10589" i="32"/>
  <c r="A10609" i="32"/>
  <c r="A10629" i="32"/>
  <c r="A10644" i="32"/>
  <c r="A10723" i="32"/>
  <c r="A10547" i="32"/>
  <c r="A10740" i="32"/>
  <c r="A10645" i="32"/>
  <c r="A10730" i="32"/>
  <c r="A10727" i="32"/>
  <c r="A10517" i="32"/>
  <c r="A10673" i="32"/>
  <c r="A10694" i="32"/>
  <c r="A10675" i="32"/>
  <c r="A10677" i="32"/>
  <c r="A10664" i="32"/>
  <c r="A10724" i="32"/>
  <c r="A10608" i="32"/>
  <c r="A10602" i="32"/>
  <c r="A10595" i="32"/>
  <c r="A10736" i="32"/>
  <c r="A10696" i="32"/>
  <c r="A10672" i="32"/>
  <c r="A10689" i="32"/>
  <c r="A10728" i="32"/>
  <c r="A10605" i="32"/>
  <c r="A10741" i="32"/>
  <c r="A10747" i="32"/>
  <c r="A10704" i="32"/>
  <c r="A10733" i="32"/>
  <c r="A10754" i="32"/>
  <c r="A10705" i="32"/>
  <c r="A10691" i="32"/>
  <c r="A10693" i="32"/>
  <c r="A10762" i="32"/>
  <c r="A10683" i="32"/>
  <c r="A10646" i="32"/>
  <c r="A10513" i="32"/>
  <c r="A10561" i="32"/>
  <c r="A10735" i="32"/>
  <c r="A10734" i="32"/>
  <c r="A10655" i="32"/>
  <c r="A10767" i="32"/>
  <c r="A10650" i="32"/>
  <c r="A10620" i="32"/>
  <c r="A10597" i="32"/>
  <c r="A10649" i="32"/>
  <c r="A10633" i="32"/>
  <c r="A10559" i="32"/>
  <c r="A10590" i="32"/>
  <c r="A10702" i="32"/>
  <c r="A10700" i="32"/>
  <c r="A10496" i="32"/>
  <c r="A10558" i="32"/>
  <c r="A10725" i="32"/>
  <c r="A10703" i="32"/>
  <c r="A10514" i="32"/>
  <c r="A10729" i="32"/>
  <c r="A10652" i="32"/>
  <c r="A10711" i="32"/>
  <c r="A10572" i="32"/>
  <c r="A10770" i="32"/>
  <c r="A10688" i="32"/>
  <c r="A10692" i="32"/>
  <c r="A10635" i="32"/>
  <c r="A10739" i="32"/>
  <c r="A10498" i="32"/>
  <c r="A10641" i="32"/>
  <c r="A10495" i="32"/>
  <c r="A10632" i="32"/>
  <c r="A10634" i="32"/>
  <c r="A10726" i="32"/>
  <c r="A10537" i="32"/>
  <c r="A10753" i="32"/>
  <c r="A10687" i="32"/>
  <c r="A10512" i="32"/>
  <c r="A10520" i="32"/>
  <c r="A10756" i="32"/>
  <c r="A10658" i="32"/>
  <c r="A10719" i="32"/>
  <c r="A10707" i="32"/>
  <c r="A10588" i="32"/>
  <c r="A10750" i="32"/>
  <c r="A10610" i="32"/>
  <c r="A10748" i="32"/>
  <c r="A10625" i="32"/>
  <c r="A10525" i="32"/>
  <c r="A10541" i="32"/>
  <c r="A10557" i="32"/>
  <c r="A10663" i="32"/>
  <c r="A10761" i="32"/>
  <c r="A10526" i="32"/>
  <c r="A10640" i="32"/>
  <c r="A10528" i="32"/>
  <c r="A10680" i="32"/>
  <c r="A10684" i="32"/>
  <c r="A10755" i="32"/>
  <c r="A10768" i="32"/>
  <c r="A10476" i="32"/>
  <c r="A10516" i="32"/>
  <c r="A10751" i="32"/>
  <c r="A10494" i="32"/>
  <c r="A10752" i="32"/>
  <c r="A10580" i="32"/>
  <c r="A10758" i="32"/>
  <c r="A10721" i="32"/>
  <c r="A10612" i="32"/>
  <c r="A10556" i="32"/>
  <c r="A10678" i="32"/>
  <c r="A10614" i="32"/>
  <c r="A10591" i="32"/>
  <c r="A10699" i="32"/>
  <c r="A10506" i="32"/>
  <c r="A10613" i="32"/>
  <c r="A10501" i="32"/>
  <c r="A10601" i="32"/>
  <c r="A10639" i="32"/>
  <c r="A10497" i="32"/>
  <c r="A10533" i="32"/>
  <c r="A10676" i="32"/>
  <c r="A10593" i="32"/>
  <c r="A10745" i="32"/>
  <c r="A10518" i="32"/>
  <c r="A10546" i="32"/>
  <c r="A10524" i="32"/>
  <c r="A10731" i="32"/>
  <c r="A10519" i="32"/>
  <c r="A10551" i="32"/>
  <c r="A10631" i="32"/>
  <c r="A10567" i="32"/>
  <c r="A10667" i="32"/>
  <c r="A10511" i="32"/>
  <c r="A10515" i="32"/>
  <c r="A10600" i="32"/>
  <c r="A10485" i="32"/>
  <c r="A10477" i="32"/>
  <c r="A10492" i="32"/>
  <c r="A10708" i="32"/>
  <c r="A10543" i="32"/>
  <c r="A10738" i="32"/>
  <c r="A10523" i="32"/>
  <c r="A10504" i="32"/>
  <c r="A10530" i="32"/>
  <c r="A10582" i="32"/>
  <c r="A10539" i="32"/>
  <c r="A10482" i="32"/>
  <c r="A10505" i="32"/>
  <c r="A10647" i="32"/>
  <c r="A10737" i="32"/>
  <c r="A10742" i="32"/>
  <c r="A10643" i="32"/>
  <c r="A10630" i="32"/>
  <c r="A10579" i="32"/>
  <c r="A10576" i="32"/>
  <c r="A10670" i="32"/>
  <c r="A10636" i="32"/>
  <c r="A10491" i="32"/>
  <c r="A10487" i="32"/>
  <c r="A10566" i="32"/>
  <c r="A10604" i="32"/>
  <c r="A10623" i="32"/>
  <c r="A10508" i="32"/>
  <c r="A10619" i="32"/>
  <c r="A10578" i="32"/>
  <c r="A10743" i="32"/>
  <c r="A10666" i="32"/>
  <c r="A10661" i="32"/>
  <c r="A10715" i="32"/>
  <c r="A10611" i="32"/>
  <c r="A10769" i="32"/>
  <c r="A10493" i="32"/>
  <c r="A10484" i="32"/>
  <c r="A10617" i="32"/>
  <c r="A10603" i="32"/>
  <c r="A10488" i="32"/>
  <c r="A10586" i="32"/>
  <c r="A10490" i="32"/>
  <c r="A10714" i="32"/>
  <c r="A10571" i="32"/>
  <c r="A10555" i="32"/>
  <c r="A10553" i="32"/>
  <c r="A10510" i="32"/>
  <c r="A10622" i="32"/>
  <c r="A10554" i="32"/>
  <c r="A10489" i="32"/>
  <c r="A10710" i="32"/>
  <c r="A10709" i="32"/>
  <c r="A10509" i="32"/>
  <c r="A10638" i="32"/>
  <c r="A10532" i="32"/>
  <c r="A10564" i="32"/>
  <c r="A10765" i="32"/>
  <c r="A10531" i="32"/>
  <c r="A10536" i="32"/>
  <c r="A10540" i="32"/>
  <c r="A10615" i="32"/>
  <c r="A10717" i="32"/>
  <c r="A10527" i="32"/>
  <c r="A10594" i="32"/>
  <c r="A10651" i="32"/>
  <c r="A10486" i="32"/>
  <c r="A10599" i="32"/>
  <c r="A10565" i="32"/>
  <c r="A10669" i="32"/>
  <c r="A10534" i="32"/>
  <c r="A10575" i="32"/>
  <c r="A10732" i="32"/>
  <c r="A10654" i="32"/>
  <c r="A10479" i="32"/>
  <c r="A10686" i="32"/>
  <c r="A10478" i="32"/>
  <c r="A10712" i="32"/>
  <c r="A10568" i="32"/>
  <c r="A10552" i="32"/>
  <c r="A10596" i="32"/>
  <c r="A10545" i="32"/>
  <c r="A10581" i="32"/>
  <c r="A10574" i="32"/>
  <c r="A10502" i="32"/>
  <c r="A10584" i="32"/>
  <c r="A10481" i="32"/>
  <c r="A10746" i="32"/>
  <c r="A10592" i="32"/>
  <c r="A10616" i="32"/>
  <c r="A10626" i="32"/>
  <c r="A10522" i="32"/>
  <c r="A10690" i="32"/>
  <c r="A10585" i="32"/>
  <c r="A10570" i="32"/>
  <c r="A10529" i="32"/>
  <c r="A10657" i="32"/>
  <c r="A10587" i="32"/>
  <c r="A10648" i="32"/>
  <c r="A10713" i="32"/>
  <c r="A10763" i="32"/>
  <c r="A10627" i="32"/>
  <c r="A10695" i="32"/>
  <c r="A10607" i="32"/>
  <c r="A10766" i="32"/>
  <c r="A10660" i="32"/>
  <c r="A10624" i="32"/>
  <c r="A10764" i="32"/>
  <c r="A10701" i="32"/>
  <c r="A10760" i="32"/>
  <c r="A10282" i="32"/>
  <c r="A10271" i="32"/>
  <c r="A10270" i="32"/>
  <c r="A10330" i="32"/>
  <c r="A10411" i="32"/>
  <c r="A10379" i="32"/>
  <c r="A10215" i="32"/>
  <c r="A10384" i="32"/>
  <c r="A10234" i="32"/>
  <c r="A10320" i="32"/>
  <c r="A10196" i="32"/>
  <c r="A10218" i="32"/>
  <c r="A10304" i="32"/>
  <c r="A10277" i="32"/>
  <c r="A10280" i="32"/>
  <c r="A10400" i="32"/>
  <c r="A10363" i="32"/>
  <c r="A10223" i="32"/>
  <c r="A10470" i="32"/>
  <c r="A10443" i="32"/>
  <c r="A10191" i="32"/>
  <c r="A10263" i="32"/>
  <c r="A10220" i="32"/>
  <c r="A10179" i="32"/>
  <c r="A10209" i="32"/>
  <c r="A10361" i="32"/>
  <c r="A10442" i="32"/>
  <c r="A10337" i="32"/>
  <c r="A10365" i="32"/>
  <c r="A10366" i="32"/>
  <c r="A10250" i="32"/>
  <c r="A10374" i="32"/>
  <c r="A10290" i="32"/>
  <c r="A10318" i="32"/>
  <c r="A10301" i="32"/>
  <c r="A10465" i="32"/>
  <c r="A10457" i="32"/>
  <c r="A10208" i="32"/>
  <c r="A10438" i="32"/>
  <c r="A10394" i="32"/>
  <c r="A10387" i="32"/>
  <c r="A10274" i="32"/>
  <c r="A10461" i="32"/>
  <c r="A10390" i="32"/>
  <c r="A10245" i="32"/>
  <c r="A10317" i="32"/>
  <c r="A10214" i="32"/>
  <c r="A10314" i="32"/>
  <c r="A10216" i="32"/>
  <c r="A10376" i="32"/>
  <c r="A10160" i="32"/>
  <c r="A10383" i="32"/>
  <c r="A10236" i="32"/>
  <c r="A10393" i="32"/>
  <c r="A10221" i="32"/>
  <c r="A10367" i="32"/>
  <c r="A10265" i="32"/>
  <c r="A10436" i="32"/>
  <c r="A10452" i="32"/>
  <c r="A10332" i="32"/>
  <c r="A10428" i="32"/>
  <c r="A10268" i="32"/>
  <c r="A10286" i="32"/>
  <c r="A10404" i="32"/>
  <c r="A10425" i="32"/>
  <c r="A10244" i="32"/>
  <c r="A10310" i="32"/>
  <c r="A10341" i="32"/>
  <c r="A10353" i="32"/>
  <c r="A10342" i="32"/>
  <c r="A10261" i="32"/>
  <c r="A10472" i="32"/>
  <c r="A10189" i="32"/>
  <c r="A10297" i="32"/>
  <c r="A10473" i="32"/>
  <c r="A10409" i="32"/>
  <c r="A10319" i="32"/>
  <c r="A10397" i="32"/>
  <c r="A10359" i="32"/>
  <c r="A10266" i="32"/>
  <c r="A10399" i="32"/>
  <c r="A10194" i="32"/>
  <c r="A10356" i="32"/>
  <c r="A10474" i="32"/>
  <c r="A10346" i="32"/>
  <c r="A10313" i="32"/>
  <c r="A10471" i="32"/>
  <c r="A10229" i="32"/>
  <c r="A10349" i="32"/>
  <c r="A10429" i="32"/>
  <c r="A10458" i="32"/>
  <c r="A10350" i="32"/>
  <c r="A10306" i="32"/>
  <c r="A10311" i="32"/>
  <c r="A10260" i="32"/>
  <c r="A10262" i="32"/>
  <c r="A10259" i="32"/>
  <c r="A10336" i="32"/>
  <c r="A10327" i="32"/>
  <c r="A10464" i="32"/>
  <c r="A10267" i="32"/>
  <c r="A10440" i="32"/>
  <c r="A10185" i="32"/>
  <c r="A10241" i="32"/>
  <c r="A10289" i="32"/>
  <c r="A10233" i="32"/>
  <c r="A10378" i="32"/>
  <c r="A10446" i="32"/>
  <c r="A10293" i="32"/>
  <c r="A10324" i="32"/>
  <c r="A10398" i="32"/>
  <c r="A10418" i="32"/>
  <c r="A10211" i="32"/>
  <c r="A10466" i="32"/>
  <c r="A10187" i="32"/>
  <c r="A10174" i="32"/>
  <c r="A10195" i="32"/>
  <c r="A10389" i="32"/>
  <c r="A10407" i="32"/>
  <c r="A10467" i="32"/>
  <c r="A10375" i="32"/>
  <c r="A10230" i="32"/>
  <c r="A10225" i="32"/>
  <c r="A10469" i="32"/>
  <c r="A10285" i="32"/>
  <c r="A10441" i="32"/>
  <c r="A10239" i="32"/>
  <c r="A10198" i="32"/>
  <c r="A10279" i="32"/>
  <c r="A10258" i="32"/>
  <c r="A10355" i="32"/>
  <c r="A10468" i="32"/>
  <c r="A10323" i="32"/>
  <c r="A10219" i="32"/>
  <c r="A10235" i="32"/>
  <c r="A10435" i="32"/>
  <c r="A10345" i="32"/>
  <c r="A10153" i="32"/>
  <c r="A10166" i="32"/>
  <c r="A10386" i="32"/>
  <c r="A10455" i="32"/>
  <c r="A10388" i="32"/>
  <c r="A10334" i="32"/>
  <c r="A10335" i="32"/>
  <c r="A10253" i="32"/>
  <c r="A10437" i="32"/>
  <c r="A10193" i="32"/>
  <c r="A10424" i="32"/>
  <c r="A10315" i="32"/>
  <c r="A10444" i="32"/>
  <c r="A10463" i="32"/>
  <c r="A10252" i="32"/>
  <c r="A10156" i="32"/>
  <c r="A10272" i="32"/>
  <c r="A10144" i="32"/>
  <c r="A10248" i="32"/>
  <c r="A10303" i="32"/>
  <c r="A10460" i="32"/>
  <c r="A10420" i="32"/>
  <c r="A10269" i="32"/>
  <c r="A10305" i="32"/>
  <c r="A10362" i="32"/>
  <c r="A10203" i="32"/>
  <c r="A10169" i="32"/>
  <c r="A10192" i="32"/>
  <c r="A10167" i="32"/>
  <c r="A10164" i="32"/>
  <c r="A10462" i="32"/>
  <c r="A10249" i="32"/>
  <c r="A10213" i="32"/>
  <c r="A10243" i="32"/>
  <c r="A10292" i="32"/>
  <c r="A10176" i="32"/>
  <c r="A10403" i="32"/>
  <c r="A10284" i="32"/>
  <c r="A10256" i="32"/>
  <c r="A10339" i="32"/>
  <c r="A10171" i="32"/>
  <c r="A10377" i="32"/>
  <c r="A10224" i="32"/>
  <c r="A10173" i="32"/>
  <c r="A10454" i="32"/>
  <c r="A10281" i="32"/>
  <c r="A10237" i="32"/>
  <c r="A10434" i="32"/>
  <c r="A10288" i="32"/>
  <c r="A10422" i="32"/>
  <c r="A10475" i="32"/>
  <c r="A10205" i="32"/>
  <c r="A10373" i="32"/>
  <c r="A10296" i="32"/>
  <c r="A10340" i="32"/>
  <c r="A10247" i="32"/>
  <c r="A10410" i="32"/>
  <c r="A10308" i="32"/>
  <c r="A10382" i="32"/>
  <c r="A10242" i="32"/>
  <c r="A10159" i="32"/>
  <c r="A10151" i="32"/>
  <c r="A10154" i="32"/>
  <c r="A10147" i="32"/>
  <c r="A10255" i="32"/>
  <c r="A10254" i="32"/>
  <c r="A10322" i="32"/>
  <c r="A10333" i="32"/>
  <c r="A10360" i="32"/>
  <c r="A10439" i="32"/>
  <c r="A10321" i="32"/>
  <c r="A10163" i="32"/>
  <c r="A10170" i="32"/>
  <c r="A10381" i="32"/>
  <c r="A10423" i="32"/>
  <c r="A10326" i="32"/>
  <c r="A10165" i="32"/>
  <c r="A10204" i="32"/>
  <c r="A10146" i="32"/>
  <c r="A10351" i="32"/>
  <c r="A10201" i="32"/>
  <c r="A10354" i="32"/>
  <c r="A10183" i="32"/>
  <c r="A10344" i="32"/>
  <c r="A10149" i="32"/>
  <c r="A10358" i="32"/>
  <c r="A10364" i="32"/>
  <c r="A10298" i="32"/>
  <c r="A10232" i="32"/>
  <c r="A10257" i="32"/>
  <c r="A10172" i="32"/>
  <c r="A10432" i="32"/>
  <c r="A10416" i="32"/>
  <c r="A10228" i="32"/>
  <c r="A10157" i="32"/>
  <c r="A10175" i="32"/>
  <c r="A10449" i="32"/>
  <c r="A10190" i="32"/>
  <c r="A10184" i="32"/>
  <c r="A10264" i="32"/>
  <c r="A10181" i="32"/>
  <c r="A10210" i="32"/>
  <c r="A10143" i="32"/>
  <c r="A10421" i="32"/>
  <c r="A10200" i="32"/>
  <c r="A10188" i="32"/>
  <c r="A10370" i="32"/>
  <c r="A10431" i="32"/>
  <c r="A10152" i="32"/>
  <c r="A10145" i="32"/>
  <c r="A10427" i="32"/>
  <c r="A10142" i="32"/>
  <c r="A10302" i="32"/>
  <c r="A10222" i="32"/>
  <c r="A10207" i="32"/>
  <c r="A10357" i="32"/>
  <c r="A10448" i="32"/>
  <c r="A10312" i="32"/>
  <c r="A10148" i="32"/>
  <c r="A10371" i="32"/>
  <c r="A10178" i="32"/>
  <c r="A10278" i="32"/>
  <c r="A10417" i="32"/>
  <c r="A10186" i="32"/>
  <c r="A10343" i="32"/>
  <c r="A10408" i="32"/>
  <c r="A10402" i="32"/>
  <c r="A10283" i="32"/>
  <c r="A10456" i="32"/>
  <c r="A10419" i="32"/>
  <c r="A10450" i="32"/>
  <c r="A10338" i="32"/>
  <c r="A10199" i="32"/>
  <c r="A10150" i="32"/>
  <c r="A10396" i="32"/>
  <c r="A10238" i="32"/>
  <c r="A10406" i="32"/>
  <c r="A10430" i="32"/>
  <c r="A10426" i="32"/>
  <c r="A10309" i="32"/>
  <c r="A10331" i="32"/>
  <c r="A10162" i="32"/>
  <c r="A10395" i="32"/>
  <c r="A10291" i="32"/>
  <c r="A10161" i="32"/>
  <c r="A10405" i="32"/>
  <c r="A10246" i="32"/>
  <c r="A10369" i="32"/>
  <c r="A10372" i="32"/>
  <c r="A10380" i="32"/>
  <c r="A10316" i="32"/>
  <c r="A10158" i="32"/>
  <c r="A10401" i="32"/>
  <c r="A10251" i="32"/>
  <c r="A10413" i="32"/>
  <c r="A10300" i="32"/>
  <c r="A10433" i="32"/>
  <c r="A10459" i="32"/>
  <c r="A10180" i="32"/>
  <c r="A10227" i="32"/>
  <c r="A10348" i="32"/>
  <c r="A10287" i="32"/>
  <c r="A10451" i="32"/>
  <c r="A10415" i="32"/>
  <c r="A10155" i="32"/>
  <c r="A10168" i="32"/>
  <c r="A10294" i="32"/>
  <c r="A10182" i="32"/>
  <c r="A10226" i="32"/>
  <c r="A10276" i="32"/>
  <c r="A10447" i="32"/>
  <c r="A10307" i="32"/>
  <c r="A10347" i="32"/>
  <c r="A10414" i="32"/>
  <c r="A10217" i="32"/>
  <c r="A10328" i="32"/>
  <c r="A10206" i="32"/>
  <c r="A10368" i="32"/>
  <c r="A10177" i="32"/>
  <c r="A10392" i="32"/>
  <c r="A10275" i="32"/>
  <c r="A10445" i="32"/>
  <c r="A10412" i="32"/>
  <c r="A10240" i="32"/>
  <c r="A10453" i="32"/>
  <c r="A10273" i="32"/>
  <c r="A10325" i="32"/>
  <c r="A10197" i="32"/>
  <c r="A10329" i="32"/>
  <c r="A10295" i="32"/>
  <c r="A10391" i="32"/>
  <c r="A10202" i="32"/>
  <c r="A10231" i="32"/>
  <c r="A10352" i="32"/>
  <c r="A10385" i="32"/>
  <c r="A10212" i="32"/>
  <c r="A10299" i="32"/>
  <c r="A10141" i="32"/>
  <c r="A10140" i="32"/>
  <c r="A10139" i="32"/>
  <c r="A10138" i="32"/>
  <c r="A10137" i="32"/>
  <c r="A10136" i="32"/>
  <c r="A10135" i="32"/>
  <c r="A10134" i="32"/>
  <c r="A10133" i="32"/>
  <c r="A10132" i="32"/>
  <c r="A10131" i="32"/>
  <c r="A10130" i="32"/>
  <c r="A10129" i="32"/>
  <c r="A10128" i="32"/>
  <c r="A10127" i="32"/>
  <c r="A10126" i="32"/>
  <c r="A10125" i="32"/>
  <c r="A10124" i="32"/>
  <c r="A10123" i="32"/>
  <c r="A10122" i="32"/>
  <c r="A10121" i="32"/>
  <c r="A10120" i="32"/>
  <c r="A10119" i="32"/>
  <c r="A10118" i="32"/>
  <c r="A10117" i="32"/>
  <c r="A10116" i="32"/>
  <c r="A10115" i="32"/>
  <c r="A10114" i="32"/>
  <c r="A10113" i="32"/>
  <c r="A10112" i="32"/>
  <c r="A10111" i="32"/>
  <c r="A10110" i="32"/>
  <c r="A10109" i="32"/>
  <c r="A10108" i="32"/>
  <c r="A10107" i="32"/>
  <c r="A10106" i="32"/>
  <c r="A10105" i="32"/>
  <c r="A10104" i="32"/>
  <c r="A10103" i="32"/>
  <c r="A10102" i="32"/>
  <c r="A10101" i="32"/>
  <c r="A10100" i="32"/>
  <c r="A10099" i="32"/>
  <c r="A10098" i="32"/>
  <c r="A10097" i="32"/>
  <c r="A10096" i="32"/>
  <c r="A10095" i="32"/>
  <c r="A10094" i="32"/>
  <c r="A10093" i="32"/>
  <c r="A10092" i="32"/>
  <c r="A10091" i="32"/>
  <c r="A10090" i="32"/>
  <c r="A10089" i="32"/>
  <c r="A10088" i="32"/>
  <c r="A10087" i="32"/>
  <c r="A10086" i="32"/>
  <c r="A10085" i="32"/>
  <c r="A10084" i="32"/>
  <c r="A10083" i="32"/>
  <c r="A10082" i="32"/>
  <c r="A10081" i="32"/>
  <c r="A10080" i="32"/>
  <c r="A10079" i="32"/>
  <c r="A10078" i="32"/>
  <c r="A10077" i="32"/>
  <c r="A10076" i="32"/>
  <c r="A10075" i="32"/>
  <c r="A10074" i="32"/>
  <c r="A10073" i="32"/>
  <c r="A10072" i="32"/>
  <c r="A10071" i="32"/>
  <c r="A10070" i="32"/>
  <c r="A10069" i="32"/>
  <c r="A10068" i="32"/>
  <c r="A10067" i="32"/>
  <c r="A10066" i="32"/>
  <c r="A10065" i="32"/>
  <c r="A10064" i="32"/>
  <c r="A10063" i="32"/>
  <c r="A10062" i="32"/>
  <c r="A10061" i="32"/>
  <c r="A10060" i="32"/>
  <c r="A10059" i="32"/>
  <c r="A10058" i="32"/>
  <c r="A10057" i="32"/>
  <c r="A10056" i="32"/>
  <c r="A10055" i="32"/>
  <c r="A10054" i="32"/>
  <c r="A10053" i="32"/>
  <c r="A10052" i="32"/>
  <c r="A10051" i="32"/>
  <c r="A10050" i="32"/>
  <c r="A10049" i="32"/>
  <c r="A10048" i="32"/>
  <c r="A10047" i="32"/>
  <c r="A10046" i="32"/>
  <c r="A10045" i="32"/>
  <c r="A10044" i="32"/>
  <c r="A10043" i="32"/>
  <c r="A10042" i="32"/>
  <c r="A10041" i="32"/>
  <c r="A10040" i="32"/>
  <c r="A10039" i="32"/>
  <c r="A10038" i="32"/>
  <c r="A10037" i="32"/>
  <c r="A10036" i="32"/>
  <c r="A10035" i="32"/>
  <c r="A10034" i="32"/>
  <c r="A10033" i="32"/>
  <c r="A10032" i="32"/>
  <c r="A10031" i="32"/>
  <c r="A10030" i="32"/>
  <c r="A10029" i="32"/>
  <c r="A10028" i="32"/>
  <c r="A10027" i="32"/>
  <c r="A10026" i="32"/>
  <c r="A10025" i="32"/>
  <c r="A10024" i="32"/>
  <c r="A10023" i="32"/>
  <c r="A10022" i="32"/>
  <c r="A10021" i="32"/>
  <c r="A10020" i="32"/>
  <c r="A10019" i="32"/>
  <c r="A10018" i="32"/>
  <c r="A10017" i="32"/>
  <c r="A10016" i="32"/>
  <c r="A10015" i="32"/>
  <c r="A10014" i="32"/>
  <c r="A10013" i="32"/>
  <c r="A10012" i="32"/>
  <c r="A10011" i="32"/>
  <c r="A10010" i="32"/>
  <c r="A10009" i="32"/>
  <c r="A10008" i="32"/>
  <c r="A10007" i="32"/>
  <c r="A10006" i="32"/>
  <c r="A10005" i="32"/>
  <c r="A10004" i="32"/>
  <c r="A10003" i="32"/>
  <c r="A10002" i="32"/>
  <c r="A10001" i="32"/>
  <c r="A10000" i="32"/>
  <c r="A9999" i="32"/>
  <c r="A9998" i="32"/>
  <c r="A9997" i="32"/>
  <c r="A9996" i="32"/>
  <c r="A9995" i="32"/>
  <c r="A9994" i="32"/>
  <c r="A9993" i="32"/>
  <c r="A9992" i="32"/>
  <c r="A9991" i="32"/>
  <c r="A9990" i="32"/>
  <c r="A9989" i="32"/>
  <c r="A9988" i="32"/>
  <c r="A9987" i="32"/>
  <c r="A9986" i="32"/>
  <c r="A9985" i="32"/>
  <c r="A9984" i="32"/>
  <c r="A9983" i="32"/>
  <c r="A9982" i="32"/>
  <c r="A9981" i="32"/>
  <c r="A9980" i="32"/>
  <c r="A9979" i="32"/>
  <c r="A9978" i="32"/>
  <c r="A9977" i="32"/>
  <c r="A9976" i="32"/>
  <c r="A9975" i="32"/>
  <c r="A9974" i="32"/>
  <c r="A9973" i="32"/>
  <c r="A9972" i="32"/>
  <c r="A9971" i="32"/>
  <c r="A9970" i="32"/>
  <c r="A9969" i="32"/>
  <c r="A9968" i="32"/>
  <c r="A9967" i="32"/>
  <c r="A9966" i="32"/>
  <c r="A9965" i="32"/>
  <c r="A9964" i="32"/>
  <c r="A9963" i="32"/>
  <c r="A9962" i="32"/>
  <c r="A9961" i="32"/>
  <c r="A9960" i="32"/>
  <c r="A9959" i="32"/>
  <c r="A9958" i="32"/>
  <c r="A9957" i="32"/>
  <c r="A9956" i="32"/>
  <c r="A9955" i="32"/>
  <c r="A9954" i="32"/>
  <c r="A9953" i="32"/>
  <c r="A9952" i="32"/>
  <c r="A9951" i="32"/>
  <c r="A9950" i="32"/>
  <c r="A9949" i="32"/>
  <c r="A9948" i="32"/>
  <c r="A9947" i="32"/>
  <c r="A9946" i="32"/>
  <c r="A9945" i="32"/>
  <c r="A9944" i="32"/>
  <c r="A9943" i="32"/>
  <c r="A9942" i="32"/>
  <c r="A9941" i="32"/>
  <c r="A9940" i="32"/>
  <c r="A9939" i="32"/>
  <c r="A9938" i="32"/>
  <c r="A9937" i="32"/>
  <c r="A9936" i="32"/>
  <c r="A9935" i="32"/>
  <c r="A9934" i="32"/>
  <c r="A9933" i="32"/>
  <c r="A9932" i="32"/>
  <c r="A9931" i="32"/>
  <c r="A9930" i="32"/>
  <c r="A9929" i="32"/>
  <c r="A9928" i="32"/>
  <c r="A9927" i="32"/>
  <c r="A9926" i="32"/>
  <c r="A9925" i="32"/>
  <c r="A9924" i="32"/>
  <c r="A9923" i="32"/>
  <c r="A9922" i="32"/>
  <c r="A9921" i="32"/>
  <c r="A9920" i="32"/>
  <c r="A9919" i="32"/>
  <c r="A9918" i="32"/>
  <c r="A9917" i="32"/>
  <c r="A9916" i="32"/>
  <c r="A9915" i="32"/>
  <c r="A9914" i="32"/>
  <c r="A9913" i="32"/>
  <c r="A9912" i="32"/>
  <c r="A9911" i="32"/>
  <c r="A9910" i="32"/>
  <c r="A9909" i="32"/>
  <c r="A9908" i="32"/>
  <c r="A9907" i="32"/>
  <c r="A9906" i="32"/>
  <c r="A9905" i="32"/>
  <c r="A9904" i="32"/>
  <c r="A9903" i="32"/>
  <c r="A9902" i="32"/>
  <c r="A9901" i="32"/>
  <c r="A9900" i="32"/>
  <c r="A9899" i="32"/>
  <c r="A9898" i="32"/>
  <c r="A9897" i="32"/>
  <c r="A9896" i="32"/>
  <c r="A9895" i="32"/>
  <c r="A9894" i="32"/>
  <c r="A9893" i="32"/>
  <c r="A9892" i="32"/>
  <c r="A9891" i="32"/>
  <c r="A9890" i="32"/>
  <c r="A9889" i="32"/>
  <c r="A9888" i="32"/>
  <c r="A9887" i="32"/>
  <c r="A9886" i="32"/>
  <c r="A9885" i="32"/>
  <c r="A9884" i="32"/>
  <c r="A9883" i="32"/>
  <c r="A9882" i="32"/>
  <c r="A9881" i="32"/>
  <c r="A9880" i="32"/>
  <c r="A9879" i="32"/>
  <c r="A9878" i="32"/>
  <c r="A9877" i="32"/>
  <c r="A9876" i="32"/>
  <c r="A9875" i="32"/>
  <c r="A9874" i="32"/>
  <c r="A9873" i="32"/>
  <c r="A9872" i="32"/>
  <c r="A9871" i="32"/>
  <c r="A9870" i="32"/>
  <c r="A9869" i="32"/>
  <c r="A9868" i="32"/>
  <c r="A9867" i="32"/>
  <c r="A9866" i="32"/>
  <c r="A9865" i="32"/>
  <c r="A9864" i="32"/>
  <c r="A9863" i="32"/>
  <c r="A9862" i="32"/>
  <c r="A9861" i="32"/>
  <c r="A9860" i="32"/>
  <c r="A9859" i="32"/>
  <c r="A9858" i="32"/>
  <c r="A9857" i="32"/>
  <c r="A9856" i="32"/>
  <c r="A9855" i="32"/>
  <c r="A9854" i="32"/>
  <c r="A9853" i="32"/>
  <c r="A9852" i="32"/>
  <c r="A9851" i="32"/>
  <c r="A9850" i="32"/>
  <c r="A9849" i="32"/>
  <c r="A9848" i="32"/>
  <c r="A9847" i="32"/>
  <c r="A9846" i="32"/>
  <c r="A9845" i="32"/>
  <c r="A9844" i="32"/>
  <c r="A9843" i="32"/>
  <c r="A9842" i="32"/>
  <c r="A9841" i="32"/>
  <c r="A9840" i="32"/>
  <c r="A9839" i="32"/>
  <c r="A9838" i="32"/>
  <c r="A9837" i="32"/>
  <c r="A9836" i="32"/>
  <c r="A9835" i="32"/>
  <c r="A9834" i="32"/>
  <c r="A9833" i="32"/>
  <c r="A9832" i="32"/>
  <c r="A9831" i="32"/>
  <c r="A9830" i="32"/>
  <c r="A9829" i="32"/>
  <c r="A9828" i="32"/>
  <c r="A9827" i="32"/>
  <c r="A9826" i="32"/>
  <c r="A9825" i="32"/>
  <c r="A9824" i="32"/>
  <c r="A9823" i="32"/>
  <c r="A9822" i="32"/>
  <c r="A9821" i="32"/>
  <c r="A9820" i="32"/>
  <c r="A9819" i="32"/>
  <c r="A9818" i="32"/>
  <c r="A9817" i="32"/>
  <c r="A9816" i="32"/>
  <c r="A9815" i="32"/>
  <c r="A9814" i="32"/>
  <c r="A9813" i="32"/>
  <c r="A9812" i="32"/>
  <c r="A9811" i="32"/>
  <c r="A9810" i="32"/>
  <c r="A9809" i="32"/>
  <c r="A9808" i="32"/>
  <c r="A9807" i="32"/>
  <c r="A9806" i="32"/>
  <c r="A9805" i="32"/>
  <c r="A9804" i="32"/>
  <c r="A9803" i="32"/>
  <c r="A9802" i="32"/>
  <c r="A9801" i="32"/>
  <c r="A9800" i="32"/>
  <c r="A9799" i="32"/>
  <c r="A9798" i="32"/>
  <c r="A9797" i="32"/>
  <c r="A9796" i="32"/>
  <c r="A9795" i="32"/>
  <c r="A9794" i="32"/>
  <c r="A9793" i="32"/>
  <c r="A9792" i="32"/>
  <c r="A9791" i="32"/>
  <c r="A9790" i="32"/>
  <c r="A9789" i="32"/>
  <c r="A9788" i="32"/>
  <c r="A9787" i="32"/>
  <c r="A9786" i="32"/>
  <c r="A9785" i="32"/>
  <c r="A9784" i="32"/>
  <c r="A9783" i="32"/>
  <c r="A9782" i="32"/>
  <c r="A9781" i="32"/>
  <c r="A9780" i="32"/>
  <c r="A9779" i="32"/>
  <c r="A9778" i="32"/>
  <c r="A9777" i="32"/>
  <c r="A9776" i="32"/>
  <c r="A9775" i="32"/>
  <c r="A9774" i="32"/>
  <c r="A9773" i="32"/>
  <c r="A9772" i="32"/>
  <c r="A9771" i="32"/>
  <c r="A9770" i="32"/>
  <c r="A9769" i="32"/>
  <c r="A9768" i="32"/>
  <c r="A9767" i="32"/>
  <c r="A9766" i="32"/>
  <c r="A9765" i="32"/>
  <c r="A9764" i="32"/>
  <c r="A9763" i="32"/>
  <c r="A9762" i="32"/>
  <c r="A9761" i="32"/>
  <c r="A9760" i="32"/>
  <c r="A9759" i="32"/>
  <c r="A9758" i="32"/>
  <c r="A9757" i="32"/>
  <c r="A9756" i="32"/>
  <c r="A9755" i="32"/>
  <c r="A9754" i="32"/>
  <c r="A9753" i="32"/>
  <c r="A9752" i="32"/>
  <c r="A9751" i="32"/>
  <c r="A9750" i="32"/>
  <c r="A9749" i="32"/>
  <c r="A9748" i="32"/>
  <c r="A9747" i="32"/>
  <c r="A9746" i="32"/>
  <c r="A9745" i="32"/>
  <c r="A9744" i="32"/>
  <c r="A9743" i="32"/>
  <c r="A9742" i="32"/>
  <c r="A9741" i="32"/>
  <c r="A9740" i="32"/>
  <c r="A9739" i="32"/>
  <c r="A9738" i="32"/>
  <c r="A9737" i="32"/>
  <c r="A9736" i="32"/>
  <c r="A9735" i="32"/>
  <c r="A9734" i="32"/>
  <c r="A9733" i="32"/>
  <c r="A9732" i="32"/>
  <c r="A9731" i="32"/>
  <c r="A9730" i="32"/>
  <c r="A9729" i="32"/>
  <c r="A9728" i="32"/>
  <c r="A9727" i="32"/>
  <c r="A9726" i="32"/>
  <c r="A9725" i="32"/>
  <c r="A9724" i="32"/>
  <c r="A9723" i="32"/>
  <c r="A9722" i="32"/>
  <c r="A9721" i="32"/>
  <c r="A9720" i="32"/>
  <c r="A9719" i="32"/>
  <c r="A9718" i="32"/>
  <c r="A9717" i="32"/>
  <c r="A9716" i="32"/>
  <c r="A9715" i="32"/>
  <c r="A9714" i="32"/>
  <c r="A9713" i="32"/>
  <c r="A9712" i="32"/>
  <c r="A9711" i="32"/>
  <c r="A9710" i="32"/>
  <c r="A9709" i="32"/>
  <c r="A9708" i="32"/>
  <c r="A9707" i="32"/>
  <c r="A9706" i="32"/>
  <c r="A9705" i="32"/>
  <c r="A9704" i="32"/>
  <c r="A9703" i="32"/>
  <c r="A9702" i="32"/>
  <c r="A9701" i="32"/>
  <c r="A9700" i="32"/>
  <c r="A9699" i="32"/>
  <c r="A9698" i="32"/>
  <c r="A9697" i="32"/>
  <c r="A9696" i="32"/>
  <c r="A9695" i="32"/>
  <c r="A9694" i="32"/>
  <c r="A9693" i="32"/>
  <c r="A9692" i="32"/>
  <c r="A9691" i="32"/>
  <c r="A9690" i="32"/>
  <c r="A9689" i="32"/>
  <c r="A9688" i="32"/>
  <c r="A9687" i="32"/>
  <c r="A9686" i="32"/>
  <c r="A9685" i="32"/>
  <c r="A9684" i="32"/>
  <c r="A9683" i="32"/>
  <c r="A9682" i="32"/>
  <c r="A9681" i="32"/>
  <c r="A9680" i="32"/>
  <c r="A9679" i="32"/>
  <c r="A9678" i="32"/>
  <c r="A9677" i="32"/>
  <c r="A9676" i="32"/>
  <c r="A9675" i="32"/>
  <c r="A9674" i="32"/>
  <c r="A9673" i="32"/>
  <c r="A9672" i="32"/>
  <c r="A9671" i="32"/>
  <c r="A9670" i="32"/>
  <c r="A9669" i="32"/>
  <c r="A9668" i="32"/>
  <c r="A9667" i="32"/>
  <c r="A9666" i="32"/>
  <c r="A9665" i="32"/>
  <c r="A9664" i="32"/>
  <c r="A9663" i="32"/>
  <c r="A9662" i="32"/>
  <c r="A9661" i="32"/>
  <c r="A9660" i="32"/>
  <c r="A9659" i="32"/>
  <c r="A9658" i="32"/>
  <c r="A9657" i="32"/>
  <c r="A9656" i="32"/>
  <c r="A9655" i="32"/>
  <c r="A9654" i="32"/>
  <c r="A9653" i="32"/>
  <c r="A9652" i="32"/>
  <c r="A9651" i="32"/>
  <c r="A9650" i="32"/>
  <c r="A9649" i="32"/>
  <c r="A9648" i="32"/>
  <c r="A9647" i="32"/>
  <c r="A9646" i="32"/>
  <c r="A9645" i="32"/>
  <c r="A9644" i="32"/>
  <c r="A9643" i="32"/>
  <c r="A9642" i="32"/>
  <c r="A9641" i="32"/>
  <c r="A9640" i="32"/>
  <c r="A9639" i="32"/>
  <c r="A9638" i="32"/>
  <c r="A9637" i="32"/>
  <c r="A9636" i="32"/>
  <c r="A9635" i="32"/>
  <c r="A9634" i="32"/>
  <c r="A9633" i="32"/>
  <c r="A9632" i="32"/>
  <c r="A9631" i="32"/>
  <c r="A9630" i="32"/>
  <c r="A9629" i="32"/>
  <c r="A9628" i="32"/>
  <c r="A9627" i="32"/>
  <c r="A9626" i="32"/>
  <c r="A9625" i="32"/>
  <c r="A9624" i="32"/>
  <c r="A9623" i="32"/>
  <c r="A9622" i="32"/>
  <c r="A9621" i="32"/>
  <c r="A9620" i="32"/>
  <c r="A9619" i="32"/>
  <c r="A9618" i="32"/>
  <c r="A9617" i="32"/>
  <c r="A9616" i="32"/>
  <c r="A9615" i="32"/>
  <c r="A9614" i="32"/>
  <c r="A9613" i="32"/>
  <c r="A9612" i="32"/>
  <c r="A9611" i="32"/>
  <c r="A9610" i="32"/>
  <c r="A9609" i="32"/>
  <c r="A9608" i="32"/>
  <c r="A9607" i="32"/>
  <c r="A9606" i="32"/>
  <c r="A9605" i="32"/>
  <c r="A9604" i="32"/>
  <c r="A9603" i="32"/>
  <c r="A9602" i="32"/>
  <c r="A9601" i="32"/>
  <c r="A9600" i="32"/>
  <c r="A9599" i="32"/>
  <c r="A9598" i="32"/>
  <c r="A9597" i="32"/>
  <c r="A9596" i="32"/>
  <c r="A9595" i="32"/>
  <c r="A9594" i="32"/>
  <c r="A9593" i="32"/>
  <c r="A9592" i="32"/>
  <c r="A9591" i="32"/>
  <c r="A9590" i="32"/>
  <c r="A9589" i="32"/>
  <c r="A9588" i="32"/>
  <c r="A9587" i="32"/>
  <c r="A9586" i="32"/>
  <c r="A9585" i="32"/>
  <c r="A9584" i="32"/>
  <c r="A9583" i="32"/>
  <c r="A9582" i="32"/>
  <c r="A9581" i="32"/>
  <c r="A9580" i="32"/>
  <c r="A9579" i="32"/>
  <c r="A9578" i="32"/>
  <c r="A9577" i="32"/>
  <c r="A9576" i="32"/>
  <c r="A9575" i="32"/>
  <c r="A9574" i="32"/>
  <c r="A9573" i="32"/>
  <c r="A9572" i="32"/>
  <c r="A9571" i="32"/>
  <c r="A9570" i="32"/>
  <c r="A9569" i="32"/>
  <c r="A9568" i="32"/>
  <c r="A9567" i="32"/>
  <c r="A9566" i="32"/>
  <c r="A9565" i="32"/>
  <c r="A9564" i="32"/>
  <c r="A9563" i="32"/>
  <c r="A9562" i="32"/>
  <c r="A9561" i="32"/>
  <c r="A9560" i="32"/>
  <c r="A9559" i="32"/>
  <c r="A9558" i="32"/>
  <c r="A9557" i="32"/>
  <c r="A9556" i="32"/>
  <c r="A9555" i="32"/>
  <c r="A9554" i="32"/>
  <c r="A9553" i="32"/>
  <c r="A9552" i="32"/>
  <c r="A9551" i="32"/>
  <c r="A9550" i="32"/>
  <c r="A9549" i="32"/>
  <c r="A9548" i="32"/>
  <c r="A9547" i="32"/>
  <c r="A9546" i="32"/>
  <c r="A9545" i="32"/>
  <c r="A9544" i="32"/>
  <c r="A9543" i="32"/>
  <c r="A9542" i="32"/>
  <c r="A9541" i="32"/>
  <c r="A9540" i="32"/>
  <c r="A9539" i="32"/>
  <c r="A9538" i="32"/>
  <c r="A9537" i="32"/>
  <c r="A9536" i="32"/>
  <c r="A9535" i="32"/>
  <c r="A9534" i="32"/>
  <c r="A9533" i="32"/>
  <c r="A9532" i="32"/>
  <c r="A9531" i="32"/>
  <c r="A9530" i="32"/>
  <c r="A9529" i="32"/>
  <c r="A9528" i="32"/>
  <c r="A9527" i="32"/>
  <c r="A9526" i="32"/>
  <c r="A9525" i="32"/>
  <c r="A9524" i="32"/>
  <c r="A9523" i="32"/>
  <c r="A9522" i="32"/>
  <c r="A9521" i="32"/>
  <c r="A9520" i="32"/>
  <c r="A9519" i="32"/>
  <c r="A9518" i="32"/>
  <c r="A9517" i="32"/>
  <c r="A9516" i="32"/>
  <c r="A9515" i="32"/>
  <c r="A9514" i="32"/>
  <c r="A9513" i="32"/>
  <c r="A9512" i="32"/>
  <c r="A9511" i="32"/>
  <c r="A9510" i="32"/>
  <c r="A9509" i="32"/>
  <c r="A9508" i="32"/>
  <c r="A9507" i="32"/>
  <c r="A9506" i="32"/>
  <c r="A9505" i="32"/>
  <c r="A9504" i="32"/>
  <c r="A9503" i="32"/>
  <c r="A9502" i="32"/>
  <c r="A9501" i="32"/>
  <c r="A9500" i="32"/>
  <c r="A9499" i="32"/>
  <c r="A9498" i="32"/>
  <c r="A9497" i="32"/>
  <c r="A9496" i="32"/>
  <c r="A9495" i="32"/>
  <c r="A9494" i="32"/>
  <c r="A9493" i="32"/>
  <c r="A9492" i="32"/>
  <c r="A9491" i="32"/>
  <c r="A9490" i="32"/>
  <c r="A9489" i="32"/>
  <c r="A9488" i="32"/>
  <c r="A9487" i="32"/>
  <c r="A9486" i="32"/>
  <c r="A9485" i="32"/>
  <c r="A9484" i="32"/>
  <c r="A9483" i="32"/>
  <c r="A9482" i="32"/>
  <c r="A9481" i="32"/>
  <c r="A9480" i="32"/>
  <c r="A9479" i="32"/>
  <c r="A9478" i="32"/>
  <c r="A9477" i="32"/>
  <c r="A9476" i="32"/>
  <c r="A9475" i="32"/>
  <c r="A9474" i="32"/>
  <c r="A9473" i="32"/>
  <c r="A9472" i="32"/>
  <c r="A9471" i="32"/>
  <c r="A9470" i="32"/>
  <c r="A9469" i="32"/>
  <c r="A9468" i="32"/>
  <c r="A9467" i="32"/>
  <c r="A9466" i="32"/>
  <c r="A9465" i="32"/>
  <c r="A9464" i="32"/>
  <c r="A9463" i="32"/>
  <c r="A9462" i="32"/>
  <c r="A9461" i="32"/>
  <c r="A9460" i="32"/>
  <c r="A9459" i="32"/>
  <c r="A9458" i="32"/>
  <c r="A9457" i="32"/>
  <c r="A9456" i="32"/>
  <c r="A9455" i="32"/>
  <c r="A9454" i="32"/>
  <c r="A9453" i="32"/>
  <c r="A9452" i="32"/>
  <c r="A9451" i="32"/>
  <c r="A9450" i="32"/>
  <c r="A9449" i="32"/>
  <c r="A9448" i="32"/>
  <c r="A9447" i="32"/>
  <c r="A9446" i="32"/>
  <c r="A9445" i="32"/>
  <c r="A9444" i="32"/>
  <c r="A9443" i="32"/>
  <c r="A9442" i="32"/>
  <c r="A9441" i="32"/>
  <c r="A9440" i="32"/>
  <c r="A9439" i="32"/>
  <c r="A9438" i="32"/>
  <c r="A9437" i="32"/>
  <c r="A9436" i="32"/>
  <c r="A9435" i="32"/>
  <c r="A9434" i="32"/>
  <c r="A9433" i="32"/>
  <c r="A9432" i="32"/>
  <c r="A9431" i="32"/>
  <c r="A9430" i="32"/>
  <c r="A9429" i="32"/>
  <c r="A9428" i="32"/>
  <c r="A9427" i="32"/>
  <c r="A9426" i="32"/>
  <c r="A9425" i="32"/>
  <c r="A9424" i="32"/>
  <c r="A9423" i="32"/>
  <c r="A9422" i="32"/>
  <c r="A9421" i="32"/>
  <c r="A9420" i="32"/>
  <c r="A9419" i="32"/>
  <c r="A9418" i="32"/>
  <c r="A9417" i="32"/>
  <c r="A9416" i="32"/>
  <c r="A9415" i="32"/>
  <c r="A9414" i="32"/>
  <c r="A9413" i="32"/>
  <c r="A9412" i="32"/>
  <c r="A9411" i="32"/>
  <c r="A9410" i="32"/>
  <c r="A9409" i="32"/>
  <c r="A9408" i="32"/>
  <c r="A9407" i="32"/>
  <c r="A9406" i="32"/>
  <c r="A9405" i="32"/>
  <c r="A9404" i="32"/>
  <c r="A9403" i="32"/>
  <c r="A9402" i="32"/>
  <c r="A9401" i="32"/>
  <c r="A9400" i="32"/>
  <c r="A9399" i="32"/>
  <c r="A9398" i="32"/>
  <c r="A9397" i="32"/>
  <c r="A9396" i="32"/>
  <c r="A9395" i="32"/>
  <c r="A9394" i="32"/>
  <c r="A9393" i="32"/>
  <c r="A9392" i="32"/>
  <c r="A9391" i="32"/>
  <c r="A9390" i="32"/>
  <c r="A9389" i="32"/>
  <c r="A9388" i="32"/>
  <c r="A9387" i="32"/>
  <c r="A9386" i="32"/>
  <c r="A9385" i="32"/>
  <c r="A9384" i="32"/>
  <c r="A9383" i="32"/>
  <c r="A9382" i="32"/>
  <c r="A9381" i="32"/>
  <c r="A9380" i="32"/>
  <c r="A9379" i="32"/>
  <c r="A9378" i="32"/>
  <c r="A9377" i="32"/>
  <c r="A9376" i="32"/>
  <c r="A9375" i="32"/>
  <c r="A9374" i="32"/>
  <c r="A9373" i="32"/>
  <c r="A9372" i="32"/>
  <c r="A9371" i="32"/>
  <c r="A9370" i="32"/>
  <c r="A9369" i="32"/>
  <c r="A9368" i="32"/>
  <c r="A9367" i="32"/>
  <c r="A9366" i="32"/>
  <c r="A9365" i="32"/>
  <c r="A9364" i="32"/>
  <c r="A9363" i="32"/>
  <c r="A9362" i="32"/>
  <c r="A9361" i="32"/>
  <c r="A9360" i="32"/>
  <c r="A9359" i="32"/>
  <c r="A9358" i="32"/>
  <c r="A9357" i="32"/>
  <c r="A9356" i="32"/>
  <c r="A9355" i="32"/>
  <c r="A9354" i="32"/>
  <c r="A9353" i="32"/>
  <c r="A9352" i="32"/>
  <c r="A9351" i="32"/>
  <c r="A9350" i="32"/>
  <c r="A9349" i="32"/>
  <c r="A9348" i="32"/>
  <c r="A9347" i="32"/>
  <c r="A9346" i="32"/>
  <c r="A9345" i="32"/>
  <c r="A9344" i="32"/>
  <c r="A9343" i="32"/>
  <c r="A9342" i="32"/>
  <c r="A9341" i="32"/>
  <c r="A9340" i="32"/>
  <c r="A9339" i="32"/>
  <c r="A9338" i="32"/>
  <c r="A9337" i="32"/>
  <c r="A9336" i="32"/>
  <c r="A9335" i="32"/>
  <c r="A9334" i="32"/>
  <c r="A9333" i="32"/>
  <c r="A9332" i="32"/>
  <c r="A9331" i="32"/>
  <c r="A9330" i="32"/>
  <c r="A9329" i="32"/>
  <c r="A9328" i="32"/>
  <c r="A9327" i="32"/>
  <c r="A9326" i="32"/>
  <c r="A9325" i="32"/>
  <c r="A9324" i="32"/>
  <c r="A9323" i="32"/>
  <c r="A9322" i="32"/>
  <c r="A9321" i="32"/>
  <c r="A9320" i="32"/>
  <c r="A9319" i="32"/>
  <c r="A9318" i="32"/>
  <c r="A9317" i="32"/>
  <c r="A9316" i="32"/>
  <c r="A9315" i="32"/>
  <c r="A9314" i="32"/>
  <c r="A9313" i="32"/>
  <c r="A9312" i="32"/>
  <c r="A9311" i="32"/>
  <c r="A9310" i="32"/>
  <c r="A9309" i="32"/>
  <c r="A9308" i="32"/>
  <c r="A9307" i="32"/>
  <c r="A9306" i="32"/>
  <c r="A9305" i="32"/>
  <c r="A9304" i="32"/>
  <c r="A9303" i="32"/>
  <c r="A9302" i="32"/>
  <c r="A9301" i="32"/>
  <c r="A9300" i="32"/>
  <c r="A9299" i="32"/>
  <c r="A9298" i="32"/>
  <c r="A9297" i="32"/>
  <c r="A9296" i="32"/>
  <c r="A9295" i="32"/>
  <c r="A9294" i="32"/>
  <c r="A9293" i="32"/>
  <c r="A9292" i="32"/>
  <c r="A9291" i="32"/>
  <c r="A9290" i="32"/>
  <c r="A9289" i="32"/>
  <c r="A9288" i="32"/>
  <c r="A9287" i="32"/>
  <c r="A9286" i="32"/>
  <c r="A9285" i="32"/>
  <c r="A9284" i="32"/>
  <c r="A9283" i="32"/>
  <c r="A9282" i="32"/>
  <c r="A9281" i="32"/>
  <c r="A9280" i="32"/>
  <c r="A9279" i="32"/>
  <c r="A9278" i="32"/>
  <c r="A9277" i="32"/>
  <c r="A9276" i="32"/>
  <c r="A9275" i="32"/>
  <c r="A9274" i="32"/>
  <c r="A9273" i="32"/>
  <c r="A9272" i="32"/>
  <c r="A9271" i="32"/>
  <c r="A9270" i="32"/>
  <c r="A9269" i="32"/>
  <c r="A9268" i="32"/>
  <c r="A8794" i="32"/>
  <c r="A9012" i="32"/>
  <c r="A8973" i="32"/>
  <c r="A8377" i="32"/>
  <c r="A8646" i="32"/>
  <c r="A8577" i="32"/>
  <c r="A8459" i="32"/>
  <c r="A9051" i="32"/>
  <c r="A8543" i="32"/>
  <c r="A9244" i="32"/>
  <c r="A8370" i="32"/>
  <c r="A8947" i="32"/>
  <c r="A8793" i="32"/>
  <c r="A8861" i="32"/>
  <c r="A9080" i="32"/>
  <c r="A8468" i="32"/>
  <c r="A9127" i="32"/>
  <c r="A9061" i="32"/>
  <c r="A8479" i="32"/>
  <c r="A9209" i="32"/>
  <c r="A8540" i="32"/>
  <c r="A8388" i="32"/>
  <c r="A8524" i="32"/>
  <c r="A9168" i="32"/>
  <c r="A8934" i="32"/>
  <c r="A8617" i="32"/>
  <c r="A8538" i="32"/>
  <c r="A9060" i="32"/>
  <c r="A8590" i="32"/>
  <c r="A8359" i="32"/>
  <c r="A9034" i="32"/>
  <c r="A8951" i="32"/>
  <c r="A8455" i="32"/>
  <c r="A9176" i="32"/>
  <c r="A8526" i="32"/>
  <c r="A8473" i="32"/>
  <c r="A8740" i="32"/>
  <c r="A8484" i="32"/>
  <c r="A9173" i="32"/>
  <c r="A8570" i="32"/>
  <c r="A8988" i="32"/>
  <c r="A8547" i="32"/>
  <c r="A8726" i="32"/>
  <c r="A9149" i="32"/>
  <c r="A8581" i="32"/>
  <c r="A9172" i="32"/>
  <c r="A8505" i="32"/>
  <c r="A8708" i="32"/>
  <c r="A9038" i="32"/>
  <c r="A8710" i="32"/>
  <c r="A9070" i="32"/>
  <c r="A8769" i="32"/>
  <c r="A8568" i="32"/>
  <c r="A9266" i="32"/>
  <c r="A8665" i="32"/>
  <c r="A8605" i="32"/>
  <c r="A8941" i="32"/>
  <c r="A8504" i="32"/>
  <c r="A8979" i="32"/>
  <c r="A9258" i="32"/>
  <c r="A8910" i="32"/>
  <c r="A9050" i="32"/>
  <c r="A8887" i="32"/>
  <c r="A8860" i="32"/>
  <c r="A9171" i="32"/>
  <c r="A8625" i="32"/>
  <c r="A8846" i="32"/>
  <c r="A8381" i="32"/>
  <c r="A8587" i="32"/>
  <c r="A8641" i="32"/>
  <c r="A9003" i="32"/>
  <c r="A8616" i="32"/>
  <c r="A8458" i="32"/>
  <c r="A8425" i="32"/>
  <c r="A8933" i="32"/>
  <c r="A8744" i="32"/>
  <c r="A9033" i="32"/>
  <c r="A8823" i="32"/>
  <c r="A8403" i="32"/>
  <c r="A8845" i="32"/>
  <c r="A8753" i="32"/>
  <c r="A8683" i="32"/>
  <c r="A8559" i="32"/>
  <c r="A8664" i="32"/>
  <c r="A8620" i="32"/>
  <c r="A8410" i="32"/>
  <c r="A8735" i="32"/>
  <c r="A8883" i="32"/>
  <c r="A8562" i="32"/>
  <c r="A8412" i="32"/>
  <c r="A8863" i="32"/>
  <c r="A8433" i="32"/>
  <c r="A8408" i="32"/>
  <c r="A9114" i="32"/>
  <c r="A8432" i="32"/>
  <c r="A8439" i="32"/>
  <c r="A8638" i="32"/>
  <c r="A8535" i="32"/>
  <c r="A8994" i="32"/>
  <c r="A8897" i="32"/>
  <c r="A8372" i="32"/>
  <c r="A8428" i="32"/>
  <c r="A9037" i="32"/>
  <c r="A8838" i="32"/>
  <c r="A8508" i="32"/>
  <c r="A8822" i="32"/>
  <c r="A9137" i="32"/>
  <c r="A9020" i="32"/>
  <c r="A8779" i="32"/>
  <c r="A8763" i="32"/>
  <c r="A8390" i="32"/>
  <c r="A8776" i="32"/>
  <c r="A8670" i="32"/>
  <c r="A9017" i="32"/>
  <c r="A8367" i="32"/>
  <c r="A8564" i="32"/>
  <c r="A9184" i="32"/>
  <c r="A9153" i="32"/>
  <c r="A8844" i="32"/>
  <c r="A8790" i="32"/>
  <c r="A8586" i="32"/>
  <c r="A9252" i="32"/>
  <c r="A8734" i="32"/>
  <c r="A8775" i="32"/>
  <c r="A9238" i="32"/>
  <c r="A8739" i="32"/>
  <c r="A8542" i="32"/>
  <c r="A8831" i="32"/>
  <c r="A8676" i="32"/>
  <c r="A8445" i="32"/>
  <c r="A9143" i="32"/>
  <c r="A9120" i="32"/>
  <c r="A9191" i="32"/>
  <c r="A8537" i="32"/>
  <c r="A8722" i="32"/>
  <c r="A8371" i="32"/>
  <c r="A8746" i="32"/>
  <c r="A8465" i="32"/>
  <c r="A8624" i="32"/>
  <c r="A8704" i="32"/>
  <c r="A8585" i="32"/>
  <c r="A9261" i="32"/>
  <c r="A9234" i="32"/>
  <c r="A8807" i="32"/>
  <c r="A8768" i="32"/>
  <c r="A8611" i="32"/>
  <c r="A8630" i="32"/>
  <c r="A8799" i="32"/>
  <c r="A9059" i="32"/>
  <c r="A9175" i="32"/>
  <c r="A8385" i="32"/>
  <c r="A8376" i="32"/>
  <c r="A8580" i="32"/>
  <c r="A8978" i="32"/>
  <c r="A8830" i="32"/>
  <c r="A8752" i="32"/>
  <c r="A9113" i="32"/>
  <c r="A8760" i="32"/>
  <c r="A8767" i="32"/>
  <c r="A9002" i="32"/>
  <c r="A8940" i="32"/>
  <c r="A8478" i="32"/>
  <c r="A8366" i="32"/>
  <c r="A8550" i="32"/>
  <c r="A8402" i="32"/>
  <c r="A8393" i="32"/>
  <c r="A8965" i="32"/>
  <c r="A9136" i="32"/>
  <c r="A9014" i="32"/>
  <c r="A8384" i="32"/>
  <c r="A8395" i="32"/>
  <c r="A9119" i="32"/>
  <c r="A9091" i="32"/>
  <c r="A9055" i="32"/>
  <c r="A9036" i="32"/>
  <c r="A9044" i="32"/>
  <c r="A8682" i="32"/>
  <c r="A8814" i="32"/>
  <c r="A9142" i="32"/>
  <c r="A8716" i="32"/>
  <c r="A9074" i="32"/>
  <c r="A8452" i="32"/>
  <c r="A9109" i="32"/>
  <c r="A8911" i="32"/>
  <c r="A8950" i="32"/>
  <c r="A8520" i="32"/>
  <c r="A8567" i="32"/>
  <c r="A8483" i="32"/>
  <c r="A8886" i="32"/>
  <c r="A8608" i="32"/>
  <c r="A8409" i="32"/>
  <c r="A8675" i="32"/>
  <c r="A8523" i="32"/>
  <c r="A9233" i="32"/>
  <c r="A9180" i="32"/>
  <c r="A9243" i="32"/>
  <c r="A8891" i="32"/>
  <c r="A8416" i="32"/>
  <c r="A9227" i="32"/>
  <c r="A9262" i="32"/>
  <c r="A9069" i="32"/>
  <c r="A8619" i="32"/>
  <c r="A9108" i="32"/>
  <c r="A8896" i="32"/>
  <c r="A8859" i="32"/>
  <c r="A8517" i="32"/>
  <c r="A8809" i="32"/>
  <c r="A8751" i="32"/>
  <c r="A8618" i="32"/>
  <c r="A8657" i="32"/>
  <c r="A8515" i="32"/>
  <c r="A9019" i="32"/>
  <c r="A9145" i="32"/>
  <c r="A9148" i="32"/>
  <c r="A8785" i="32"/>
  <c r="A9193" i="32"/>
  <c r="A9183" i="32"/>
  <c r="A8914" i="32"/>
  <c r="A8784" i="32"/>
  <c r="A9207" i="32"/>
  <c r="A9239" i="32"/>
  <c r="A8972" i="32"/>
  <c r="A9135" i="32"/>
  <c r="A8843" i="32"/>
  <c r="A8612" i="32"/>
  <c r="A9156" i="32"/>
  <c r="A9103" i="32"/>
  <c r="A9001" i="32"/>
  <c r="A8946" i="32"/>
  <c r="A8804" i="32"/>
  <c r="A8987" i="32"/>
  <c r="A8851" i="32"/>
  <c r="A9205" i="32"/>
  <c r="A8836" i="32"/>
  <c r="A9253" i="32"/>
  <c r="A8660" i="32"/>
  <c r="A9190" i="32"/>
  <c r="A9027" i="32"/>
  <c r="A9107" i="32"/>
  <c r="A8820" i="32"/>
  <c r="A8858" i="32"/>
  <c r="A8806" i="32"/>
  <c r="A8813" i="32"/>
  <c r="A8902" i="32"/>
  <c r="A8743" i="32"/>
  <c r="A8759" i="32"/>
  <c r="A9049" i="32"/>
  <c r="A8461" i="32"/>
  <c r="A8819" i="32"/>
  <c r="A8656" i="32"/>
  <c r="A9163" i="32"/>
  <c r="A8703" i="32"/>
  <c r="A9152" i="32"/>
  <c r="A9112" i="32"/>
  <c r="A8917" i="32"/>
  <c r="A8600" i="32"/>
  <c r="A8808" i="32"/>
  <c r="A9265" i="32"/>
  <c r="A8792" i="32"/>
  <c r="A9054" i="32"/>
  <c r="A9158" i="32"/>
  <c r="A8546" i="32"/>
  <c r="A8796" i="32"/>
  <c r="A9229" i="32"/>
  <c r="A8921" i="32"/>
  <c r="A9232" i="32"/>
  <c r="A8444" i="32"/>
  <c r="A8669" i="32"/>
  <c r="A8536" i="32"/>
  <c r="A8932" i="32"/>
  <c r="A8876" i="32"/>
  <c r="A9048" i="32"/>
  <c r="A9147" i="32"/>
  <c r="A9218" i="32"/>
  <c r="A8653" i="32"/>
  <c r="A8756" i="32"/>
  <c r="A8829" i="32"/>
  <c r="A9010" i="32"/>
  <c r="A8865" i="32"/>
  <c r="A8555" i="32"/>
  <c r="A9126" i="32"/>
  <c r="A9131" i="32"/>
  <c r="A8522" i="32"/>
  <c r="A8971" i="32"/>
  <c r="A9203" i="32"/>
  <c r="A8635" i="32"/>
  <c r="A8436" i="32"/>
  <c r="A9042" i="32"/>
  <c r="A9246" i="32"/>
  <c r="A8448" i="32"/>
  <c r="A8998" i="32"/>
  <c r="A8920" i="32"/>
  <c r="A9221" i="32"/>
  <c r="A9217" i="32"/>
  <c r="A8558" i="32"/>
  <c r="A8977" i="32"/>
  <c r="A8421" i="32"/>
  <c r="A8853" i="32"/>
  <c r="A8986" i="32"/>
  <c r="A8507" i="32"/>
  <c r="A9242" i="32"/>
  <c r="A9106" i="32"/>
  <c r="A9216" i="32"/>
  <c r="A8472" i="32"/>
  <c r="A9196" i="32"/>
  <c r="A9090" i="32"/>
  <c r="A9125" i="32"/>
  <c r="A8668" i="32"/>
  <c r="A9024" i="32"/>
  <c r="A8909" i="32"/>
  <c r="A8778" i="32"/>
  <c r="A8589" i="32"/>
  <c r="A9179" i="32"/>
  <c r="A8607" i="32"/>
  <c r="A8964" i="32"/>
  <c r="A8574" i="32"/>
  <c r="A8993" i="32"/>
  <c r="A8908" i="32"/>
  <c r="A9215" i="32"/>
  <c r="A8629" i="32"/>
  <c r="A8729" i="32"/>
  <c r="A9118" i="32"/>
  <c r="A9174" i="32"/>
  <c r="A9162" i="32"/>
  <c r="A9025" i="32"/>
  <c r="A8803" i="32"/>
  <c r="A9013" i="32"/>
  <c r="A8707" i="32"/>
  <c r="A8895" i="32"/>
  <c r="A9095" i="32"/>
  <c r="A9167" i="32"/>
  <c r="A9009" i="32"/>
  <c r="A8497" i="32"/>
  <c r="A9079" i="32"/>
  <c r="A9035" i="32"/>
  <c r="A8882" i="32"/>
  <c r="A8815" i="32"/>
  <c r="A9170" i="32"/>
  <c r="A8649" i="32"/>
  <c r="A9058" i="32"/>
  <c r="A8652" i="32"/>
  <c r="A8383" i="32"/>
  <c r="A9094" i="32"/>
  <c r="A8443" i="32"/>
  <c r="A8486" i="32"/>
  <c r="A9011" i="32"/>
  <c r="A8460" i="32"/>
  <c r="A8906" i="32"/>
  <c r="A9256" i="32"/>
  <c r="A8643" i="32"/>
  <c r="A8495" i="32"/>
  <c r="A8802" i="32"/>
  <c r="A9099" i="32"/>
  <c r="A9068" i="32"/>
  <c r="A9214" i="32"/>
  <c r="A8758" i="32"/>
  <c r="A8834" i="32"/>
  <c r="A8789" i="32"/>
  <c r="A8870" i="32"/>
  <c r="A9155" i="32"/>
  <c r="A9053" i="32"/>
  <c r="A9085" i="32"/>
  <c r="A8407" i="32"/>
  <c r="A8637" i="32"/>
  <c r="A8783" i="32"/>
  <c r="A8588" i="32"/>
  <c r="A8691" i="32"/>
  <c r="A8869" i="32"/>
  <c r="A9255" i="32"/>
  <c r="A9166" i="32"/>
  <c r="A8750" i="32"/>
  <c r="A8690" i="32"/>
  <c r="A8733" i="32"/>
  <c r="A8901" i="32"/>
  <c r="A9032" i="32"/>
  <c r="A9073" i="32"/>
  <c r="A8688" i="32"/>
  <c r="A8885" i="32"/>
  <c r="A9093" i="32"/>
  <c r="A9254" i="32"/>
  <c r="A9189" i="32"/>
  <c r="A8913" i="32"/>
  <c r="A8985" i="32"/>
  <c r="A9052" i="32"/>
  <c r="A8628" i="32"/>
  <c r="A8721" i="32"/>
  <c r="A9220" i="32"/>
  <c r="A8857" i="32"/>
  <c r="A8782" i="32"/>
  <c r="A8511" i="32"/>
  <c r="A8828" i="32"/>
  <c r="A8391" i="32"/>
  <c r="A8812" i="32"/>
  <c r="A8871" i="32"/>
  <c r="A8936" i="32"/>
  <c r="A8842" i="32"/>
  <c r="A9089" i="32"/>
  <c r="A8632" i="32"/>
  <c r="A8905" i="32"/>
  <c r="A9067" i="32"/>
  <c r="A8470" i="32"/>
  <c r="A9237" i="32"/>
  <c r="A8749" i="32"/>
  <c r="A9129" i="32"/>
  <c r="A8702" i="32"/>
  <c r="A8509" i="32"/>
  <c r="A8419" i="32"/>
  <c r="A8805" i="32"/>
  <c r="A9082" i="32"/>
  <c r="A9223" i="32"/>
  <c r="A8598" i="32"/>
  <c r="A8450" i="32"/>
  <c r="A8360" i="32"/>
  <c r="A8424" i="32"/>
  <c r="A9031" i="32"/>
  <c r="A8651" i="32"/>
  <c r="A8738" i="32"/>
  <c r="A9178" i="32"/>
  <c r="A8667" i="32"/>
  <c r="A8850" i="32"/>
  <c r="A8545" i="32"/>
  <c r="A8604" i="32"/>
  <c r="A8622" i="32"/>
  <c r="A8579" i="32"/>
  <c r="A9228" i="32"/>
  <c r="A9124" i="32"/>
  <c r="A8594" i="32"/>
  <c r="A8534" i="32"/>
  <c r="A9188" i="32"/>
  <c r="A9041" i="32"/>
  <c r="A8856" i="32"/>
  <c r="A8714" i="32"/>
  <c r="A8451" i="32"/>
  <c r="A9097" i="32"/>
  <c r="A9040" i="32"/>
  <c r="A8995" i="32"/>
  <c r="A8781" i="32"/>
  <c r="A8766" i="32"/>
  <c r="A9249" i="32"/>
  <c r="A8916" i="32"/>
  <c r="A9043" i="32"/>
  <c r="A8875" i="32"/>
  <c r="A8446" i="32"/>
  <c r="A8958" i="32"/>
  <c r="A9008" i="32"/>
  <c r="A8373" i="32"/>
  <c r="A8884" i="32"/>
  <c r="A8720" i="32"/>
  <c r="A8361" i="32"/>
  <c r="A8674" i="32"/>
  <c r="A8549" i="32"/>
  <c r="A9030" i="32"/>
  <c r="A8833" i="32"/>
  <c r="A9098" i="32"/>
  <c r="A9213" i="32"/>
  <c r="A8927" i="32"/>
  <c r="A8576" i="32"/>
  <c r="A8405" i="32"/>
  <c r="A8485" i="32"/>
  <c r="A9241" i="32"/>
  <c r="A8603" i="32"/>
  <c r="A8493" i="32"/>
  <c r="A8640" i="32"/>
  <c r="A9047" i="32"/>
  <c r="A8530" i="32"/>
  <c r="A8737" i="32"/>
  <c r="A8551" i="32"/>
  <c r="A8931" i="32"/>
  <c r="A9231" i="32"/>
  <c r="A8713" i="32"/>
  <c r="A8762" i="32"/>
  <c r="A8525" i="32"/>
  <c r="A8492" i="32"/>
  <c r="A8798" i="32"/>
  <c r="A8672" i="32"/>
  <c r="A8521" i="32"/>
  <c r="A8431" i="32"/>
  <c r="A8606" i="32"/>
  <c r="A9066" i="32"/>
  <c r="A8593" i="32"/>
  <c r="A9197" i="32"/>
  <c r="A9134" i="32"/>
  <c r="A8650" i="32"/>
  <c r="A8697" i="32"/>
  <c r="A9117" i="32"/>
  <c r="A9202" i="32"/>
  <c r="A8396" i="32"/>
  <c r="A8380" i="32"/>
  <c r="A8467" i="32"/>
  <c r="A9116" i="32"/>
  <c r="A8957" i="32"/>
  <c r="A9133" i="32"/>
  <c r="A9192" i="32"/>
  <c r="A9248" i="32"/>
  <c r="A8953" i="32"/>
  <c r="A8701" i="32"/>
  <c r="A9201" i="32"/>
  <c r="A8855" i="32"/>
  <c r="A8666" i="32"/>
  <c r="A8717" i="32"/>
  <c r="A9084" i="32"/>
  <c r="A9200" i="32"/>
  <c r="A8961" i="32"/>
  <c r="A8610" i="32"/>
  <c r="A8774" i="32"/>
  <c r="A9111" i="32"/>
  <c r="A8693" i="32"/>
  <c r="A8481" i="32"/>
  <c r="A9128" i="32"/>
  <c r="A8817" i="32"/>
  <c r="A8725" i="32"/>
  <c r="A9154" i="32"/>
  <c r="A8841" i="32"/>
  <c r="A8365" i="32"/>
  <c r="A8930" i="32"/>
  <c r="A8970" i="32"/>
  <c r="A8926" i="32"/>
  <c r="A8358" i="32"/>
  <c r="A9092" i="32"/>
  <c r="A8816" i="32"/>
  <c r="A8578" i="32"/>
  <c r="A8945" i="32"/>
  <c r="A8427" i="32"/>
  <c r="A8488" i="32"/>
  <c r="A8539" i="32"/>
  <c r="A8715" i="32"/>
  <c r="A8449" i="32"/>
  <c r="A8963" i="32"/>
  <c r="A9226" i="32"/>
  <c r="A8689" i="32"/>
  <c r="A8900" i="32"/>
  <c r="A9063" i="32"/>
  <c r="A8773" i="32"/>
  <c r="A8687" i="32"/>
  <c r="A8583" i="32"/>
  <c r="A8501" i="32"/>
  <c r="A9115" i="32"/>
  <c r="A9006" i="32"/>
  <c r="A8648" i="32"/>
  <c r="A8500" i="32"/>
  <c r="A8447" i="32"/>
  <c r="A8374" i="32"/>
  <c r="A8944" i="32"/>
  <c r="A8623" i="32"/>
  <c r="A8599" i="32"/>
  <c r="A9110" i="32"/>
  <c r="A9259" i="32"/>
  <c r="A8795" i="32"/>
  <c r="A8414" i="32"/>
  <c r="A8929" i="32"/>
  <c r="A8394" i="32"/>
  <c r="A8647" i="32"/>
  <c r="A8881" i="32"/>
  <c r="A8548" i="32"/>
  <c r="A9247" i="32"/>
  <c r="A8401" i="32"/>
  <c r="A9141" i="32"/>
  <c r="A9146" i="32"/>
  <c r="A8874" i="32"/>
  <c r="A9169" i="32"/>
  <c r="A8712" i="32"/>
  <c r="A8400" i="32"/>
  <c r="A9007" i="32"/>
  <c r="A9057" i="32"/>
  <c r="A8692" i="32"/>
  <c r="A9123" i="32"/>
  <c r="A8969" i="32"/>
  <c r="A8533" i="32"/>
  <c r="A8487" i="32"/>
  <c r="A8894" i="32"/>
  <c r="A8862" i="32"/>
  <c r="A8728" i="32"/>
  <c r="A8463" i="32"/>
  <c r="A8755" i="32"/>
  <c r="A8880" i="32"/>
  <c r="A8757" i="32"/>
  <c r="A8791" i="32"/>
  <c r="A8732" i="32"/>
  <c r="A8554" i="32"/>
  <c r="A8976" i="32"/>
  <c r="A8840" i="32"/>
  <c r="A9078" i="32"/>
  <c r="A8677" i="32"/>
  <c r="A9039" i="32"/>
  <c r="A9005" i="32"/>
  <c r="A8413" i="32"/>
  <c r="A9208" i="32"/>
  <c r="A8935" i="32"/>
  <c r="A8386" i="32"/>
  <c r="A8499" i="32"/>
  <c r="A8553" i="32"/>
  <c r="A8442" i="32"/>
  <c r="A8494" i="32"/>
  <c r="A8832" i="32"/>
  <c r="A8849" i="32"/>
  <c r="A8919" i="32"/>
  <c r="A9046" i="32"/>
  <c r="A8575" i="32"/>
  <c r="A8454" i="32"/>
  <c r="A8989" i="32"/>
  <c r="A8731" i="32"/>
  <c r="A9240" i="32"/>
  <c r="A8566" i="32"/>
  <c r="A8992" i="32"/>
  <c r="A8975" i="32"/>
  <c r="A9140" i="32"/>
  <c r="A8719" i="32"/>
  <c r="A9071" i="32"/>
  <c r="A8954" i="32"/>
  <c r="A9023" i="32"/>
  <c r="A8404" i="32"/>
  <c r="A8621" i="32"/>
  <c r="A8736" i="32"/>
  <c r="A8890" i="32"/>
  <c r="A9132" i="32"/>
  <c r="A9159" i="32"/>
  <c r="A8387" i="32"/>
  <c r="A8889" i="32"/>
  <c r="A9267" i="32"/>
  <c r="A8572" i="32"/>
  <c r="A9122" i="32"/>
  <c r="A8748" i="32"/>
  <c r="A8788" i="32"/>
  <c r="A9026" i="32"/>
  <c r="A9016" i="32"/>
  <c r="A8968" i="32"/>
  <c r="A8787" i="32"/>
  <c r="A9225" i="32"/>
  <c r="A8663" i="32"/>
  <c r="A8415" i="32"/>
  <c r="A8591" i="32"/>
  <c r="A8907" i="32"/>
  <c r="A8571" i="32"/>
  <c r="A8510" i="32"/>
  <c r="A8982" i="32"/>
  <c r="A8879" i="32"/>
  <c r="A8378" i="32"/>
  <c r="A9177" i="32"/>
  <c r="A9198" i="32"/>
  <c r="A9086" i="32"/>
  <c r="A8364" i="32"/>
  <c r="A9083" i="32"/>
  <c r="A8745" i="32"/>
  <c r="A8991" i="32"/>
  <c r="A8811" i="32"/>
  <c r="A8848" i="32"/>
  <c r="A8596" i="32"/>
  <c r="A8362" i="32"/>
  <c r="A9235" i="32"/>
  <c r="A8464" i="32"/>
  <c r="A8956" i="32"/>
  <c r="A9264" i="32"/>
  <c r="A8772" i="32"/>
  <c r="A8696" i="32"/>
  <c r="A8727" i="32"/>
  <c r="A8561" i="32"/>
  <c r="A8363" i="32"/>
  <c r="A9096" i="32"/>
  <c r="A9222" i="32"/>
  <c r="A9251" i="32"/>
  <c r="A8584" i="32"/>
  <c r="A8698" i="32"/>
  <c r="A9004" i="32"/>
  <c r="A8552" i="32"/>
  <c r="A8709" i="32"/>
  <c r="A8426" i="32"/>
  <c r="A9105" i="32"/>
  <c r="A8681" i="32"/>
  <c r="A9104" i="32"/>
  <c r="A8615" i="32"/>
  <c r="A8837" i="32"/>
  <c r="A8457" i="32"/>
  <c r="A8435" i="32"/>
  <c r="A9199" i="32"/>
  <c r="A8925" i="32"/>
  <c r="A9161" i="32"/>
  <c r="A8498" i="32"/>
  <c r="A8469" i="32"/>
  <c r="A8418" i="32"/>
  <c r="A8659" i="32"/>
  <c r="A9187" i="32"/>
  <c r="A9245" i="32"/>
  <c r="A8761" i="32"/>
  <c r="A8943" i="32"/>
  <c r="A8878" i="32"/>
  <c r="A8877" i="32"/>
  <c r="A8984" i="32"/>
  <c r="A9257" i="32"/>
  <c r="A9151" i="32"/>
  <c r="A9102" i="32"/>
  <c r="A8592" i="32"/>
  <c r="A8369" i="32"/>
  <c r="A8368" i="32"/>
  <c r="A8852" i="32"/>
  <c r="A8420" i="32"/>
  <c r="A8893" i="32"/>
  <c r="A8868" i="32"/>
  <c r="A8918" i="32"/>
  <c r="A9088" i="32"/>
  <c r="A8503" i="32"/>
  <c r="A8912" i="32"/>
  <c r="A8981" i="32"/>
  <c r="A9182" i="32"/>
  <c r="A8441" i="32"/>
  <c r="A8491" i="32"/>
  <c r="A8898" i="32"/>
  <c r="A8430" i="32"/>
  <c r="A8662" i="32"/>
  <c r="A9160" i="32"/>
  <c r="A8983" i="32"/>
  <c r="A8827" i="32"/>
  <c r="A9263" i="32"/>
  <c r="A9081" i="32"/>
  <c r="A8835" i="32"/>
  <c r="A8801" i="32"/>
  <c r="A9022" i="32"/>
  <c r="A8967" i="32"/>
  <c r="A9195" i="32"/>
  <c r="A8786" i="32"/>
  <c r="A8482" i="32"/>
  <c r="A8476" i="32"/>
  <c r="A8680" i="32"/>
  <c r="A8997" i="32"/>
  <c r="A9139" i="32"/>
  <c r="A8955" i="32"/>
  <c r="A8939" i="32"/>
  <c r="A8839" i="32"/>
  <c r="A8462" i="32"/>
  <c r="A8679" i="32"/>
  <c r="A9101" i="32"/>
  <c r="A8949" i="32"/>
  <c r="A8706" i="32"/>
  <c r="A8771" i="32"/>
  <c r="A8529" i="32"/>
  <c r="A8627" i="32"/>
  <c r="A8952" i="32"/>
  <c r="A8938" i="32"/>
  <c r="A8996" i="32"/>
  <c r="A9077" i="32"/>
  <c r="A8614" i="32"/>
  <c r="A8980" i="32"/>
  <c r="A8937" i="32"/>
  <c r="A8673" i="32"/>
  <c r="A8389" i="32"/>
  <c r="A8686" i="32"/>
  <c r="A9236" i="32"/>
  <c r="A8718" i="32"/>
  <c r="A9250" i="32"/>
  <c r="A9076" i="32"/>
  <c r="A8924" i="32"/>
  <c r="A9165" i="32"/>
  <c r="A8678" i="32"/>
  <c r="A9121" i="32"/>
  <c r="A8742" i="32"/>
  <c r="A8399" i="32"/>
  <c r="A8595" i="32"/>
  <c r="A8700" i="32"/>
  <c r="A8825" i="32"/>
  <c r="A8541" i="32"/>
  <c r="A8527" i="32"/>
  <c r="A8655" i="32"/>
  <c r="A8974" i="32"/>
  <c r="A8639" i="32"/>
  <c r="A9056" i="32"/>
  <c r="A8434" i="32"/>
  <c r="A8514" i="32"/>
  <c r="A8810" i="32"/>
  <c r="A9065" i="32"/>
  <c r="A8423" i="32"/>
  <c r="A8821" i="32"/>
  <c r="A8417" i="32"/>
  <c r="A8502" i="32"/>
  <c r="A8888" i="32"/>
  <c r="A8854" i="32"/>
  <c r="A9072" i="32"/>
  <c r="A8398" i="32"/>
  <c r="A8765" i="32"/>
  <c r="A8645" i="32"/>
  <c r="A8654" i="32"/>
  <c r="A8915" i="32"/>
  <c r="A8873" i="32"/>
  <c r="A8867" i="32"/>
  <c r="A8597" i="32"/>
  <c r="A9021" i="32"/>
  <c r="A8864" i="32"/>
  <c r="A8496" i="32"/>
  <c r="A9064" i="32"/>
  <c r="A8724" i="32"/>
  <c r="A8453" i="32"/>
  <c r="A8899" i="32"/>
  <c r="A8513" i="32"/>
  <c r="A8475" i="32"/>
  <c r="A8477" i="32"/>
  <c r="A9075" i="32"/>
  <c r="A8990" i="32"/>
  <c r="A8456" i="32"/>
  <c r="A9062" i="32"/>
  <c r="A8685" i="32"/>
  <c r="A8557" i="32"/>
  <c r="A8429" i="32"/>
  <c r="A8397" i="32"/>
  <c r="A8411" i="32"/>
  <c r="A8764" i="32"/>
  <c r="A8490" i="32"/>
  <c r="A8636" i="32"/>
  <c r="A8532" i="32"/>
  <c r="A8723" i="32"/>
  <c r="A9164" i="32"/>
  <c r="A9204" i="32"/>
  <c r="A9150" i="32"/>
  <c r="A8438" i="32"/>
  <c r="A8466" i="32"/>
  <c r="A8695" i="32"/>
  <c r="A8440" i="32"/>
  <c r="A8780" i="32"/>
  <c r="A9138" i="32"/>
  <c r="A8560" i="32"/>
  <c r="A8406" i="32"/>
  <c r="A8474" i="32"/>
  <c r="A8892" i="32"/>
  <c r="A8563" i="32"/>
  <c r="A9130" i="32"/>
  <c r="A8518" i="32"/>
  <c r="A8948" i="32"/>
  <c r="A8631" i="32"/>
  <c r="A9100" i="32"/>
  <c r="A9185" i="32"/>
  <c r="A8480" i="32"/>
  <c r="A8544" i="32"/>
  <c r="A9018" i="32"/>
  <c r="A8379" i="32"/>
  <c r="A8730" i="32"/>
  <c r="A8824" i="32"/>
  <c r="A8634" i="32"/>
  <c r="A8962" i="32"/>
  <c r="A8777" i="32"/>
  <c r="A9181" i="32"/>
  <c r="A8573" i="32"/>
  <c r="A8582" i="32"/>
  <c r="A8826" i="32"/>
  <c r="A9212" i="32"/>
  <c r="A8671" i="32"/>
  <c r="A8556" i="32"/>
  <c r="A9206" i="32"/>
  <c r="A8705" i="32"/>
  <c r="A8658" i="32"/>
  <c r="A8747" i="32"/>
  <c r="A9087" i="32"/>
  <c r="A9186" i="32"/>
  <c r="A9219" i="32"/>
  <c r="A8847" i="32"/>
  <c r="A8642" i="32"/>
  <c r="A8569" i="32"/>
  <c r="A9015" i="32"/>
  <c r="A8661" i="32"/>
  <c r="A8923" i="32"/>
  <c r="A8959" i="32"/>
  <c r="A9211" i="32"/>
  <c r="A9144" i="32"/>
  <c r="A8489" i="32"/>
  <c r="A8422" i="32"/>
  <c r="A9045" i="32"/>
  <c r="A8375" i="32"/>
  <c r="A8922" i="32"/>
  <c r="A9029" i="32"/>
  <c r="A8960" i="32"/>
  <c r="A8966" i="32"/>
  <c r="A8818" i="32"/>
  <c r="A9230" i="32"/>
  <c r="A8516" i="32"/>
  <c r="A8531" i="32"/>
  <c r="A8602" i="32"/>
  <c r="A9224" i="32"/>
  <c r="A9260" i="32"/>
  <c r="A8741" i="32"/>
  <c r="A8437" i="32"/>
  <c r="A8699" i="32"/>
  <c r="A8872" i="32"/>
  <c r="A8565" i="32"/>
  <c r="A9210" i="32"/>
  <c r="A8866" i="32"/>
  <c r="A9000" i="32"/>
  <c r="A9028" i="32"/>
  <c r="A9194" i="32"/>
  <c r="A8904" i="32"/>
  <c r="A8770" i="32"/>
  <c r="A8797" i="32"/>
  <c r="A8694" i="32"/>
  <c r="A8711" i="32"/>
  <c r="A8800" i="32"/>
  <c r="A8506" i="32"/>
  <c r="A8519" i="32"/>
  <c r="A8633" i="32"/>
  <c r="A8512" i="32"/>
  <c r="A8392" i="32"/>
  <c r="A8601" i="32"/>
  <c r="A8471" i="32"/>
  <c r="A8942" i="32"/>
  <c r="A8999" i="32"/>
  <c r="A8754" i="32"/>
  <c r="A8609" i="32"/>
  <c r="A8382" i="32"/>
  <c r="A8613" i="32"/>
  <c r="A8644" i="32"/>
  <c r="A8528" i="32"/>
  <c r="A9157" i="32"/>
  <c r="A8684" i="32"/>
  <c r="A8626" i="32"/>
  <c r="A8928" i="32"/>
  <c r="A8903" i="32"/>
  <c r="A7389" i="32"/>
  <c r="A7520" i="32"/>
  <c r="A6989" i="32"/>
  <c r="A7505" i="32"/>
  <c r="A8242" i="32"/>
  <c r="A7157" i="32"/>
  <c r="A7057" i="32"/>
  <c r="A7762" i="32"/>
  <c r="A7205" i="32"/>
  <c r="A7221" i="32"/>
  <c r="A6988" i="32"/>
  <c r="A7425" i="32"/>
  <c r="A7497" i="32"/>
  <c r="A7574" i="32"/>
  <c r="A7887" i="32"/>
  <c r="A7021" i="32"/>
  <c r="A8069" i="32"/>
  <c r="A7524" i="32"/>
  <c r="A7933" i="32"/>
  <c r="A8300" i="32"/>
  <c r="A7842" i="32"/>
  <c r="A7317" i="32"/>
  <c r="A7585" i="32"/>
  <c r="A7896" i="32"/>
  <c r="A7304" i="32"/>
  <c r="A7165" i="32"/>
  <c r="A7496" i="32"/>
  <c r="A7416" i="32"/>
  <c r="A7584" i="32"/>
  <c r="A7424" i="32"/>
  <c r="A7457" i="32"/>
  <c r="A7748" i="32"/>
  <c r="A7276" i="32"/>
  <c r="A7578" i="32"/>
  <c r="A7809" i="32"/>
  <c r="A7129" i="32"/>
  <c r="A7990" i="32"/>
  <c r="A8215" i="32"/>
  <c r="A8106" i="32"/>
  <c r="A7652" i="32"/>
  <c r="A7729" i="32"/>
  <c r="A7085" i="32"/>
  <c r="A8065" i="32"/>
  <c r="A7275" i="32"/>
  <c r="A8229" i="32"/>
  <c r="A7711" i="32"/>
  <c r="A7124" i="32"/>
  <c r="A6975" i="32"/>
  <c r="A7409" i="32"/>
  <c r="A7330" i="32"/>
  <c r="A7252" i="32"/>
  <c r="A8013" i="32"/>
  <c r="A7169" i="32"/>
  <c r="A8197" i="32"/>
  <c r="A7381" i="32"/>
  <c r="A8125" i="32"/>
  <c r="A8031" i="32"/>
  <c r="A7020" i="32"/>
  <c r="A7923" i="32"/>
  <c r="A7735" i="32"/>
  <c r="A7863" i="32"/>
  <c r="A7269" i="32"/>
  <c r="A7624" i="32"/>
  <c r="A7316" i="32"/>
  <c r="A8189" i="32"/>
  <c r="A7573" i="32"/>
  <c r="A7051" i="32"/>
  <c r="A7197" i="32"/>
  <c r="A7260" i="32"/>
  <c r="A8328" i="32"/>
  <c r="A7862" i="32"/>
  <c r="A8345" i="32"/>
  <c r="A7637" i="32"/>
  <c r="A8036" i="32"/>
  <c r="A7984" i="32"/>
  <c r="A7178" i="32"/>
  <c r="A7954" i="32"/>
  <c r="A7375" i="32"/>
  <c r="A7434" i="32"/>
  <c r="A7177" i="32"/>
  <c r="A7761" i="32"/>
  <c r="A7508" i="32"/>
  <c r="A6980" i="32"/>
  <c r="A7176" i="32"/>
  <c r="A7589" i="32"/>
  <c r="A8070" i="32"/>
  <c r="A7836" i="32"/>
  <c r="A7683" i="32"/>
  <c r="A7814" i="32"/>
  <c r="A7993" i="32"/>
  <c r="A7028" i="32"/>
  <c r="A7473" i="32"/>
  <c r="A7408" i="32"/>
  <c r="A7873" i="32"/>
  <c r="A7443" i="32"/>
  <c r="A7996" i="32"/>
  <c r="A8059" i="32"/>
  <c r="A7849" i="32"/>
  <c r="A7656" i="32"/>
  <c r="A7154" i="32"/>
  <c r="A8281" i="32"/>
  <c r="A7563" i="32"/>
  <c r="A7071" i="32"/>
  <c r="A7655" i="32"/>
  <c r="A7691" i="32"/>
  <c r="A7059" i="32"/>
  <c r="A7153" i="32"/>
  <c r="A7613" i="32"/>
  <c r="A7234" i="32"/>
  <c r="A7050" i="32"/>
  <c r="A7439" i="32"/>
  <c r="A7241" i="32"/>
  <c r="A7035" i="32"/>
  <c r="A8177" i="32"/>
  <c r="A7233" i="32"/>
  <c r="A7100" i="32"/>
  <c r="A8176" i="32"/>
  <c r="A8169" i="32"/>
  <c r="A7099" i="32"/>
  <c r="A7220" i="32"/>
  <c r="A7732" i="32"/>
  <c r="A7168" i="32"/>
  <c r="A7895" i="32"/>
  <c r="A7268" i="32"/>
  <c r="A7232" i="32"/>
  <c r="A8132" i="32"/>
  <c r="A7147" i="32"/>
  <c r="A7108" i="32"/>
  <c r="A7302" i="32"/>
  <c r="A8035" i="32"/>
  <c r="A7352" i="32"/>
  <c r="A7803" i="32"/>
  <c r="A7502" i="32"/>
  <c r="A7034" i="32"/>
  <c r="A7627" i="32"/>
  <c r="A7374" i="32"/>
  <c r="A7839" i="32"/>
  <c r="A7190" i="32"/>
  <c r="A7734" i="32"/>
  <c r="A7932" i="32"/>
  <c r="A7005" i="32"/>
  <c r="A8333" i="32"/>
  <c r="A7886" i="32"/>
  <c r="A7644" i="32"/>
  <c r="A7562" i="32"/>
  <c r="A7779" i="32"/>
  <c r="A8188" i="32"/>
  <c r="A7290" i="32"/>
  <c r="A8094" i="32"/>
  <c r="A7196" i="32"/>
  <c r="A7802" i="32"/>
  <c r="A7164" i="32"/>
  <c r="A7612" i="32"/>
  <c r="A7466" i="32"/>
  <c r="A7262" i="32"/>
  <c r="A8183" i="32"/>
  <c r="A7338" i="32"/>
  <c r="A7146" i="32"/>
  <c r="A8092" i="32"/>
  <c r="A7334" i="32"/>
  <c r="A7107" i="32"/>
  <c r="A7084" i="32"/>
  <c r="A7033" i="32"/>
  <c r="A8000" i="32"/>
  <c r="A7069" i="32"/>
  <c r="A7156" i="32"/>
  <c r="A7817" i="32"/>
  <c r="A7398" i="32"/>
  <c r="A7128" i="32"/>
  <c r="A7953" i="32"/>
  <c r="A8184" i="32"/>
  <c r="A7607" i="32"/>
  <c r="A7231" i="32"/>
  <c r="A8199" i="32"/>
  <c r="A7787" i="32"/>
  <c r="A7722" i="32"/>
  <c r="A7175" i="32"/>
  <c r="A7710" i="32"/>
  <c r="A7529" i="32"/>
  <c r="A7351" i="32"/>
  <c r="A7322" i="32"/>
  <c r="A8140" i="32"/>
  <c r="A7295" i="32"/>
  <c r="A8108" i="32"/>
  <c r="A7553" i="32"/>
  <c r="A7049" i="32"/>
  <c r="A7112" i="32"/>
  <c r="A7394" i="32"/>
  <c r="A7277" i="32"/>
  <c r="A7315" i="32"/>
  <c r="A7032" i="32"/>
  <c r="A7010" i="32"/>
  <c r="A7533" i="32"/>
  <c r="A7545" i="32"/>
  <c r="A7083" i="32"/>
  <c r="A7301" i="32"/>
  <c r="A7490" i="32"/>
  <c r="A7690" i="32"/>
  <c r="A7952" i="32"/>
  <c r="A7577" i="32"/>
  <c r="A7688" i="32"/>
  <c r="A7019" i="32"/>
  <c r="A7856" i="32"/>
  <c r="A7537" i="32"/>
  <c r="A7495" i="32"/>
  <c r="A7978" i="32"/>
  <c r="A8209" i="32"/>
  <c r="A8117" i="32"/>
  <c r="A7832" i="32"/>
  <c r="A7720" i="32"/>
  <c r="A7123" i="32"/>
  <c r="A7696" i="32"/>
  <c r="A7528" i="32"/>
  <c r="A7174" i="32"/>
  <c r="A8138" i="32"/>
  <c r="A8303" i="32"/>
  <c r="A7382" i="32"/>
  <c r="A7714" i="32"/>
  <c r="A8111" i="32"/>
  <c r="A7561" i="32"/>
  <c r="A7677" i="32"/>
  <c r="A7056" i="32"/>
  <c r="A7139" i="32"/>
  <c r="A7808" i="32"/>
  <c r="A7539" i="32"/>
  <c r="A7556" i="32"/>
  <c r="A7630" i="32"/>
  <c r="A7472" i="32"/>
  <c r="A7150" i="32"/>
  <c r="A8313" i="32"/>
  <c r="A7560" i="32"/>
  <c r="A7671" i="32"/>
  <c r="A7582" i="32"/>
  <c r="A7348" i="32"/>
  <c r="A7102" i="32"/>
  <c r="A7245" i="32"/>
  <c r="A7549" i="32"/>
  <c r="A7163" i="32"/>
  <c r="A7414" i="32"/>
  <c r="A7822" i="32"/>
  <c r="A8298" i="32"/>
  <c r="A7758" i="32"/>
  <c r="A8131" i="32"/>
  <c r="A7884" i="32"/>
  <c r="A7188" i="32"/>
  <c r="A8107" i="32"/>
  <c r="A7965" i="32"/>
  <c r="A7816" i="32"/>
  <c r="A8262" i="32"/>
  <c r="A7532" i="32"/>
  <c r="A8220" i="32"/>
  <c r="A8114" i="32"/>
  <c r="A7670" i="32"/>
  <c r="A8007" i="32"/>
  <c r="A7294" i="32"/>
  <c r="A8302" i="32"/>
  <c r="A7482" i="32"/>
  <c r="A7977" i="32"/>
  <c r="A7555" i="32"/>
  <c r="A8083" i="32"/>
  <c r="A8124" i="32"/>
  <c r="A8204" i="32"/>
  <c r="A7973" i="32"/>
  <c r="A8053" i="32"/>
  <c r="A8121" i="32"/>
  <c r="A7397" i="32"/>
  <c r="A7402" i="32"/>
  <c r="A7337" i="32"/>
  <c r="A7219" i="32"/>
  <c r="A7634" i="32"/>
  <c r="A8097" i="32"/>
  <c r="A7676" i="32"/>
  <c r="A7185" i="32"/>
  <c r="A7606" i="32"/>
  <c r="A7784" i="32"/>
  <c r="A7827" i="32"/>
  <c r="A8155" i="32"/>
  <c r="A7465" i="32"/>
  <c r="A7820" i="32"/>
  <c r="A7062" i="32"/>
  <c r="A7240" i="32"/>
  <c r="A8320" i="32"/>
  <c r="A7588" i="32"/>
  <c r="A7218" i="32"/>
  <c r="A8255" i="32"/>
  <c r="A7329" i="32"/>
  <c r="A8081" i="32"/>
  <c r="A7184" i="32"/>
  <c r="A7745" i="32"/>
  <c r="A7494" i="32"/>
  <c r="A8206" i="32"/>
  <c r="A8258" i="32"/>
  <c r="A7894" i="32"/>
  <c r="A8226" i="32"/>
  <c r="A8254" i="32"/>
  <c r="A7401" i="32"/>
  <c r="A8047" i="32"/>
  <c r="A7658" i="32"/>
  <c r="A7835" i="32"/>
  <c r="A7611" i="32"/>
  <c r="A8099" i="32"/>
  <c r="A7768" i="32"/>
  <c r="A7799" i="32"/>
  <c r="A7510" i="32"/>
  <c r="A8192" i="32"/>
  <c r="A8241" i="32"/>
  <c r="A8304" i="32"/>
  <c r="A7916" i="32"/>
  <c r="A8196" i="32"/>
  <c r="A8342" i="32"/>
  <c r="A8088" i="32"/>
  <c r="A8046" i="32"/>
  <c r="A7514" i="32"/>
  <c r="A8128" i="32"/>
  <c r="A8012" i="32"/>
  <c r="A8151" i="32"/>
  <c r="A7935" i="32"/>
  <c r="A7988" i="32"/>
  <c r="A8344" i="32"/>
  <c r="A7833" i="32"/>
  <c r="A7623" i="32"/>
  <c r="A8240" i="32"/>
  <c r="A8023" i="32"/>
  <c r="A7728" i="32"/>
  <c r="A8052" i="32"/>
  <c r="A7679" i="32"/>
  <c r="A8087" i="32"/>
  <c r="A7642" i="32"/>
  <c r="A7503" i="32"/>
  <c r="A7778" i="32"/>
  <c r="A8324" i="32"/>
  <c r="A8323" i="32"/>
  <c r="A7597" i="32"/>
  <c r="A7812" i="32"/>
  <c r="A7646" i="32"/>
  <c r="A8314" i="32"/>
  <c r="A7775" i="32"/>
  <c r="A7861" i="32"/>
  <c r="A7880" i="32"/>
  <c r="A8237" i="32"/>
  <c r="A7707" i="32"/>
  <c r="A8029" i="32"/>
  <c r="A8116" i="32"/>
  <c r="A8022" i="32"/>
  <c r="A7982" i="32"/>
  <c r="A8297" i="32"/>
  <c r="A8273" i="32"/>
  <c r="A7893" i="32"/>
  <c r="A8167" i="32"/>
  <c r="A8168" i="32"/>
  <c r="A8165" i="32"/>
  <c r="A8343" i="32"/>
  <c r="A8239" i="32"/>
  <c r="A8222" i="32"/>
  <c r="A8203" i="32"/>
  <c r="A8339" i="32"/>
  <c r="A8291" i="32"/>
  <c r="A7872" i="32"/>
  <c r="A8336" i="32"/>
  <c r="A8310" i="32"/>
  <c r="A8294" i="32"/>
  <c r="A8042" i="32"/>
  <c r="A8353" i="32"/>
  <c r="A8312" i="32"/>
  <c r="A7985" i="32"/>
  <c r="A8334" i="32"/>
  <c r="A8349" i="32"/>
  <c r="A8272" i="32"/>
  <c r="A8282" i="32"/>
  <c r="A7901" i="32"/>
  <c r="A8287" i="32"/>
  <c r="A7811" i="32"/>
  <c r="A8306" i="32"/>
  <c r="A8261" i="32"/>
  <c r="A8146" i="32"/>
  <c r="A7997" i="32"/>
  <c r="A7983" i="32"/>
  <c r="A8212" i="32"/>
  <c r="A8006" i="32"/>
  <c r="A8348" i="32"/>
  <c r="A8150" i="32"/>
  <c r="A7921" i="32"/>
  <c r="A7841" i="32"/>
  <c r="A8340" i="32"/>
  <c r="A8074" i="32"/>
  <c r="A8224" i="32"/>
  <c r="A7909" i="32"/>
  <c r="A7959" i="32"/>
  <c r="A8335" i="32"/>
  <c r="A8166" i="32"/>
  <c r="A7981" i="32"/>
  <c r="A8286" i="32"/>
  <c r="A8086" i="32"/>
  <c r="A8231" i="32"/>
  <c r="A7999" i="32"/>
  <c r="A8356" i="32"/>
  <c r="A8275" i="32"/>
  <c r="A7900" i="32"/>
  <c r="A8325" i="32"/>
  <c r="A7989" i="32"/>
  <c r="A8247" i="32"/>
  <c r="A8341" i="32"/>
  <c r="A8201" i="32"/>
  <c r="A7912" i="32"/>
  <c r="A8256" i="32"/>
  <c r="A7744" i="32"/>
  <c r="A8034" i="32"/>
  <c r="A8175" i="32"/>
  <c r="A7798" i="32"/>
  <c r="A8211" i="32"/>
  <c r="A8352" i="32"/>
  <c r="A8285" i="32"/>
  <c r="A7899" i="32"/>
  <c r="A8091" i="32"/>
  <c r="A7743" i="32"/>
  <c r="A7774" i="32"/>
  <c r="A8218" i="32"/>
  <c r="A7826" i="32"/>
  <c r="A8266" i="32"/>
  <c r="A8246" i="32"/>
  <c r="A8355" i="32"/>
  <c r="A7905" i="32"/>
  <c r="A8085" i="32"/>
  <c r="A8305" i="32"/>
  <c r="A7930" i="32"/>
  <c r="A7825" i="32"/>
  <c r="A8308" i="32"/>
  <c r="A7866" i="32"/>
  <c r="A8249" i="32"/>
  <c r="A7810" i="32"/>
  <c r="A7958" i="32"/>
  <c r="A8084" i="32"/>
  <c r="A7559" i="32"/>
  <c r="A8049" i="32"/>
  <c r="A7800" i="32"/>
  <c r="A7834" i="32"/>
  <c r="A7919" i="32"/>
  <c r="A7792" i="32"/>
  <c r="A8278" i="32"/>
  <c r="A8064" i="32"/>
  <c r="A7860" i="32"/>
  <c r="A7871" i="32"/>
  <c r="A7869" i="32"/>
  <c r="A7706" i="32"/>
  <c r="A7944" i="32"/>
  <c r="A8182" i="32"/>
  <c r="A8181" i="32"/>
  <c r="A7865" i="32"/>
  <c r="A7948" i="32"/>
  <c r="A8274" i="32"/>
  <c r="A8160" i="32"/>
  <c r="A7883" i="32"/>
  <c r="A8045" i="32"/>
  <c r="A7957" i="32"/>
  <c r="A8011" i="32"/>
  <c r="A8265" i="32"/>
  <c r="A7461" i="32"/>
  <c r="A7807" i="32"/>
  <c r="A8073" i="32"/>
  <c r="A8228" i="32"/>
  <c r="A7995" i="32"/>
  <c r="A8216" i="32"/>
  <c r="A7649" i="32"/>
  <c r="A7400" i="32"/>
  <c r="A7914" i="32"/>
  <c r="A7767" i="32"/>
  <c r="A7848" i="32"/>
  <c r="A8260" i="32"/>
  <c r="A8048" i="32"/>
  <c r="A8164" i="32"/>
  <c r="A8041" i="32"/>
  <c r="A8292" i="32"/>
  <c r="A8214" i="32"/>
  <c r="A8135" i="32"/>
  <c r="A8236" i="32"/>
  <c r="A7453" i="32"/>
  <c r="A7868" i="32"/>
  <c r="A7941" i="32"/>
  <c r="A8010" i="32"/>
  <c r="A7773" i="32"/>
  <c r="A8019" i="32"/>
  <c r="A7980" i="32"/>
  <c r="A8148" i="32"/>
  <c r="A7695" i="32"/>
  <c r="A8225" i="32"/>
  <c r="A8326" i="32"/>
  <c r="A7918" i="32"/>
  <c r="A7651" i="32"/>
  <c r="A8005" i="32"/>
  <c r="A8079" i="32"/>
  <c r="A8039" i="32"/>
  <c r="A8332" i="32"/>
  <c r="A8230" i="32"/>
  <c r="A8162" i="32"/>
  <c r="A8018" i="32"/>
  <c r="A7654" i="32"/>
  <c r="A8149" i="32"/>
  <c r="A8133" i="32"/>
  <c r="A8257" i="32"/>
  <c r="A8056" i="32"/>
  <c r="A8096" i="32"/>
  <c r="A7946" i="32"/>
  <c r="A8147" i="32"/>
  <c r="A8100" i="32"/>
  <c r="A8279" i="32"/>
  <c r="A8130" i="32"/>
  <c r="A8015" i="32"/>
  <c r="A8309" i="32"/>
  <c r="A7945" i="32"/>
  <c r="A7947" i="32"/>
  <c r="A7813" i="32"/>
  <c r="A8245" i="32"/>
  <c r="A8004" i="32"/>
  <c r="A8159" i="32"/>
  <c r="A7610" i="32"/>
  <c r="A8115" i="32"/>
  <c r="A8293" i="32"/>
  <c r="A8158" i="32"/>
  <c r="A8063" i="32"/>
  <c r="A8137" i="32"/>
  <c r="A8202" i="32"/>
  <c r="A8195" i="32"/>
  <c r="A8271" i="32"/>
  <c r="A7643" i="32"/>
  <c r="A7831" i="32"/>
  <c r="A7675" i="32"/>
  <c r="A7456" i="32"/>
  <c r="A7575" i="32"/>
  <c r="A7908" i="32"/>
  <c r="A7956" i="32"/>
  <c r="A7891" i="32"/>
  <c r="A7622" i="32"/>
  <c r="A7437" i="32"/>
  <c r="A8235" i="32"/>
  <c r="A8077" i="32"/>
  <c r="A7523" i="32"/>
  <c r="A8003" i="32"/>
  <c r="A8311" i="32"/>
  <c r="A8223" i="32"/>
  <c r="A8347" i="32"/>
  <c r="A8095" i="32"/>
  <c r="A7669" i="32"/>
  <c r="A8082" i="32"/>
  <c r="A8299" i="32"/>
  <c r="A8058" i="32"/>
  <c r="A8017" i="32"/>
  <c r="A8143" i="32"/>
  <c r="A8208" i="32"/>
  <c r="A8200" i="32"/>
  <c r="A8259" i="32"/>
  <c r="A7904" i="32"/>
  <c r="A8290" i="32"/>
  <c r="A7587" i="32"/>
  <c r="A7312" i="32"/>
  <c r="A8174" i="32"/>
  <c r="A7940" i="32"/>
  <c r="A8318" i="32"/>
  <c r="A8277" i="32"/>
  <c r="A8284" i="32"/>
  <c r="A8032" i="32"/>
  <c r="A8187" i="32"/>
  <c r="A7476" i="32"/>
  <c r="A8113" i="32"/>
  <c r="A7855" i="32"/>
  <c r="A8221" i="32"/>
  <c r="A8089" i="32"/>
  <c r="A7924" i="32"/>
  <c r="A7987" i="32"/>
  <c r="A8217" i="32"/>
  <c r="A7615" i="32"/>
  <c r="A7705" i="32"/>
  <c r="A7468" i="32"/>
  <c r="A7527" i="32"/>
  <c r="A8103" i="32"/>
  <c r="A7501" i="32"/>
  <c r="A7777" i="32"/>
  <c r="A7815" i="32"/>
  <c r="A8105" i="32"/>
  <c r="A7731" i="32"/>
  <c r="A7648" i="32"/>
  <c r="A8120" i="32"/>
  <c r="A8316" i="32"/>
  <c r="A7733" i="32"/>
  <c r="A7928" i="32"/>
  <c r="A7580" i="32"/>
  <c r="A8319" i="32"/>
  <c r="A8119" i="32"/>
  <c r="A7419" i="32"/>
  <c r="A7939" i="32"/>
  <c r="A8207" i="32"/>
  <c r="A8331" i="32"/>
  <c r="A8030" i="32"/>
  <c r="A7641" i="32"/>
  <c r="A7854" i="32"/>
  <c r="A8210" i="32"/>
  <c r="A7754" i="32"/>
  <c r="A7801" i="32"/>
  <c r="A7481" i="32"/>
  <c r="A7888" i="32"/>
  <c r="A8219" i="32"/>
  <c r="A8283" i="32"/>
  <c r="A7724" i="32"/>
  <c r="A8142" i="32"/>
  <c r="A8270" i="32"/>
  <c r="A8057" i="32"/>
  <c r="A8109" i="32"/>
  <c r="A7882" i="32"/>
  <c r="A8028" i="32"/>
  <c r="A7452" i="32"/>
  <c r="A7455" i="32"/>
  <c r="A8139" i="32"/>
  <c r="A8072" i="32"/>
  <c r="A7629" i="32"/>
  <c r="A8152" i="32"/>
  <c r="A7739" i="32"/>
  <c r="A7548" i="32"/>
  <c r="A7892" i="32"/>
  <c r="A7605" i="32"/>
  <c r="A7568" i="32"/>
  <c r="A7230" i="32"/>
  <c r="A7396" i="32"/>
  <c r="A8040" i="32"/>
  <c r="A7806" i="32"/>
  <c r="A8243" i="32"/>
  <c r="A7824" i="32"/>
  <c r="A7594" i="32"/>
  <c r="A7837" i="32"/>
  <c r="A7742" i="32"/>
  <c r="A8055" i="32"/>
  <c r="A7636" i="32"/>
  <c r="A7311" i="32"/>
  <c r="A7489" i="32"/>
  <c r="A8179" i="32"/>
  <c r="A8129" i="32"/>
  <c r="A7399" i="32"/>
  <c r="A7875" i="32"/>
  <c r="A8346" i="32"/>
  <c r="A7283" i="32"/>
  <c r="A8090" i="32"/>
  <c r="A8093" i="32"/>
  <c r="A8067" i="32"/>
  <c r="A7356" i="32"/>
  <c r="A7328" i="32"/>
  <c r="A7790" i="32"/>
  <c r="A7687" i="32"/>
  <c r="A7753" i="32"/>
  <c r="A7674" i="32"/>
  <c r="A8157" i="32"/>
  <c r="A8232" i="32"/>
  <c r="A7274" i="32"/>
  <c r="A7851" i="32"/>
  <c r="A7418" i="32"/>
  <c r="A8180" i="32"/>
  <c r="A7757" i="32"/>
  <c r="A8014" i="32"/>
  <c r="A7913" i="32"/>
  <c r="A7544" i="32"/>
  <c r="A8227" i="32"/>
  <c r="A8213" i="32"/>
  <c r="A8078" i="32"/>
  <c r="A7293" i="32"/>
  <c r="A7543" i="32"/>
  <c r="A8134" i="32"/>
  <c r="A7737" i="32"/>
  <c r="A8123" i="32"/>
  <c r="A8337" i="32"/>
  <c r="A7770" i="32"/>
  <c r="A7442" i="32"/>
  <c r="A7626" i="32"/>
  <c r="A7567" i="32"/>
  <c r="A8329" i="32"/>
  <c r="A8154" i="32"/>
  <c r="A7538" i="32"/>
  <c r="A7721" i="32"/>
  <c r="A7929" i="32"/>
  <c r="A7350" i="32"/>
  <c r="A7285" i="32"/>
  <c r="A7926" i="32"/>
  <c r="A8027" i="32"/>
  <c r="A7907" i="32"/>
  <c r="A8253" i="32"/>
  <c r="A8173" i="32"/>
  <c r="A8062" i="32"/>
  <c r="A7678" i="32"/>
  <c r="A7797" i="32"/>
  <c r="A7428" i="32"/>
  <c r="A7772" i="32"/>
  <c r="A8145" i="32"/>
  <c r="A8252" i="32"/>
  <c r="A7287" i="32"/>
  <c r="A8250" i="32"/>
  <c r="A8315" i="32"/>
  <c r="A7853" i="32"/>
  <c r="A7371" i="32"/>
  <c r="A7750" i="32"/>
  <c r="A7572" i="32"/>
  <c r="A8194" i="32"/>
  <c r="A8301" i="32"/>
  <c r="A7436" i="32"/>
  <c r="A7633" i="32"/>
  <c r="A7852" i="32"/>
  <c r="A8110" i="32"/>
  <c r="A7976" i="32"/>
  <c r="A7342" i="32"/>
  <c r="A7617" i="32"/>
  <c r="A7074" i="32"/>
  <c r="A8351" i="32"/>
  <c r="A7673" i="32"/>
  <c r="A7471" i="32"/>
  <c r="A8161" i="32"/>
  <c r="A7864" i="32"/>
  <c r="A7620" i="32"/>
  <c r="A8289" i="32"/>
  <c r="A7704" i="32"/>
  <c r="A7522" i="32"/>
  <c r="A7786" i="32"/>
  <c r="A7931" i="32"/>
  <c r="A8264" i="32"/>
  <c r="A8338" i="32"/>
  <c r="A8112" i="32"/>
  <c r="A7516" i="32"/>
  <c r="A7755" i="32"/>
  <c r="A7619" i="32"/>
  <c r="A7493" i="32"/>
  <c r="A7662" i="32"/>
  <c r="A7951" i="32"/>
  <c r="A7700" i="32"/>
  <c r="A7858" i="32"/>
  <c r="A7628" i="32"/>
  <c r="A8317" i="32"/>
  <c r="A7979" i="32"/>
  <c r="A7998" i="32"/>
  <c r="A7830" i="32"/>
  <c r="A7719" i="32"/>
  <c r="A7789" i="32"/>
  <c r="A7682" i="32"/>
  <c r="A7488" i="32"/>
  <c r="A8026" i="32"/>
  <c r="A7162" i="32"/>
  <c r="A8172" i="32"/>
  <c r="A7632" i="32"/>
  <c r="A7464" i="32"/>
  <c r="A8280" i="32"/>
  <c r="A7943" i="32"/>
  <c r="A7699" i="32"/>
  <c r="A7738" i="32"/>
  <c r="A8122" i="32"/>
  <c r="A7601" i="32"/>
  <c r="A7723" i="32"/>
  <c r="A7917" i="32"/>
  <c r="A7986" i="32"/>
  <c r="A7583" i="32"/>
  <c r="A7857" i="32"/>
  <c r="A7672" i="32"/>
  <c r="A7879" i="32"/>
  <c r="A7903" i="32"/>
  <c r="A7718" i="32"/>
  <c r="A8061" i="32"/>
  <c r="A7661" i="32"/>
  <c r="A7566" i="32"/>
  <c r="A8296" i="32"/>
  <c r="A8321" i="32"/>
  <c r="A7794" i="32"/>
  <c r="A7938" i="32"/>
  <c r="A8136" i="32"/>
  <c r="A8163" i="32"/>
  <c r="A7600" i="32"/>
  <c r="A7565" i="32"/>
  <c r="A7485" i="32"/>
  <c r="A7668" i="32"/>
  <c r="A7255" i="32"/>
  <c r="A7937" i="32"/>
  <c r="A7310" i="32"/>
  <c r="A7571" i="32"/>
  <c r="A7343" i="32"/>
  <c r="A8025" i="32"/>
  <c r="A8102" i="32"/>
  <c r="A8322" i="32"/>
  <c r="A8178" i="32"/>
  <c r="A7138" i="32"/>
  <c r="A7515" i="32"/>
  <c r="A7048" i="32"/>
  <c r="A7507" i="32"/>
  <c r="A7609" i="32"/>
  <c r="A7694" i="32"/>
  <c r="A7972" i="32"/>
  <c r="A7766" i="32"/>
  <c r="A7608" i="32"/>
  <c r="A7204" i="32"/>
  <c r="A7393" i="32"/>
  <c r="A7727" i="32"/>
  <c r="A7542" i="32"/>
  <c r="A7650" i="32"/>
  <c r="A7741" i="32"/>
  <c r="A7519" i="32"/>
  <c r="A7667" i="32"/>
  <c r="A7347" i="32"/>
  <c r="A7950" i="32"/>
  <c r="A7686" i="32"/>
  <c r="A7429" i="32"/>
  <c r="A7407" i="32"/>
  <c r="A7955" i="32"/>
  <c r="A7380" i="32"/>
  <c r="A7346" i="32"/>
  <c r="A7631" i="32"/>
  <c r="A7161" i="32"/>
  <c r="A7504" i="32"/>
  <c r="A7217" i="32"/>
  <c r="A7660" i="32"/>
  <c r="A8244" i="32"/>
  <c r="A8354" i="32"/>
  <c r="A8009" i="32"/>
  <c r="A7783" i="32"/>
  <c r="A8016" i="32"/>
  <c r="A7385" i="32"/>
  <c r="A7259" i="32"/>
  <c r="A8156" i="32"/>
  <c r="A7890" i="32"/>
  <c r="A7082" i="32"/>
  <c r="A7344" i="32"/>
  <c r="A8234" i="32"/>
  <c r="A7730" i="32"/>
  <c r="A7717" i="32"/>
  <c r="A8288" i="32"/>
  <c r="A7492" i="32"/>
  <c r="A8307" i="32"/>
  <c r="A7273" i="32"/>
  <c r="A7327" i="32"/>
  <c r="A7321" i="32"/>
  <c r="A7475" i="32"/>
  <c r="A7554" i="32"/>
  <c r="A8044" i="32"/>
  <c r="A7785" i="32"/>
  <c r="A7760" i="32"/>
  <c r="A7604" i="32"/>
  <c r="A7369" i="32"/>
  <c r="A7765" i="32"/>
  <c r="A7823" i="32"/>
  <c r="A7902" i="32"/>
  <c r="A8144" i="32"/>
  <c r="A7829" i="32"/>
  <c r="A7796" i="32"/>
  <c r="A8051" i="32"/>
  <c r="A7470" i="32"/>
  <c r="A7460" i="32"/>
  <c r="A7920" i="32"/>
  <c r="A7541" i="32"/>
  <c r="A7793" i="32"/>
  <c r="A7889" i="32"/>
  <c r="A7749" i="32"/>
  <c r="A7314" i="32"/>
  <c r="A7521" i="32"/>
  <c r="A7451" i="32"/>
  <c r="A7764" i="32"/>
  <c r="A8008" i="32"/>
  <c r="A8191" i="32"/>
  <c r="A7363" i="32"/>
  <c r="A7659" i="32"/>
  <c r="A7134" i="32"/>
  <c r="A8186" i="32"/>
  <c r="A8060" i="32"/>
  <c r="A7454" i="32"/>
  <c r="A7441" i="32"/>
  <c r="A7740" i="32"/>
  <c r="A7640" i="32"/>
  <c r="A7547" i="32"/>
  <c r="A7433" i="32"/>
  <c r="A8267" i="32"/>
  <c r="A7349" i="32"/>
  <c r="A7450" i="32"/>
  <c r="A8118" i="32"/>
  <c r="A7366" i="32"/>
  <c r="A7782" i="32"/>
  <c r="A7846" i="32"/>
  <c r="A7596" i="32"/>
  <c r="A8068" i="32"/>
  <c r="A8054" i="32"/>
  <c r="A7703" i="32"/>
  <c r="A7621" i="32"/>
  <c r="A8350" i="32"/>
  <c r="A7264" i="32"/>
  <c r="A7145" i="32"/>
  <c r="A8066" i="32"/>
  <c r="A7111" i="32"/>
  <c r="A7133" i="32"/>
  <c r="A7195" i="32"/>
  <c r="A7392" i="32"/>
  <c r="A7715" i="32"/>
  <c r="A7068" i="32"/>
  <c r="A7992" i="32"/>
  <c r="A7964" i="32"/>
  <c r="A8248" i="32"/>
  <c r="A8002" i="32"/>
  <c r="A7759" i="32"/>
  <c r="A7229" i="32"/>
  <c r="A7599" i="32"/>
  <c r="A7657" i="32"/>
  <c r="A7881" i="32"/>
  <c r="A7211" i="32"/>
  <c r="A7570" i="32"/>
  <c r="A7647" i="32"/>
  <c r="A7781" i="32"/>
  <c r="A7966" i="32"/>
  <c r="A7598" i="32"/>
  <c r="A7716" i="32"/>
  <c r="A7906" i="32"/>
  <c r="A7355" i="32"/>
  <c r="A7552" i="32"/>
  <c r="A7975" i="32"/>
  <c r="A7362" i="32"/>
  <c r="A7368" i="32"/>
  <c r="A7228" i="32"/>
  <c r="A7859" i="32"/>
  <c r="A7432" i="32"/>
  <c r="A7341" i="32"/>
  <c r="A7449" i="32"/>
  <c r="A7244" i="32"/>
  <c r="A7702" i="32"/>
  <c r="A7203" i="32"/>
  <c r="A7388" i="32"/>
  <c r="A7878" i="32"/>
  <c r="A7593" i="32"/>
  <c r="A8238" i="32"/>
  <c r="A7459" i="32"/>
  <c r="A7413" i="32"/>
  <c r="A7431" i="32"/>
  <c r="A8153" i="32"/>
  <c r="A8050" i="32"/>
  <c r="A7127" i="32"/>
  <c r="A7031" i="32"/>
  <c r="A7391" i="32"/>
  <c r="A7390" i="32"/>
  <c r="A7427" i="32"/>
  <c r="A7448" i="32"/>
  <c r="A7616" i="32"/>
  <c r="A7602" i="32"/>
  <c r="A7467" i="32"/>
  <c r="A8357" i="32"/>
  <c r="A7216" i="32"/>
  <c r="A7780" i="32"/>
  <c r="A7666" i="32"/>
  <c r="A7254" i="32"/>
  <c r="A7227" i="32"/>
  <c r="A8104" i="32"/>
  <c r="A7480" i="32"/>
  <c r="A8033" i="32"/>
  <c r="A8076" i="32"/>
  <c r="A7877" i="32"/>
  <c r="A8071" i="32"/>
  <c r="A8198" i="32"/>
  <c r="A7936" i="32"/>
  <c r="A8185" i="32"/>
  <c r="A8251" i="32"/>
  <c r="A7340" i="32"/>
  <c r="A7591" i="32"/>
  <c r="A7911" i="32"/>
  <c r="A7047" i="32"/>
  <c r="A7709" i="32"/>
  <c r="A7370" i="32"/>
  <c r="A7067" i="32"/>
  <c r="A8101" i="32"/>
  <c r="A8205" i="32"/>
  <c r="A7551" i="32"/>
  <c r="A7160" i="32"/>
  <c r="A7106" i="32"/>
  <c r="A7665" i="32"/>
  <c r="A7942" i="32"/>
  <c r="A7018" i="32"/>
  <c r="A7272" i="32"/>
  <c r="A7239" i="32"/>
  <c r="A7614" i="32"/>
  <c r="A7963" i="32"/>
  <c r="A7961" i="32"/>
  <c r="A7251" i="32"/>
  <c r="A7595" i="32"/>
  <c r="A7403" i="32"/>
  <c r="A7971" i="32"/>
  <c r="A8038" i="32"/>
  <c r="A7970" i="32"/>
  <c r="A7469" i="32"/>
  <c r="A7805" i="32"/>
  <c r="A7581" i="32"/>
  <c r="A7845" i="32"/>
  <c r="A8021" i="32"/>
  <c r="A7685" i="32"/>
  <c r="A7066" i="32"/>
  <c r="A6987" i="32"/>
  <c r="A7590" i="32"/>
  <c r="A7250" i="32"/>
  <c r="A7226" i="32"/>
  <c r="A7155" i="32"/>
  <c r="A7303" i="32"/>
  <c r="A7513" i="32"/>
  <c r="A6994" i="32"/>
  <c r="A7406" i="32"/>
  <c r="A7030" i="32"/>
  <c r="A7387" i="32"/>
  <c r="A7298" i="32"/>
  <c r="A6993" i="32"/>
  <c r="A7172" i="32"/>
  <c r="A7282" i="32"/>
  <c r="A7927" i="32"/>
  <c r="A7000" i="32"/>
  <c r="A6981" i="32"/>
  <c r="A7870" i="32"/>
  <c r="A7055" i="32"/>
  <c r="A7776" i="32"/>
  <c r="A7509" i="32"/>
  <c r="A7500" i="32"/>
  <c r="A7144" i="32"/>
  <c r="A7249" i="32"/>
  <c r="A7152" i="32"/>
  <c r="A7243" i="32"/>
  <c r="A7137" i="32"/>
  <c r="A7116" i="32"/>
  <c r="A7110" i="32"/>
  <c r="A7867" i="32"/>
  <c r="A7271" i="32"/>
  <c r="A7477" i="32"/>
  <c r="A7898" i="32"/>
  <c r="A7499" i="32"/>
  <c r="A7202" i="32"/>
  <c r="A7991" i="32"/>
  <c r="A7531" i="32"/>
  <c r="A8193" i="32"/>
  <c r="A8080" i="32"/>
  <c r="A7693" i="32"/>
  <c r="A7540" i="32"/>
  <c r="A7726" i="32"/>
  <c r="A7653" i="32"/>
  <c r="A7756" i="32"/>
  <c r="A7423" i="32"/>
  <c r="A7309" i="32"/>
  <c r="A7095" i="32"/>
  <c r="A8075" i="32"/>
  <c r="A7447" i="32"/>
  <c r="A7194" i="32"/>
  <c r="A7061" i="32"/>
  <c r="A7484" i="32"/>
  <c r="A7073" i="32"/>
  <c r="A7474" i="32"/>
  <c r="A7215" i="32"/>
  <c r="A7320" i="32"/>
  <c r="A7122" i="32"/>
  <c r="A7098" i="32"/>
  <c r="A7300" i="32"/>
  <c r="A7446" i="32"/>
  <c r="A7167" i="32"/>
  <c r="A7367" i="32"/>
  <c r="A7639" i="32"/>
  <c r="A7526" i="32"/>
  <c r="A7210" i="32"/>
  <c r="A7335" i="32"/>
  <c r="A7326" i="32"/>
  <c r="A7094" i="32"/>
  <c r="A7377" i="32"/>
  <c r="A7458" i="32"/>
  <c r="A7258" i="32"/>
  <c r="A7046" i="32"/>
  <c r="A7339" i="32"/>
  <c r="A7576" i="32"/>
  <c r="A7325" i="32"/>
  <c r="A7412" i="32"/>
  <c r="A7791" i="32"/>
  <c r="A7299" i="32"/>
  <c r="A7564" i="32"/>
  <c r="A7689" i="32"/>
  <c r="A7209" i="32"/>
  <c r="A7354" i="32"/>
  <c r="A7925" i="32"/>
  <c r="A7844" i="32"/>
  <c r="A7445" i="32"/>
  <c r="A7625" i="32"/>
  <c r="A7373" i="32"/>
  <c r="A7535" i="32"/>
  <c r="A7638" i="32"/>
  <c r="A8171" i="32"/>
  <c r="A7752" i="32"/>
  <c r="A7828" i="32"/>
  <c r="A8020" i="32"/>
  <c r="A7663" i="32"/>
  <c r="A7463" i="32"/>
  <c r="A7248" i="32"/>
  <c r="A7173" i="32"/>
  <c r="A7361" i="32"/>
  <c r="A7713" i="32"/>
  <c r="A7422" i="32"/>
  <c r="A7498" i="32"/>
  <c r="A7313" i="32"/>
  <c r="A7149" i="32"/>
  <c r="A7091" i="32"/>
  <c r="A7025" i="32"/>
  <c r="A7763" i="32"/>
  <c r="A7097" i="32"/>
  <c r="A6996" i="32"/>
  <c r="A7004" i="32"/>
  <c r="A6985" i="32"/>
  <c r="A7238" i="32"/>
  <c r="A8043" i="32"/>
  <c r="A7242" i="32"/>
  <c r="A7603" i="32"/>
  <c r="A6992" i="32"/>
  <c r="A7417" i="32"/>
  <c r="A7029" i="32"/>
  <c r="A7292" i="32"/>
  <c r="A7009" i="32"/>
  <c r="A7247" i="32"/>
  <c r="A7491" i="32"/>
  <c r="A7225" i="32"/>
  <c r="A7039" i="32"/>
  <c r="A7208" i="32"/>
  <c r="A7171" i="32"/>
  <c r="A7170" i="32"/>
  <c r="A7070" i="32"/>
  <c r="A7003" i="32"/>
  <c r="A7182" i="32"/>
  <c r="A7201" i="32"/>
  <c r="A7411" i="32"/>
  <c r="A7081" i="32"/>
  <c r="A7200" i="32"/>
  <c r="A7199" i="32"/>
  <c r="A7410" i="32"/>
  <c r="A7151" i="32"/>
  <c r="A7121" i="32"/>
  <c r="A7319" i="32"/>
  <c r="A7850" i="32"/>
  <c r="A7237" i="32"/>
  <c r="A7013" i="32"/>
  <c r="A7054" i="32"/>
  <c r="A7105" i="32"/>
  <c r="A7027" i="32"/>
  <c r="A7143" i="32"/>
  <c r="A7386" i="32"/>
  <c r="A7969" i="32"/>
  <c r="A7236" i="32"/>
  <c r="A7395" i="32"/>
  <c r="A7043" i="32"/>
  <c r="A7365" i="32"/>
  <c r="A7384" i="32"/>
  <c r="A6998" i="32"/>
  <c r="A7345" i="32"/>
  <c r="A7558" i="32"/>
  <c r="A7725" i="32"/>
  <c r="A7681" i="32"/>
  <c r="A7885" i="32"/>
  <c r="A7291" i="32"/>
  <c r="A7506" i="32"/>
  <c r="A7017" i="32"/>
  <c r="A7090" i="32"/>
  <c r="A7187" i="32"/>
  <c r="A7479" i="32"/>
  <c r="A7840" i="32"/>
  <c r="A7284" i="32"/>
  <c r="A7214" i="32"/>
  <c r="A7897" i="32"/>
  <c r="A7915" i="32"/>
  <c r="A8001" i="32"/>
  <c r="A7308" i="32"/>
  <c r="A7949" i="32"/>
  <c r="A7193" i="32"/>
  <c r="A7512" i="32"/>
  <c r="A7684" i="32"/>
  <c r="A7876" i="32"/>
  <c r="A7747" i="32"/>
  <c r="A7618" i="32"/>
  <c r="A8269" i="32"/>
  <c r="A7712" i="32"/>
  <c r="A8295" i="32"/>
  <c r="A7788" i="32"/>
  <c r="A7518" i="32"/>
  <c r="A7530" i="32"/>
  <c r="A7645" i="32"/>
  <c r="A7847" i="32"/>
  <c r="A8127" i="32"/>
  <c r="A7379" i="32"/>
  <c r="A7698" i="32"/>
  <c r="A6995" i="32"/>
  <c r="A7405" i="32"/>
  <c r="A7838" i="32"/>
  <c r="A8327" i="32"/>
  <c r="A8330" i="32"/>
  <c r="A7257" i="32"/>
  <c r="A7525" i="32"/>
  <c r="A7132" i="32"/>
  <c r="A7148" i="32"/>
  <c r="A7511" i="32"/>
  <c r="A7818" i="32"/>
  <c r="A6984" i="32"/>
  <c r="A7045" i="32"/>
  <c r="A7444" i="32"/>
  <c r="A7318" i="32"/>
  <c r="A7586" i="32"/>
  <c r="A7364" i="32"/>
  <c r="A7120" i="32"/>
  <c r="A7333" i="32"/>
  <c r="A7843" i="32"/>
  <c r="A7440" i="32"/>
  <c r="A7115" i="32"/>
  <c r="A7874" i="32"/>
  <c r="A7360" i="32"/>
  <c r="A7093" i="32"/>
  <c r="A6976" i="32"/>
  <c r="A7142" i="32"/>
  <c r="A7186" i="32"/>
  <c r="A7235" i="32"/>
  <c r="A7024" i="32"/>
  <c r="A7267" i="32"/>
  <c r="A7012" i="32"/>
  <c r="A7769" i="32"/>
  <c r="A7213" i="32"/>
  <c r="A7819" i="32"/>
  <c r="A7483" i="32"/>
  <c r="A7579" i="32"/>
  <c r="A6979" i="32"/>
  <c r="A7557" i="32"/>
  <c r="A7114" i="32"/>
  <c r="A6991" i="32"/>
  <c r="A7080" i="32"/>
  <c r="A6997" i="32"/>
  <c r="A7307" i="32"/>
  <c r="A7353" i="32"/>
  <c r="A7065" i="32"/>
  <c r="A7359" i="32"/>
  <c r="A7044" i="32"/>
  <c r="A6986" i="32"/>
  <c r="A7136" i="32"/>
  <c r="A7306" i="32"/>
  <c r="A6978" i="32"/>
  <c r="A7038" i="32"/>
  <c r="A7181" i="32"/>
  <c r="A7089" i="32"/>
  <c r="A7324" i="32"/>
  <c r="A7016" i="32"/>
  <c r="A7036" i="32"/>
  <c r="A7546" i="32"/>
  <c r="A7002" i="32"/>
  <c r="A7104" i="32"/>
  <c r="A6990" i="32"/>
  <c r="A7037" i="32"/>
  <c r="A7246" i="32"/>
  <c r="A7008" i="32"/>
  <c r="A7383" i="32"/>
  <c r="A7079" i="32"/>
  <c r="A7088" i="32"/>
  <c r="A7192" i="32"/>
  <c r="A7289" i="32"/>
  <c r="A7934" i="32"/>
  <c r="A7063" i="32"/>
  <c r="A7159" i="32"/>
  <c r="A8268" i="32"/>
  <c r="A7180" i="32"/>
  <c r="A7191" i="32"/>
  <c r="A7109" i="32"/>
  <c r="A6977" i="32"/>
  <c r="A7358" i="32"/>
  <c r="A7256" i="32"/>
  <c r="A7015" i="32"/>
  <c r="A7207" i="32"/>
  <c r="A7119" i="32"/>
  <c r="A7435" i="32"/>
  <c r="A7042" i="32"/>
  <c r="A7007" i="32"/>
  <c r="A7224" i="32"/>
  <c r="A7126" i="32"/>
  <c r="A7223" i="32"/>
  <c r="A7014" i="32"/>
  <c r="A7323" i="32"/>
  <c r="A7297" i="32"/>
  <c r="A7060" i="32"/>
  <c r="A7118" i="32"/>
  <c r="A7053" i="32"/>
  <c r="A7023" i="32"/>
  <c r="A7372" i="32"/>
  <c r="A7131" i="32"/>
  <c r="A7087" i="32"/>
  <c r="A7078" i="32"/>
  <c r="A7994" i="32"/>
  <c r="A7680" i="32"/>
  <c r="A7011" i="32"/>
  <c r="A7130" i="32"/>
  <c r="A7058" i="32"/>
  <c r="A7135" i="32"/>
  <c r="A7022" i="32"/>
  <c r="A7378" i="32"/>
  <c r="A7166" i="32"/>
  <c r="A7072" i="32"/>
  <c r="A8263" i="32"/>
  <c r="A7332" i="32"/>
  <c r="A7212" i="32"/>
  <c r="A6999" i="32"/>
  <c r="A7280" i="32"/>
  <c r="A7487" i="32"/>
  <c r="A7006" i="32"/>
  <c r="A7096" i="32"/>
  <c r="A7026" i="32"/>
  <c r="A7141" i="32"/>
  <c r="A6983" i="32"/>
  <c r="A7125" i="32"/>
  <c r="A7113" i="32"/>
  <c r="A7534" i="32"/>
  <c r="A7052" i="32"/>
  <c r="A7077" i="32"/>
  <c r="A7117" i="32"/>
  <c r="A7064" i="32"/>
  <c r="A7206" i="32"/>
  <c r="A7438" i="32"/>
  <c r="A7261" i="32"/>
  <c r="A7001" i="32"/>
  <c r="A7140" i="32"/>
  <c r="A7103" i="32"/>
  <c r="A7189" i="32"/>
  <c r="A7253" i="32"/>
  <c r="A7183" i="32"/>
  <c r="A7076" i="32"/>
  <c r="A7462" i="32"/>
  <c r="A7281" i="32"/>
  <c r="A7288" i="32"/>
  <c r="A7804" i="32"/>
  <c r="A7041" i="32"/>
  <c r="A7158" i="32"/>
  <c r="A7086" i="32"/>
  <c r="A7270" i="32"/>
  <c r="A7430" i="32"/>
  <c r="A7040" i="32"/>
  <c r="A8098" i="32"/>
  <c r="A7331" i="32"/>
  <c r="A7550" i="32"/>
  <c r="A7263" i="32"/>
  <c r="A6982" i="32"/>
  <c r="A7075" i="32"/>
  <c r="A7486" i="32"/>
  <c r="A7569" i="32"/>
  <c r="A7404" i="32"/>
  <c r="A7266" i="32"/>
  <c r="A7478" i="32"/>
  <c r="A7795" i="32"/>
  <c r="A7357" i="32"/>
  <c r="A7336" i="32"/>
  <c r="A7421" i="32"/>
  <c r="A7092" i="32"/>
  <c r="A7664" i="32"/>
  <c r="A7426" i="32"/>
  <c r="A7179" i="32"/>
  <c r="A7101" i="32"/>
  <c r="A7376" i="32"/>
  <c r="A7265" i="32"/>
  <c r="A8141" i="32"/>
  <c r="A7222" i="32"/>
  <c r="A7286" i="32"/>
  <c r="A7692" i="32"/>
  <c r="A7198" i="32"/>
  <c r="A7517" i="32"/>
  <c r="A8190" i="32"/>
  <c r="A7415" i="32"/>
  <c r="A7968" i="32"/>
  <c r="A7305" i="32"/>
  <c r="A8276" i="32"/>
  <c r="A7910" i="32"/>
  <c r="A7771" i="32"/>
  <c r="A7420" i="32"/>
  <c r="A7279" i="32"/>
  <c r="A7922" i="32"/>
  <c r="A7296" i="32"/>
  <c r="A7751" i="32"/>
  <c r="A8126" i="32"/>
  <c r="A7592" i="32"/>
  <c r="A7821" i="32"/>
  <c r="A7536" i="32"/>
  <c r="A7962" i="32"/>
  <c r="A7697" i="32"/>
  <c r="A7974" i="32"/>
  <c r="A8170" i="32"/>
  <c r="A7960" i="32"/>
  <c r="A8024" i="32"/>
  <c r="A7967" i="32"/>
  <c r="A7635" i="32"/>
  <c r="A7708" i="32"/>
  <c r="A7701" i="32"/>
  <c r="A7278" i="32"/>
  <c r="A8233" i="32"/>
  <c r="A7736" i="32"/>
  <c r="A7746" i="32"/>
  <c r="A8037" i="32"/>
  <c r="A6274" i="32"/>
  <c r="A5087" i="32"/>
  <c r="A4693" i="32"/>
  <c r="A5141" i="32"/>
  <c r="A4918" i="32"/>
  <c r="A5795" i="32"/>
  <c r="A4981" i="32"/>
  <c r="A4905" i="32"/>
  <c r="A5752" i="32"/>
  <c r="A5321" i="32"/>
  <c r="A4592" i="32"/>
  <c r="A5214" i="32"/>
  <c r="A6782" i="32"/>
  <c r="A4963" i="32"/>
  <c r="A6736" i="32"/>
  <c r="A5376" i="32"/>
  <c r="A6282" i="32"/>
  <c r="A6473" i="32"/>
  <c r="A5698" i="32"/>
  <c r="A5328" i="32"/>
  <c r="A4665" i="32"/>
  <c r="A5403" i="32"/>
  <c r="A5213" i="32"/>
  <c r="A6597" i="32"/>
  <c r="A6255" i="32"/>
  <c r="A4937" i="32"/>
  <c r="A5009" i="32"/>
  <c r="A4724" i="32"/>
  <c r="A4777" i="32"/>
  <c r="A5068" i="32"/>
  <c r="A5158" i="32"/>
  <c r="A5946" i="32"/>
  <c r="A4864" i="32"/>
  <c r="A4737" i="32"/>
  <c r="A5127" i="32"/>
  <c r="A5412" i="32"/>
  <c r="A5665" i="32"/>
  <c r="A4589" i="32"/>
  <c r="A5162" i="32"/>
  <c r="A5039" i="32"/>
  <c r="A4677" i="32"/>
  <c r="A4882" i="32"/>
  <c r="A5524" i="32"/>
  <c r="A5006" i="32"/>
  <c r="A5217" i="32"/>
  <c r="A6563" i="32"/>
  <c r="A4621" i="32"/>
  <c r="A5067" i="32"/>
  <c r="A6167" i="32"/>
  <c r="A5284" i="32"/>
  <c r="A4903" i="32"/>
  <c r="A6651" i="32"/>
  <c r="A6143" i="32"/>
  <c r="A4692" i="32"/>
  <c r="A5342" i="32"/>
  <c r="A5579" i="32"/>
  <c r="A4713" i="32"/>
  <c r="A5476" i="32"/>
  <c r="A5176" i="32"/>
  <c r="A5976" i="32"/>
  <c r="A4854" i="32"/>
  <c r="A4574" i="32"/>
  <c r="A6376" i="32"/>
  <c r="A5079" i="32"/>
  <c r="A6273" i="32"/>
  <c r="A5647" i="32"/>
  <c r="A5650" i="32"/>
  <c r="A4842" i="32"/>
  <c r="A5613" i="32"/>
  <c r="A4612" i="32"/>
  <c r="A5732" i="32"/>
  <c r="A5785" i="32"/>
  <c r="A5445" i="32"/>
  <c r="A4640" i="32"/>
  <c r="A4586" i="32"/>
  <c r="A4819" i="32"/>
  <c r="A5483" i="32"/>
  <c r="A5431" i="32"/>
  <c r="A5880" i="32"/>
  <c r="A5612" i="32"/>
  <c r="A4807" i="32"/>
  <c r="A6662" i="32"/>
  <c r="A4756" i="32"/>
  <c r="A5375" i="32"/>
  <c r="A5578" i="32"/>
  <c r="A5914" i="32"/>
  <c r="A5987" i="32"/>
  <c r="A4591" i="32"/>
  <c r="A4863" i="32"/>
  <c r="A5975" i="32"/>
  <c r="A5755" i="32"/>
  <c r="A5173" i="32"/>
  <c r="A5374" i="32"/>
  <c r="A5444" i="32"/>
  <c r="A6261" i="32"/>
  <c r="A5630" i="32"/>
  <c r="A5928" i="32"/>
  <c r="A4702" i="32"/>
  <c r="A5546" i="32"/>
  <c r="A5364" i="32"/>
  <c r="A5196" i="32"/>
  <c r="A5438" i="32"/>
  <c r="A4924" i="32"/>
  <c r="A5604" i="32"/>
  <c r="A5603" i="32"/>
  <c r="A4776" i="32"/>
  <c r="A4750" i="32"/>
  <c r="A5008" i="32"/>
  <c r="A6630" i="32"/>
  <c r="A6315" i="32"/>
  <c r="A4760" i="32"/>
  <c r="A5303" i="32"/>
  <c r="A6965" i="32"/>
  <c r="A6164" i="32"/>
  <c r="A5602" i="32"/>
  <c r="A6524" i="32"/>
  <c r="A6692" i="32"/>
  <c r="A5020" i="32"/>
  <c r="A5419" i="32"/>
  <c r="A5126" i="32"/>
  <c r="A4619" i="32"/>
  <c r="A6357" i="32"/>
  <c r="A4881" i="32"/>
  <c r="A5844" i="32"/>
  <c r="A6751" i="32"/>
  <c r="A5097" i="32"/>
  <c r="A4748" i="32"/>
  <c r="A4867" i="32"/>
  <c r="A6183" i="32"/>
  <c r="A5637" i="32"/>
  <c r="A6580" i="32"/>
  <c r="A4656" i="32"/>
  <c r="A6382" i="32"/>
  <c r="A5228" i="32"/>
  <c r="A6747" i="32"/>
  <c r="A5469" i="32"/>
  <c r="A5212" i="32"/>
  <c r="A6746" i="32"/>
  <c r="A5523" i="32"/>
  <c r="A5262" i="32"/>
  <c r="A5346" i="32"/>
  <c r="A5125" i="32"/>
  <c r="A6437" i="32"/>
  <c r="A5593" i="32"/>
  <c r="A5078" i="32"/>
  <c r="A6133" i="32"/>
  <c r="A5118" i="32"/>
  <c r="A4785" i="32"/>
  <c r="A6557" i="32"/>
  <c r="A5559" i="32"/>
  <c r="A6080" i="32"/>
  <c r="A5104" i="32"/>
  <c r="A6182" i="32"/>
  <c r="A4605" i="32"/>
  <c r="A6212" i="32"/>
  <c r="A6181" i="32"/>
  <c r="A5468" i="32"/>
  <c r="A5110" i="32"/>
  <c r="A4736" i="32"/>
  <c r="A6517" i="32"/>
  <c r="A6732" i="32"/>
  <c r="A4721" i="32"/>
  <c r="A6499" i="32"/>
  <c r="A4862" i="32"/>
  <c r="A4794" i="32"/>
  <c r="A4723" i="32"/>
  <c r="A6017" i="32"/>
  <c r="A4652" i="32"/>
  <c r="A6691" i="32"/>
  <c r="A5341" i="32"/>
  <c r="A6321" i="32"/>
  <c r="A6799" i="32"/>
  <c r="A5490" i="32"/>
  <c r="A6503" i="32"/>
  <c r="A6128" i="32"/>
  <c r="A6472" i="32"/>
  <c r="A4658" i="32"/>
  <c r="A5747" i="32"/>
  <c r="A6190" i="32"/>
  <c r="A4784" i="32"/>
  <c r="A6805" i="32"/>
  <c r="A5289" i="32"/>
  <c r="A5955" i="32"/>
  <c r="A4849" i="32"/>
  <c r="A4747" i="32"/>
  <c r="A6367" i="32"/>
  <c r="A6158" i="32"/>
  <c r="A5241" i="32"/>
  <c r="A5117" i="32"/>
  <c r="A4973" i="32"/>
  <c r="A6788" i="32"/>
  <c r="A5835" i="32"/>
  <c r="A4645" i="32"/>
  <c r="A5879" i="32"/>
  <c r="A6025" i="32"/>
  <c r="A4818" i="32"/>
  <c r="A6884" i="32"/>
  <c r="A5133" i="32"/>
  <c r="A6309" i="32"/>
  <c r="A5664" i="32"/>
  <c r="A5482" i="32"/>
  <c r="A5236" i="32"/>
  <c r="A5175" i="32"/>
  <c r="A5731" i="32"/>
  <c r="A6629" i="32"/>
  <c r="A4800" i="32"/>
  <c r="A5827" i="32"/>
  <c r="A5150" i="32"/>
  <c r="A4936" i="32"/>
  <c r="A6793" i="32"/>
  <c r="A6260" i="32"/>
  <c r="A5170" i="32"/>
  <c r="A6259" i="32"/>
  <c r="A5235" i="32"/>
  <c r="A6163" i="32"/>
  <c r="A5045" i="32"/>
  <c r="A5430" i="32"/>
  <c r="A5872" i="32"/>
  <c r="A5812" i="32"/>
  <c r="A5140" i="32"/>
  <c r="A5077" i="32"/>
  <c r="A5738" i="32"/>
  <c r="A4834" i="32"/>
  <c r="A6769" i="32"/>
  <c r="A6142" i="32"/>
  <c r="A5288" i="32"/>
  <c r="A5381" i="32"/>
  <c r="A6141" i="32"/>
  <c r="A5891" i="32"/>
  <c r="A4846" i="32"/>
  <c r="A4812" i="32"/>
  <c r="A6045" i="32"/>
  <c r="A6341" i="32"/>
  <c r="A5611" i="32"/>
  <c r="A4712" i="32"/>
  <c r="A5821" i="32"/>
  <c r="A5063" i="32"/>
  <c r="A6821" i="32"/>
  <c r="A6469" i="32"/>
  <c r="A4917" i="32"/>
  <c r="A5886" i="32"/>
  <c r="A5974" i="32"/>
  <c r="A5429" i="32"/>
  <c r="A5005" i="32"/>
  <c r="A5207" i="32"/>
  <c r="A6175" i="32"/>
  <c r="A5001" i="32"/>
  <c r="A6024" i="32"/>
  <c r="A4608" i="32"/>
  <c r="A4664" i="32"/>
  <c r="A5116" i="32"/>
  <c r="A4836" i="32"/>
  <c r="A6442" i="32"/>
  <c r="A6011" i="32"/>
  <c r="A5505" i="32"/>
  <c r="A5771" i="32"/>
  <c r="A5677" i="32"/>
  <c r="A6480" i="32"/>
  <c r="A5256" i="32"/>
  <c r="A6034" i="32"/>
  <c r="A6829" i="32"/>
  <c r="A5124" i="32"/>
  <c r="A6174" i="32"/>
  <c r="A6620" i="32"/>
  <c r="A5185" i="32"/>
  <c r="A6196" i="32"/>
  <c r="A5096" i="32"/>
  <c r="A6589" i="32"/>
  <c r="A5240" i="32"/>
  <c r="A4972" i="32"/>
  <c r="A4872" i="32"/>
  <c r="A5936" i="32"/>
  <c r="A5169" i="32"/>
  <c r="A5697" i="32"/>
  <c r="A5239" i="32"/>
  <c r="A4861" i="32"/>
  <c r="A6650" i="32"/>
  <c r="A5392" i="32"/>
  <c r="A5737" i="32"/>
  <c r="A6576" i="32"/>
  <c r="A5696" i="32"/>
  <c r="A5459" i="32"/>
  <c r="A6157" i="32"/>
  <c r="A5489" i="32"/>
  <c r="A5418" i="32"/>
  <c r="A6071" i="32"/>
  <c r="A6180" i="32"/>
  <c r="A6352" i="32"/>
  <c r="A5522" i="32"/>
  <c r="A6637" i="32"/>
  <c r="A6658" i="32"/>
  <c r="A6033" i="32"/>
  <c r="A6032" i="32"/>
  <c r="A5744" i="32"/>
  <c r="A6001" i="32"/>
  <c r="A6720" i="32"/>
  <c r="A4765" i="32"/>
  <c r="A6347" i="32"/>
  <c r="A5411" i="32"/>
  <c r="A5763" i="32"/>
  <c r="A5558" i="32"/>
  <c r="A6461" i="32"/>
  <c r="A6596" i="32"/>
  <c r="A5990" i="32"/>
  <c r="A4791" i="32"/>
  <c r="A6949" i="32"/>
  <c r="A5443" i="32"/>
  <c r="A6678" i="32"/>
  <c r="A5442" i="32"/>
  <c r="A5255" i="32"/>
  <c r="A5123" i="32"/>
  <c r="A5943" i="32"/>
  <c r="A5250" i="32"/>
  <c r="A5380" i="32"/>
  <c r="A6914" i="32"/>
  <c r="A6420" i="32"/>
  <c r="A5859" i="32"/>
  <c r="A5109" i="32"/>
  <c r="A4638" i="32"/>
  <c r="A6451" i="32"/>
  <c r="A6388" i="32"/>
  <c r="A6450" i="32"/>
  <c r="A6853" i="32"/>
  <c r="A4833" i="32"/>
  <c r="A5636" i="32"/>
  <c r="A6742" i="32"/>
  <c r="A4931" i="32"/>
  <c r="A6471" i="32"/>
  <c r="A5920" i="32"/>
  <c r="A6649" i="32"/>
  <c r="A4997" i="32"/>
  <c r="A6000" i="32"/>
  <c r="A5467" i="32"/>
  <c r="A4735" i="32"/>
  <c r="A6741" i="32"/>
  <c r="A6281" i="32"/>
  <c r="A5585" i="32"/>
  <c r="A6419" i="32"/>
  <c r="A4960" i="32"/>
  <c r="A6227" i="32"/>
  <c r="A6280" i="32"/>
  <c r="A5726" i="32"/>
  <c r="A5982" i="32"/>
  <c r="A6781" i="32"/>
  <c r="A6042" i="32"/>
  <c r="A6016" i="32"/>
  <c r="A6418" i="32"/>
  <c r="A4694" i="32"/>
  <c r="A4672" i="32"/>
  <c r="A6798" i="32"/>
  <c r="A5794" i="32"/>
  <c r="A4959" i="32"/>
  <c r="A5276" i="32"/>
  <c r="A5655" i="32"/>
  <c r="A5584" i="32"/>
  <c r="A6416" i="32"/>
  <c r="A5298" i="32"/>
  <c r="A5345" i="32"/>
  <c r="A6237" i="32"/>
  <c r="A4642" i="32"/>
  <c r="A6258" i="32"/>
  <c r="A6502" i="32"/>
  <c r="A5871" i="32"/>
  <c r="A4663" i="32"/>
  <c r="A5515" i="32"/>
  <c r="A5481" i="32"/>
  <c r="A5027" i="32"/>
  <c r="A6657" i="32"/>
  <c r="A5327" i="32"/>
  <c r="A6272" i="32"/>
  <c r="A4826" i="32"/>
  <c r="A5026" i="32"/>
  <c r="A6852" i="32"/>
  <c r="A5326" i="32"/>
  <c r="A4835" i="32"/>
  <c r="A4829" i="32"/>
  <c r="A5610" i="32"/>
  <c r="A6468" i="32"/>
  <c r="A6636" i="32"/>
  <c r="A5030" i="32"/>
  <c r="A5234" i="32"/>
  <c r="A5553" i="32"/>
  <c r="A6479" i="32"/>
  <c r="A5927" i="32"/>
  <c r="A4650" i="32"/>
  <c r="A5132" i="32"/>
  <c r="A4880" i="32"/>
  <c r="A5227" i="32"/>
  <c r="A4772" i="32"/>
  <c r="A5302" i="32"/>
  <c r="A4676" i="32"/>
  <c r="A5062" i="32"/>
  <c r="A5051" i="32"/>
  <c r="A5863" i="32"/>
  <c r="A6548" i="32"/>
  <c r="A5820" i="32"/>
  <c r="A6516" i="32"/>
  <c r="A4661" i="32"/>
  <c r="A4729" i="32"/>
  <c r="A5261" i="32"/>
  <c r="A5885" i="32"/>
  <c r="A5960" i="32"/>
  <c r="A6758" i="32"/>
  <c r="A6523" i="32"/>
  <c r="A5320" i="32"/>
  <c r="A6700" i="32"/>
  <c r="A5293" i="32"/>
  <c r="A5086" i="32"/>
  <c r="A5319" i="32"/>
  <c r="A6951" i="32"/>
  <c r="A6428" i="32"/>
  <c r="A6441" i="32"/>
  <c r="A5534" i="32"/>
  <c r="A4926" i="32"/>
  <c r="A6140" i="32"/>
  <c r="A6245" i="32"/>
  <c r="A4681" i="32"/>
  <c r="A6757" i="32"/>
  <c r="A4948" i="32"/>
  <c r="A4775" i="32"/>
  <c r="A5195" i="32"/>
  <c r="A6179" i="32"/>
  <c r="A6346" i="32"/>
  <c r="A6498" i="32"/>
  <c r="A4920" i="32"/>
  <c r="A6195" i="32"/>
  <c r="A6539" i="32"/>
  <c r="A6877" i="32"/>
  <c r="A5952" i="32"/>
  <c r="A4774" i="32"/>
  <c r="A6570" i="32"/>
  <c r="A5533" i="32"/>
  <c r="A6940" i="32"/>
  <c r="A6211" i="32"/>
  <c r="A4994" i="32"/>
  <c r="A6070" i="32"/>
  <c r="A5318" i="32"/>
  <c r="A5050" i="32"/>
  <c r="A5095" i="32"/>
  <c r="A6686" i="32"/>
  <c r="A5363" i="32"/>
  <c r="A5736" i="32"/>
  <c r="A6108" i="32"/>
  <c r="A6340" i="32"/>
  <c r="A4947" i="32"/>
  <c r="A5458" i="32"/>
  <c r="A6588" i="32"/>
  <c r="A6254" i="32"/>
  <c r="A6610" i="32"/>
  <c r="A5402" i="32"/>
  <c r="A5819" i="32"/>
  <c r="A6326" i="32"/>
  <c r="A5784" i="32"/>
  <c r="A5510" i="32"/>
  <c r="A6669" i="32"/>
  <c r="A5275" i="32"/>
  <c r="A6312" i="32"/>
  <c r="A6816" i="32"/>
  <c r="A5907" i="32"/>
  <c r="A5671" i="32"/>
  <c r="A4946" i="32"/>
  <c r="A6954" i="32"/>
  <c r="A6740" i="32"/>
  <c r="A6335" i="32"/>
  <c r="A6922" i="32"/>
  <c r="A6226" i="32"/>
  <c r="A5249" i="32"/>
  <c r="A5351" i="32"/>
  <c r="A5211" i="32"/>
  <c r="A5783" i="32"/>
  <c r="A5966" i="32"/>
  <c r="A5951" i="32"/>
  <c r="A5959" i="32"/>
  <c r="A6491" i="32"/>
  <c r="A5777" i="32"/>
  <c r="A6832" i="32"/>
  <c r="A6037" i="32"/>
  <c r="A4945" i="32"/>
  <c r="A5714" i="32"/>
  <c r="A6544" i="32"/>
  <c r="A5759" i="32"/>
  <c r="A4684" i="32"/>
  <c r="A6739" i="32"/>
  <c r="A5007" i="32"/>
  <c r="A6375" i="32"/>
  <c r="A5683" i="32"/>
  <c r="A5843" i="32"/>
  <c r="A4769" i="32"/>
  <c r="A5705" i="32"/>
  <c r="A5532" i="32"/>
  <c r="A6366" i="32"/>
  <c r="A6374" i="32"/>
  <c r="A5682" i="32"/>
  <c r="A5906" i="32"/>
  <c r="A6731" i="32"/>
  <c r="A5718" i="32"/>
  <c r="A6031" i="32"/>
  <c r="A4916" i="32"/>
  <c r="A5499" i="32"/>
  <c r="A6668" i="32"/>
  <c r="A6205" i="32"/>
  <c r="A6162" i="32"/>
  <c r="A5428" i="32"/>
  <c r="A5635" i="32"/>
  <c r="A5806" i="32"/>
  <c r="A6840" i="32"/>
  <c r="A6912" i="32"/>
  <c r="A5762" i="32"/>
  <c r="A6028" i="32"/>
  <c r="A6102" i="32"/>
  <c r="A6839" i="32"/>
  <c r="A6671" i="32"/>
  <c r="A5600" i="32"/>
  <c r="A6876" i="32"/>
  <c r="A6225" i="32"/>
  <c r="A4935" i="32"/>
  <c r="A6044" i="32"/>
  <c r="A5424" i="32"/>
  <c r="A5646" i="32"/>
  <c r="A5890" i="32"/>
  <c r="A6478" i="32"/>
  <c r="A6244" i="32"/>
  <c r="A6685" i="32"/>
  <c r="A5312" i="32"/>
  <c r="A5379" i="32"/>
  <c r="A6575" i="32"/>
  <c r="A6173" i="32"/>
  <c r="A6271" i="32"/>
  <c r="A5423" i="32"/>
  <c r="A5014" i="32"/>
  <c r="A5889" i="32"/>
  <c r="A5942" i="32"/>
  <c r="A6660" i="32"/>
  <c r="A6459" i="32"/>
  <c r="A6726" i="32"/>
  <c r="A6331" i="32"/>
  <c r="A6587" i="32"/>
  <c r="A5575" i="32"/>
  <c r="A6712" i="32"/>
  <c r="A6010" i="32"/>
  <c r="A5317" i="32"/>
  <c r="A6470" i="32"/>
  <c r="A5941" i="32"/>
  <c r="A6900" i="32"/>
  <c r="A4944" i="32"/>
  <c r="A6967" i="32"/>
  <c r="A5770" i="32"/>
  <c r="A6924" i="32"/>
  <c r="A6750" i="32"/>
  <c r="A5625" i="32"/>
  <c r="A6253" i="32"/>
  <c r="A6234" i="32"/>
  <c r="A5149" i="32"/>
  <c r="A5181" i="32"/>
  <c r="A5609" i="32"/>
  <c r="A5676" i="32"/>
  <c r="A4899" i="32"/>
  <c r="A6387" i="32"/>
  <c r="A5620" i="32"/>
  <c r="A6069" i="32"/>
  <c r="A5634" i="32"/>
  <c r="A6538" i="32"/>
  <c r="A5688" i="32"/>
  <c r="A5905" i="32"/>
  <c r="A6625" i="32"/>
  <c r="A6864" i="32"/>
  <c r="A5521" i="32"/>
  <c r="A6530" i="32"/>
  <c r="A6107" i="32"/>
  <c r="A6642" i="32"/>
  <c r="A5999" i="32"/>
  <c r="A6725" i="32"/>
  <c r="A4969" i="32"/>
  <c r="A6586" i="32"/>
  <c r="A6056" i="32"/>
  <c r="A6351" i="32"/>
  <c r="A6776" i="32"/>
  <c r="A6308" i="32"/>
  <c r="A5670" i="32"/>
  <c r="A6365" i="32"/>
  <c r="A6868" i="32"/>
  <c r="A6648" i="32"/>
  <c r="A6477" i="32"/>
  <c r="A5540" i="32"/>
  <c r="A6690" i="32"/>
  <c r="A6139" i="32"/>
  <c r="A6090" i="32"/>
  <c r="A6699" i="32"/>
  <c r="A6756" i="32"/>
  <c r="A5870" i="32"/>
  <c r="A6745" i="32"/>
  <c r="A6161" i="32"/>
  <c r="A5926" i="32"/>
  <c r="A6907" i="32"/>
  <c r="A6023" i="32"/>
  <c r="A6677" i="32"/>
  <c r="A6458" i="32"/>
  <c r="A6482" i="32"/>
  <c r="A6178" i="32"/>
  <c r="A5161" i="32"/>
  <c r="A6508" i="32"/>
  <c r="A5945" i="32"/>
  <c r="A5544" i="32"/>
  <c r="A6972" i="32"/>
  <c r="A5710" i="32"/>
  <c r="A6053" i="32"/>
  <c r="A5583" i="32"/>
  <c r="A5869" i="32"/>
  <c r="A6556" i="32"/>
  <c r="A6015" i="32"/>
  <c r="A5998" i="32"/>
  <c r="A6684" i="32"/>
  <c r="A6768" i="32"/>
  <c r="A6935" i="32"/>
  <c r="A6166" i="32"/>
  <c r="A6899" i="32"/>
  <c r="A6433" i="32"/>
  <c r="A6529" i="32"/>
  <c r="A6780" i="32"/>
  <c r="A6875" i="32"/>
  <c r="A6804" i="32"/>
  <c r="A6356" i="32"/>
  <c r="A6406" i="32"/>
  <c r="A6311" i="32"/>
  <c r="A6138" i="32"/>
  <c r="A5904" i="32"/>
  <c r="A5986" i="32"/>
  <c r="A6973" i="32"/>
  <c r="A6476" i="32"/>
  <c r="A6676" i="32"/>
  <c r="A6667" i="32"/>
  <c r="A6874" i="32"/>
  <c r="A6711" i="32"/>
  <c r="A6675" i="32"/>
  <c r="A6911" i="32"/>
  <c r="A6948" i="32"/>
  <c r="A6792" i="32"/>
  <c r="A6898" i="32"/>
  <c r="A6062" i="32"/>
  <c r="A6787" i="32"/>
  <c r="A6236" i="32"/>
  <c r="A6127" i="32"/>
  <c r="A6791" i="32"/>
  <c r="A6454" i="32"/>
  <c r="A6117" i="32"/>
  <c r="A6334" i="32"/>
  <c r="A5060" i="32"/>
  <c r="A6122" i="32"/>
  <c r="A5561" i="32"/>
  <c r="A6786" i="32"/>
  <c r="A6971" i="32"/>
  <c r="A6314" i="32"/>
  <c r="A5769" i="32"/>
  <c r="A6719" i="32"/>
  <c r="A6250" i="32"/>
  <c r="A6890" i="32"/>
  <c r="A6749" i="32"/>
  <c r="A6194" i="32"/>
  <c r="A6364" i="32"/>
  <c r="A6931" i="32"/>
  <c r="A6811" i="32"/>
  <c r="A5878" i="32"/>
  <c r="A6632" i="32"/>
  <c r="A6917" i="32"/>
  <c r="A6151" i="32"/>
  <c r="A6265" i="32"/>
  <c r="A5260" i="32"/>
  <c r="A6522" i="32"/>
  <c r="A6579" i="32"/>
  <c r="A6944" i="32"/>
  <c r="A6086" i="32"/>
  <c r="A6773" i="32"/>
  <c r="A6189" i="32"/>
  <c r="A6204" i="32"/>
  <c r="A6910" i="32"/>
  <c r="A6210" i="32"/>
  <c r="A6574" i="32"/>
  <c r="A6624" i="32"/>
  <c r="A6921" i="32"/>
  <c r="A5935" i="32"/>
  <c r="A5514" i="32"/>
  <c r="A5868" i="32"/>
  <c r="A6585" i="32"/>
  <c r="A6333" i="32"/>
  <c r="A6859" i="32"/>
  <c r="A6203" i="32"/>
  <c r="A5115" i="32"/>
  <c r="A6710" i="32"/>
  <c r="A5858" i="32"/>
  <c r="A6962" i="32"/>
  <c r="A5437" i="32"/>
  <c r="A6345" i="32"/>
  <c r="A6628" i="32"/>
  <c r="A6243" i="32"/>
  <c r="A5085" i="32"/>
  <c r="A6767" i="32"/>
  <c r="A6307" i="32"/>
  <c r="A6569" i="32"/>
  <c r="A6381" i="32"/>
  <c r="A5044" i="32"/>
  <c r="A6809" i="32"/>
  <c r="A5160" i="32"/>
  <c r="A5350" i="32"/>
  <c r="A6188" i="32"/>
  <c r="A6938" i="32"/>
  <c r="A6858" i="32"/>
  <c r="A6217" i="32"/>
  <c r="A6562" i="32"/>
  <c r="A6683" i="32"/>
  <c r="A6666" i="32"/>
  <c r="A5725" i="32"/>
  <c r="A5965" i="32"/>
  <c r="A5311" i="32"/>
  <c r="A6402" i="32"/>
  <c r="A6224" i="32"/>
  <c r="A6543" i="32"/>
  <c r="A5799" i="32"/>
  <c r="A6744" i="32"/>
  <c r="A6320" i="32"/>
  <c r="A5498" i="32"/>
  <c r="A6373" i="32"/>
  <c r="A5466" i="32"/>
  <c r="A5202" i="32"/>
  <c r="A6401" i="32"/>
  <c r="A6415" i="32"/>
  <c r="A6573" i="32"/>
  <c r="A6601" i="32"/>
  <c r="A5852" i="32"/>
  <c r="A6014" i="32"/>
  <c r="A6568" i="32"/>
  <c r="A6567" i="32"/>
  <c r="A5704" i="32"/>
  <c r="A5391" i="32"/>
  <c r="A6709" i="32"/>
  <c r="A6449" i="32"/>
  <c r="A6436" i="32"/>
  <c r="A6027" i="32"/>
  <c r="A6249" i="32"/>
  <c r="A5619" i="32"/>
  <c r="A5210" i="32"/>
  <c r="A6803" i="32"/>
  <c r="A5663" i="32"/>
  <c r="A5441" i="32"/>
  <c r="A5709" i="32"/>
  <c r="A6698" i="32"/>
  <c r="A5919" i="32"/>
  <c r="A6400" i="32"/>
  <c r="A5994" i="32"/>
  <c r="A5417" i="32"/>
  <c r="A6475" i="32"/>
  <c r="A6808" i="32"/>
  <c r="A6137" i="32"/>
  <c r="A6360" i="32"/>
  <c r="A6292" i="32"/>
  <c r="A6873" i="32"/>
  <c r="A5497" i="32"/>
  <c r="A5735" i="32"/>
  <c r="A6363" i="32"/>
  <c r="A6009" i="32"/>
  <c r="A5973" i="32"/>
  <c r="A6718" i="32"/>
  <c r="A6779" i="32"/>
  <c r="A6414" i="32"/>
  <c r="A5592" i="32"/>
  <c r="A6202" i="32"/>
  <c r="A6453" i="32"/>
  <c r="A6052" i="32"/>
  <c r="A6319" i="32"/>
  <c r="A6846" i="32"/>
  <c r="A5842" i="32"/>
  <c r="A5826" i="32"/>
  <c r="A5985" i="32"/>
  <c r="A6609" i="32"/>
  <c r="A4783" i="32"/>
  <c r="A5103" i="32"/>
  <c r="A6906" i="32"/>
  <c r="A6689" i="32"/>
  <c r="A6405" i="32"/>
  <c r="A5703" i="32"/>
  <c r="A5608" i="32"/>
  <c r="A6242" i="32"/>
  <c r="A6467" i="32"/>
  <c r="A5410" i="32"/>
  <c r="A6507" i="32"/>
  <c r="A6332" i="32"/>
  <c r="A5557" i="32"/>
  <c r="A5401" i="32"/>
  <c r="A5798" i="32"/>
  <c r="A5695" i="32"/>
  <c r="A6755" i="32"/>
  <c r="A5624" i="32"/>
  <c r="A6766" i="32"/>
  <c r="A5390" i="32"/>
  <c r="A6241" i="32"/>
  <c r="A6896" i="32"/>
  <c r="A6838" i="32"/>
  <c r="A5340" i="32"/>
  <c r="A6920" i="32"/>
  <c r="A5416" i="32"/>
  <c r="A6490" i="32"/>
  <c r="A6880" i="32"/>
  <c r="A6706" i="32"/>
  <c r="A6501" i="32"/>
  <c r="A6947" i="32"/>
  <c r="A6297" i="32"/>
  <c r="A5717" i="32"/>
  <c r="A6893" i="32"/>
  <c r="A6865" i="32"/>
  <c r="A6737" i="32"/>
  <c r="A6647" i="32"/>
  <c r="A6344" i="32"/>
  <c r="A6359" i="32"/>
  <c r="A6106" i="32"/>
  <c r="A6754" i="32"/>
  <c r="A6325" i="32"/>
  <c r="A6807" i="32"/>
  <c r="A5552" i="32"/>
  <c r="A4940" i="32"/>
  <c r="A6223" i="32"/>
  <c r="A6863" i="32"/>
  <c r="A6413" i="32"/>
  <c r="A6919" i="32"/>
  <c r="A5144" i="32"/>
  <c r="A6619" i="32"/>
  <c r="A5206" i="32"/>
  <c r="A4879" i="32"/>
  <c r="A5888" i="32"/>
  <c r="A6150" i="32"/>
  <c r="A6515" i="32"/>
  <c r="A5362" i="32"/>
  <c r="A4773" i="32"/>
  <c r="A6355" i="32"/>
  <c r="A6964" i="32"/>
  <c r="A6937" i="32"/>
  <c r="A5415" i="32"/>
  <c r="A6303" i="32"/>
  <c r="A5216" i="32"/>
  <c r="A6291" i="32"/>
  <c r="A4768" i="32"/>
  <c r="A5248" i="32"/>
  <c r="A6457" i="32"/>
  <c r="A6815" i="32"/>
  <c r="A5225" i="32"/>
  <c r="A6748" i="32"/>
  <c r="A5274" i="32"/>
  <c r="A6828" i="32"/>
  <c r="A5224" i="32"/>
  <c r="A6474" i="32"/>
  <c r="A5283" i="32"/>
  <c r="A5818" i="32"/>
  <c r="A5825" i="32"/>
  <c r="A6772" i="32"/>
  <c r="A6775" i="32"/>
  <c r="A6705" i="32"/>
  <c r="A5131" i="32"/>
  <c r="A6362" i="32"/>
  <c r="A6717" i="32"/>
  <c r="A6960" i="32"/>
  <c r="A6492" i="32"/>
  <c r="A5247" i="32"/>
  <c r="A5599" i="32"/>
  <c r="A6521" i="32"/>
  <c r="A6489" i="32"/>
  <c r="A6867" i="32"/>
  <c r="A6623" i="32"/>
  <c r="A6537" i="32"/>
  <c r="A6193" i="32"/>
  <c r="A6240" i="32"/>
  <c r="A5297" i="32"/>
  <c r="A5867" i="32"/>
  <c r="A6085" i="32"/>
  <c r="A6339" i="32"/>
  <c r="A6051" i="32"/>
  <c r="A5776" i="32"/>
  <c r="A6084" i="32"/>
  <c r="A5805" i="32"/>
  <c r="A6682" i="32"/>
  <c r="A6861" i="32"/>
  <c r="A5043" i="32"/>
  <c r="A4740" i="32"/>
  <c r="A5457" i="32"/>
  <c r="A5287" i="32"/>
  <c r="A6299" i="32"/>
  <c r="A6665" i="32"/>
  <c r="A6466" i="32"/>
  <c r="A6928" i="32"/>
  <c r="A6380" i="32"/>
  <c r="A6594" i="32"/>
  <c r="A5866" i="32"/>
  <c r="A5456" i="32"/>
  <c r="A5223" i="32"/>
  <c r="A6427" i="32"/>
  <c r="A5332" i="32"/>
  <c r="A5301" i="32"/>
  <c r="A5775" i="32"/>
  <c r="A5768" i="32"/>
  <c r="A5059" i="32"/>
  <c r="A6765" i="32"/>
  <c r="A5645" i="32"/>
  <c r="A6350" i="32"/>
  <c r="A5997" i="32"/>
  <c r="A5157" i="32"/>
  <c r="A4953" i="32"/>
  <c r="A6440" i="32"/>
  <c r="A5675" i="32"/>
  <c r="A4832" i="32"/>
  <c r="A5488" i="32"/>
  <c r="A5168" i="32"/>
  <c r="A5073" i="32"/>
  <c r="A6837" i="32"/>
  <c r="A4733" i="32"/>
  <c r="A4996" i="32"/>
  <c r="A6113" i="32"/>
  <c r="A6909" i="32"/>
  <c r="A6763" i="32"/>
  <c r="A6008" i="32"/>
  <c r="A6941" i="32"/>
  <c r="A6646" i="32"/>
  <c r="A6600" i="32"/>
  <c r="A5076" i="32"/>
  <c r="A6845" i="32"/>
  <c r="A6827" i="32"/>
  <c r="A6704" i="32"/>
  <c r="A5094" i="32"/>
  <c r="A6762" i="32"/>
  <c r="A4767" i="32"/>
  <c r="A6465" i="32"/>
  <c r="A6802" i="32"/>
  <c r="A6953" i="32"/>
  <c r="A5751" i="32"/>
  <c r="A5551" i="32"/>
  <c r="A5981" i="32"/>
  <c r="A6708" i="32"/>
  <c r="A6797" i="32"/>
  <c r="A6889" i="32"/>
  <c r="A6338" i="32"/>
  <c r="A6895" i="32"/>
  <c r="A6399" i="32"/>
  <c r="A6050" i="32"/>
  <c r="A5724" i="32"/>
  <c r="A5156" i="32"/>
  <c r="A5877" i="32"/>
  <c r="A6764" i="32"/>
  <c r="A6905" i="32"/>
  <c r="A6372" i="32"/>
  <c r="A5292" i="32"/>
  <c r="A6371" i="32"/>
  <c r="A4980" i="32"/>
  <c r="A5487" i="32"/>
  <c r="A4786" i="32"/>
  <c r="A5574" i="32"/>
  <c r="A6426" i="32"/>
  <c r="A6688" i="32"/>
  <c r="A6959" i="32"/>
  <c r="A6425" i="32"/>
  <c r="A5400" i="32"/>
  <c r="A6036" i="32"/>
  <c r="A6703" i="32"/>
  <c r="A6599" i="32"/>
  <c r="A5531" i="32"/>
  <c r="A6079" i="32"/>
  <c r="A5339" i="32"/>
  <c r="A6296" i="32"/>
  <c r="A6013" i="32"/>
  <c r="A6386" i="32"/>
  <c r="A5282" i="32"/>
  <c r="A5793" i="32"/>
  <c r="A6913" i="32"/>
  <c r="A5539" i="32"/>
  <c r="A4968" i="32"/>
  <c r="A6343" i="32"/>
  <c r="A6969" i="32"/>
  <c r="A6007" i="32"/>
  <c r="A6318" i="32"/>
  <c r="A6851" i="32"/>
  <c r="A5455" i="32"/>
  <c r="A5075" i="32"/>
  <c r="A6506" i="32"/>
  <c r="A4845" i="32"/>
  <c r="A6248" i="32"/>
  <c r="A6404" i="32"/>
  <c r="A5093" i="32"/>
  <c r="A5259" i="32"/>
  <c r="A6555" i="32"/>
  <c r="A4706" i="32"/>
  <c r="A6566" i="32"/>
  <c r="A6514" i="32"/>
  <c r="A5114" i="32"/>
  <c r="A5000" i="32"/>
  <c r="A6216" i="32"/>
  <c r="A5246" i="32"/>
  <c r="A5629" i="32"/>
  <c r="A6156" i="32"/>
  <c r="A5750" i="32"/>
  <c r="A6049" i="32"/>
  <c r="A6879" i="32"/>
  <c r="A6844" i="32"/>
  <c r="A4798" i="32"/>
  <c r="A5414" i="32"/>
  <c r="A5713" i="32"/>
  <c r="A5834" i="32"/>
  <c r="A5591" i="32"/>
  <c r="A5480" i="32"/>
  <c r="A6497" i="32"/>
  <c r="A6674" i="32"/>
  <c r="A5013" i="32"/>
  <c r="A5716" i="32"/>
  <c r="A6222" i="32"/>
  <c r="A6641" i="32"/>
  <c r="A6974" i="32"/>
  <c r="A5573" i="32"/>
  <c r="A6735" i="32"/>
  <c r="A5598" i="32"/>
  <c r="A5940" i="32"/>
  <c r="A6724" i="32"/>
  <c r="A5399" i="32"/>
  <c r="A5674" i="32"/>
  <c r="A6894" i="32"/>
  <c r="A5325" i="32"/>
  <c r="A5454" i="32"/>
  <c r="A5556" i="32"/>
  <c r="A6126" i="32"/>
  <c r="A4860" i="32"/>
  <c r="A6584" i="32"/>
  <c r="A5254" i="32"/>
  <c r="A4985" i="32"/>
  <c r="A5681" i="32"/>
  <c r="A4999" i="32"/>
  <c r="A5851" i="32"/>
  <c r="A5792" i="32"/>
  <c r="A6125" i="32"/>
  <c r="A5730" i="32"/>
  <c r="A6723" i="32"/>
  <c r="A4914" i="32"/>
  <c r="A6398" i="32"/>
  <c r="A6531" i="32"/>
  <c r="A4913" i="32"/>
  <c r="A4811" i="32"/>
  <c r="A6096" i="32"/>
  <c r="A5894" i="32"/>
  <c r="A6264" i="32"/>
  <c r="A5791" i="32"/>
  <c r="A6397" i="32"/>
  <c r="A5577" i="32"/>
  <c r="A5964" i="32"/>
  <c r="A5758" i="32"/>
  <c r="A5743" i="32"/>
  <c r="A5167" i="32"/>
  <c r="A5749" i="32"/>
  <c r="A5530" i="32"/>
  <c r="A6068" i="32"/>
  <c r="A6317" i="32"/>
  <c r="A5729" i="32"/>
  <c r="A6112" i="32"/>
  <c r="A4952" i="32"/>
  <c r="A5529" i="32"/>
  <c r="A6950" i="32"/>
  <c r="A4967" i="32"/>
  <c r="A4637" i="32"/>
  <c r="A6279" i="32"/>
  <c r="A5291" i="32"/>
  <c r="A5398" i="32"/>
  <c r="A6481" i="32"/>
  <c r="A6542" i="32"/>
  <c r="A6324" i="32"/>
  <c r="A4887" i="32"/>
  <c r="A5528" i="32"/>
  <c r="A4958" i="32"/>
  <c r="A5607" i="32"/>
  <c r="A5702" i="32"/>
  <c r="A5833" i="32"/>
  <c r="A6448" i="32"/>
  <c r="A6385" i="32"/>
  <c r="A4701" i="32"/>
  <c r="A6622" i="32"/>
  <c r="A5058" i="32"/>
  <c r="A4859" i="32"/>
  <c r="A5155" i="32"/>
  <c r="A6006" i="32"/>
  <c r="A5310" i="32"/>
  <c r="A4979" i="32"/>
  <c r="A5742" i="32"/>
  <c r="A5566" i="32"/>
  <c r="A4912" i="32"/>
  <c r="A5209" i="32"/>
  <c r="A5660" i="32"/>
  <c r="A5436" i="32"/>
  <c r="A4993" i="32"/>
  <c r="A6201" i="32"/>
  <c r="A6172" i="32"/>
  <c r="A5465" i="32"/>
  <c r="A5102" i="32"/>
  <c r="A5804" i="32"/>
  <c r="A5790" i="32"/>
  <c r="A6886" i="32"/>
  <c r="A5606" i="32"/>
  <c r="A6888" i="32"/>
  <c r="A6716" i="32"/>
  <c r="A6083" i="32"/>
  <c r="A5042" i="32"/>
  <c r="A6005" i="32"/>
  <c r="A6656" i="32"/>
  <c r="A5728" i="32"/>
  <c r="A6136" i="32"/>
  <c r="A6923" i="32"/>
  <c r="A5208" i="32"/>
  <c r="A4636" i="32"/>
  <c r="A5659" i="32"/>
  <c r="A6124" i="32"/>
  <c r="A5538" i="32"/>
  <c r="A6836" i="32"/>
  <c r="A6330" i="32"/>
  <c r="A5004" i="32"/>
  <c r="A5653" i="32"/>
  <c r="A5029" i="32"/>
  <c r="A5597" i="32"/>
  <c r="A6734" i="32"/>
  <c r="A5184" i="32"/>
  <c r="A5373" i="32"/>
  <c r="A4624" i="32"/>
  <c r="A5296" i="32"/>
  <c r="A5245" i="32"/>
  <c r="A6354" i="32"/>
  <c r="A6604" i="32"/>
  <c r="A4632" i="32"/>
  <c r="A5084" i="32"/>
  <c r="A5316" i="32"/>
  <c r="A5654" i="32"/>
  <c r="A5708" i="32"/>
  <c r="A5950" i="32"/>
  <c r="A5019" i="32"/>
  <c r="A6396" i="32"/>
  <c r="A5054" i="32"/>
  <c r="A6916" i="32"/>
  <c r="A6843" i="32"/>
  <c r="A4858" i="32"/>
  <c r="A6631" i="32"/>
  <c r="A6655" i="32"/>
  <c r="A6753" i="32"/>
  <c r="A5018" i="32"/>
  <c r="A5036" i="32"/>
  <c r="A6946" i="32"/>
  <c r="A6850" i="32"/>
  <c r="A6342" i="32"/>
  <c r="A5633" i="32"/>
  <c r="A6814" i="32"/>
  <c r="A5025" i="32"/>
  <c r="A6221" i="32"/>
  <c r="A5215" i="32"/>
  <c r="A4810" i="32"/>
  <c r="A4728" i="32"/>
  <c r="A6806" i="32"/>
  <c r="A5644" i="32"/>
  <c r="A6904" i="32"/>
  <c r="A5884" i="32"/>
  <c r="A5963" i="32"/>
  <c r="A6187" i="32"/>
  <c r="A6883" i="32"/>
  <c r="A6121" i="32"/>
  <c r="A6220" i="32"/>
  <c r="A5017" i="32"/>
  <c r="A4886" i="32"/>
  <c r="A6192" i="32"/>
  <c r="A5453" i="32"/>
  <c r="A4841" i="32"/>
  <c r="A5734" i="32"/>
  <c r="A4966" i="32"/>
  <c r="A6302" i="32"/>
  <c r="A5024" i="32"/>
  <c r="A6233" i="32"/>
  <c r="A6337" i="32"/>
  <c r="A4853" i="32"/>
  <c r="A6697" i="32"/>
  <c r="A5527" i="32"/>
  <c r="A4731" i="32"/>
  <c r="A4930" i="32"/>
  <c r="A4866" i="32"/>
  <c r="A6943" i="32"/>
  <c r="A4746" i="32"/>
  <c r="A5338" i="32"/>
  <c r="A4893" i="32"/>
  <c r="A4631" i="32"/>
  <c r="A5435" i="32"/>
  <c r="A4667" i="32"/>
  <c r="A5450" i="32"/>
  <c r="A6061" i="32"/>
  <c r="A6306" i="32"/>
  <c r="A4871" i="32"/>
  <c r="A6618" i="32"/>
  <c r="A5913" i="32"/>
  <c r="A5989" i="32"/>
  <c r="A5817" i="32"/>
  <c r="A5841" i="32"/>
  <c r="A6048" i="32"/>
  <c r="A5797" i="32"/>
  <c r="A4700" i="32"/>
  <c r="A6432" i="32"/>
  <c r="A5378" i="32"/>
  <c r="A6165" i="32"/>
  <c r="A5464" i="32"/>
  <c r="A5273" i="32"/>
  <c r="A6761" i="32"/>
  <c r="A5072" i="32"/>
  <c r="A4840" i="32"/>
  <c r="A4839" i="32"/>
  <c r="A5130" i="32"/>
  <c r="A6424" i="32"/>
  <c r="A5038" i="32"/>
  <c r="A6132" i="32"/>
  <c r="A4790" i="32"/>
  <c r="A6872" i="32"/>
  <c r="A5268" i="32"/>
  <c r="A5139" i="32"/>
  <c r="A6554" i="32"/>
  <c r="A5623" i="32"/>
  <c r="A5290" i="32"/>
  <c r="A5925" i="32"/>
  <c r="A5479" i="32"/>
  <c r="A6041" i="32"/>
  <c r="A6520" i="32"/>
  <c r="A6370" i="32"/>
  <c r="A6464" i="32"/>
  <c r="A5680" i="32"/>
  <c r="A6934" i="32"/>
  <c r="A4699" i="32"/>
  <c r="A6379" i="32"/>
  <c r="A6488" i="32"/>
  <c r="A6408" i="32"/>
  <c r="A6857" i="32"/>
  <c r="A6553" i="32"/>
  <c r="A5811" i="32"/>
  <c r="A6155" i="32"/>
  <c r="A6239" i="32"/>
  <c r="A5748" i="32"/>
  <c r="A5422" i="32"/>
  <c r="A5958" i="32"/>
  <c r="A4824" i="32"/>
  <c r="A5092" i="32"/>
  <c r="A5385" i="32"/>
  <c r="A5954" i="32"/>
  <c r="A4764" i="32"/>
  <c r="A4857" i="32"/>
  <c r="A5496" i="32"/>
  <c r="A5774" i="32"/>
  <c r="A5049" i="32"/>
  <c r="A6591" i="32"/>
  <c r="A5238" i="32"/>
  <c r="A5543" i="32"/>
  <c r="A6583" i="32"/>
  <c r="A6654" i="32"/>
  <c r="A5900" i="32"/>
  <c r="A5091" i="32"/>
  <c r="A6101" i="32"/>
  <c r="A4771" i="32"/>
  <c r="A4878" i="32"/>
  <c r="A5244" i="32"/>
  <c r="A5605" i="32"/>
  <c r="A5596" i="32"/>
  <c r="A5824" i="32"/>
  <c r="A4685" i="32"/>
  <c r="A4838" i="32"/>
  <c r="A6301" i="32"/>
  <c r="A6627" i="32"/>
  <c r="A4962" i="32"/>
  <c r="A5840" i="32"/>
  <c r="A5520" i="32"/>
  <c r="A4939" i="32"/>
  <c r="A4995" i="32"/>
  <c r="A4852" i="32"/>
  <c r="A6305" i="32"/>
  <c r="A5782" i="32"/>
  <c r="A5384" i="32"/>
  <c r="A5012" i="32"/>
  <c r="A5143" i="32"/>
  <c r="A6930" i="32"/>
  <c r="A6487" i="32"/>
  <c r="A4971" i="32"/>
  <c r="A5618" i="32"/>
  <c r="A6078" i="32"/>
  <c r="A5643" i="32"/>
  <c r="A5035" i="32"/>
  <c r="A6100" i="32"/>
  <c r="A5023" i="32"/>
  <c r="A5201" i="32"/>
  <c r="A6603" i="32"/>
  <c r="A6939" i="32"/>
  <c r="A5658" i="32"/>
  <c r="A5934" i="32"/>
  <c r="A5617" i="32"/>
  <c r="A6431" i="32"/>
  <c r="A5850" i="32"/>
  <c r="A4825" i="32"/>
  <c r="A5513" i="32"/>
  <c r="A4766" i="32"/>
  <c r="A6035" i="32"/>
  <c r="A4929" i="32"/>
  <c r="A5367" i="32"/>
  <c r="A5789" i="32"/>
  <c r="A5226" i="32"/>
  <c r="A5537" i="32"/>
  <c r="A4604" i="32"/>
  <c r="A5366" i="32"/>
  <c r="A6407" i="32"/>
  <c r="A6154" i="32"/>
  <c r="A5222" i="32"/>
  <c r="A6820" i="32"/>
  <c r="A5582" i="32"/>
  <c r="A6903" i="32"/>
  <c r="A4680" i="32"/>
  <c r="A5669" i="32"/>
  <c r="A6673" i="32"/>
  <c r="A6715" i="32"/>
  <c r="A6149" i="32"/>
  <c r="A5449" i="32"/>
  <c r="A5972" i="32"/>
  <c r="A5576" i="32"/>
  <c r="A5526" i="32"/>
  <c r="A6439" i="32"/>
  <c r="A6936" i="32"/>
  <c r="A6135" i="32"/>
  <c r="A6131" i="32"/>
  <c r="A6077" i="32"/>
  <c r="A5588" i="32"/>
  <c r="A4892" i="32"/>
  <c r="A6681" i="32"/>
  <c r="A6640" i="32"/>
  <c r="A4705" i="32"/>
  <c r="A6148" i="32"/>
  <c r="A6295" i="32"/>
  <c r="A5933" i="32"/>
  <c r="A4984" i="32"/>
  <c r="A5509" i="32"/>
  <c r="A5550" i="32"/>
  <c r="A6626" i="32"/>
  <c r="A5101" i="32"/>
  <c r="A6043" i="32"/>
  <c r="A4943" i="32"/>
  <c r="A4679" i="32"/>
  <c r="A4844" i="32"/>
  <c r="A5741" i="32"/>
  <c r="A5331" i="32"/>
  <c r="A4727" i="32"/>
  <c r="A5519" i="32"/>
  <c r="A5053" i="32"/>
  <c r="A4678" i="32"/>
  <c r="A5427" i="32"/>
  <c r="A5679" i="32"/>
  <c r="A6871" i="32"/>
  <c r="A5912" i="32"/>
  <c r="A6067" i="32"/>
  <c r="A4611" i="32"/>
  <c r="A6111" i="32"/>
  <c r="A6177" i="32"/>
  <c r="A4597" i="32"/>
  <c r="A4716" i="32"/>
  <c r="A5687" i="32"/>
  <c r="A5657" i="32"/>
  <c r="A5862" i="32"/>
  <c r="A4726" i="32"/>
  <c r="A6066" i="32"/>
  <c r="A5924" i="32"/>
  <c r="A4988" i="32"/>
  <c r="A5108" i="32"/>
  <c r="A4761" i="32"/>
  <c r="A4891" i="32"/>
  <c r="A6696" i="32"/>
  <c r="A4915" i="32"/>
  <c r="A5832" i="32"/>
  <c r="A5581" i="32"/>
  <c r="A5475" i="32"/>
  <c r="A5337" i="32"/>
  <c r="A6819" i="32"/>
  <c r="A4896" i="32"/>
  <c r="A6572" i="32"/>
  <c r="A6878" i="32"/>
  <c r="A5034" i="32"/>
  <c r="A6826" i="32"/>
  <c r="A4823" i="32"/>
  <c r="A5221" i="32"/>
  <c r="A6582" i="32"/>
  <c r="A6695" i="32"/>
  <c r="A6022" i="32"/>
  <c r="A6590" i="32"/>
  <c r="A4753" i="32"/>
  <c r="A5918" i="32"/>
  <c r="A6209" i="32"/>
  <c r="A5932" i="32"/>
  <c r="A5668" i="32"/>
  <c r="A6445" i="32"/>
  <c r="A6486" i="32"/>
  <c r="A6496" i="32"/>
  <c r="A5205" i="32"/>
  <c r="A5939" i="32"/>
  <c r="A5694" i="32"/>
  <c r="A6208" i="32"/>
  <c r="A6060" i="32"/>
  <c r="A5448" i="32"/>
  <c r="A4745" i="32"/>
  <c r="A5233" i="32"/>
  <c r="A5183" i="32"/>
  <c r="A6485" i="32"/>
  <c r="A6153" i="32"/>
  <c r="A6494" i="32"/>
  <c r="A5426" i="32"/>
  <c r="A4782" i="32"/>
  <c r="A6484" i="32"/>
  <c r="A5788" i="32"/>
  <c r="A5504" i="32"/>
  <c r="A4623" i="32"/>
  <c r="A6438" i="32"/>
  <c r="A5315" i="32"/>
  <c r="A5349" i="32"/>
  <c r="A4923" i="32"/>
  <c r="A6870" i="32"/>
  <c r="A6785" i="32"/>
  <c r="A6290" i="32"/>
  <c r="A5715" i="32"/>
  <c r="A4809" i="32"/>
  <c r="A6784" i="32"/>
  <c r="A4817" i="32"/>
  <c r="A6232" i="32"/>
  <c r="A4822" i="32"/>
  <c r="A6887" i="32"/>
  <c r="A6435" i="32"/>
  <c r="A6536" i="32"/>
  <c r="A5383" i="32"/>
  <c r="A6835" i="32"/>
  <c r="A5440" i="32"/>
  <c r="A6825" i="32"/>
  <c r="A6617" i="32"/>
  <c r="A6956" i="32"/>
  <c r="A4806" i="32"/>
  <c r="A6961" i="32"/>
  <c r="A4928" i="32"/>
  <c r="A4848" i="32"/>
  <c r="A5182" i="32"/>
  <c r="A6774" i="32"/>
  <c r="A5348" i="32"/>
  <c r="A4633" i="32"/>
  <c r="A5555" i="32"/>
  <c r="A6722" i="32"/>
  <c r="A6493" i="32"/>
  <c r="A6892" i="32"/>
  <c r="A5761" i="32"/>
  <c r="A5463" i="32"/>
  <c r="A6602" i="32"/>
  <c r="A6298" i="32"/>
  <c r="A6310" i="32"/>
  <c r="A5971" i="32"/>
  <c r="A6933" i="32"/>
  <c r="A6444" i="32"/>
  <c r="A6026" i="32"/>
  <c r="A6561" i="32"/>
  <c r="A4660" i="32"/>
  <c r="A5595" i="32"/>
  <c r="A6289" i="32"/>
  <c r="A4885" i="32"/>
  <c r="A6200" i="32"/>
  <c r="A5061" i="32"/>
  <c r="A5957" i="32"/>
  <c r="A5090" i="32"/>
  <c r="A4596" i="32"/>
  <c r="A6160" i="32"/>
  <c r="A4759" i="32"/>
  <c r="A4990" i="32"/>
  <c r="A5984" i="32"/>
  <c r="A6395" i="32"/>
  <c r="A5138" i="32"/>
  <c r="A6004" i="32"/>
  <c r="A5787" i="32"/>
  <c r="A4752" i="32"/>
  <c r="A6082" i="32"/>
  <c r="A5330" i="32"/>
  <c r="A4820" i="32"/>
  <c r="A5712" i="32"/>
  <c r="A5200" i="32"/>
  <c r="A4911" i="32"/>
  <c r="A4938" i="32"/>
  <c r="A6702" i="32"/>
  <c r="A6047" i="32"/>
  <c r="A6813" i="32"/>
  <c r="A6040" i="32"/>
  <c r="A6616" i="32"/>
  <c r="A4630" i="32"/>
  <c r="A4582" i="32"/>
  <c r="A6830" i="32"/>
  <c r="A4581" i="32"/>
  <c r="A5425" i="32"/>
  <c r="A6842" i="32"/>
  <c r="A5893" i="32"/>
  <c r="A6608" i="32"/>
  <c r="A5474" i="32"/>
  <c r="A4927" i="32"/>
  <c r="A6483" i="32"/>
  <c r="A5397" i="32"/>
  <c r="A5503" i="32"/>
  <c r="A4781" i="32"/>
  <c r="A4711" i="32"/>
  <c r="A6456" i="32"/>
  <c r="A5113" i="32"/>
  <c r="A5174" i="32"/>
  <c r="A4901" i="32"/>
  <c r="A5495" i="32"/>
  <c r="A6560" i="32"/>
  <c r="A5944" i="32"/>
  <c r="A5048" i="32"/>
  <c r="A6882" i="32"/>
  <c r="A5587" i="32"/>
  <c r="A5549" i="32"/>
  <c r="A5159" i="32"/>
  <c r="A5686" i="32"/>
  <c r="A4884" i="32"/>
  <c r="A5041" i="32"/>
  <c r="A5831" i="32"/>
  <c r="A5286" i="32"/>
  <c r="A5272" i="32"/>
  <c r="A6278" i="32"/>
  <c r="A6300" i="32"/>
  <c r="A6771" i="32"/>
  <c r="A5740" i="32"/>
  <c r="A5642" i="32"/>
  <c r="A6670" i="32"/>
  <c r="A5267" i="32"/>
  <c r="A5172" i="32"/>
  <c r="A4715" i="32"/>
  <c r="A5253" i="32"/>
  <c r="A6130" i="32"/>
  <c r="A6215" i="32"/>
  <c r="A5632" i="32"/>
  <c r="A6089" i="32"/>
  <c r="A4610" i="32"/>
  <c r="A5295" i="32"/>
  <c r="A5810" i="32"/>
  <c r="A4744" i="32"/>
  <c r="A5409" i="32"/>
  <c r="A4595" i="32"/>
  <c r="A4704" i="32"/>
  <c r="A6615" i="32"/>
  <c r="A6095" i="32"/>
  <c r="A5773" i="32"/>
  <c r="A5803" i="32"/>
  <c r="A6760" i="32"/>
  <c r="A4895" i="32"/>
  <c r="A4793" i="32"/>
  <c r="A6730" i="32"/>
  <c r="A6955" i="32"/>
  <c r="A6361" i="32"/>
  <c r="A6714" i="32"/>
  <c r="A6614" i="32"/>
  <c r="A5281" i="32"/>
  <c r="A6247" i="32"/>
  <c r="A6094" i="32"/>
  <c r="A5816" i="32"/>
  <c r="A4799" i="32"/>
  <c r="A5649" i="32"/>
  <c r="A5194" i="32"/>
  <c r="A5707" i="32"/>
  <c r="A6770" i="32"/>
  <c r="A5022" i="32"/>
  <c r="A5757" i="32"/>
  <c r="A6263" i="32"/>
  <c r="A5802" i="32"/>
  <c r="A4898" i="32"/>
  <c r="A4580" i="32"/>
  <c r="A5723" i="32"/>
  <c r="A5572" i="32"/>
  <c r="A4877" i="32"/>
  <c r="A4919" i="32"/>
  <c r="A6505" i="32"/>
  <c r="A4615" i="32"/>
  <c r="A6353" i="32"/>
  <c r="A6304" i="32"/>
  <c r="A5187" i="32"/>
  <c r="A6021" i="32"/>
  <c r="A6270" i="32"/>
  <c r="A5180" i="32"/>
  <c r="A4617" i="32"/>
  <c r="A4739" i="32"/>
  <c r="A4890" i="32"/>
  <c r="A5266" i="32"/>
  <c r="A5722" i="32"/>
  <c r="A5641" i="32"/>
  <c r="A5628" i="32"/>
  <c r="A6927" i="32"/>
  <c r="A5857" i="32"/>
  <c r="A5508" i="32"/>
  <c r="A6834" i="32"/>
  <c r="A6288" i="32"/>
  <c r="A5166" i="32"/>
  <c r="A6186" i="32"/>
  <c r="A6214" i="32"/>
  <c r="A6687" i="32"/>
  <c r="A6891" i="32"/>
  <c r="A5033" i="32"/>
  <c r="A5781" i="32"/>
  <c r="A4828" i="32"/>
  <c r="A4763" i="32"/>
  <c r="A6856" i="32"/>
  <c r="A6902" i="32"/>
  <c r="A5673" i="32"/>
  <c r="A4725" i="32"/>
  <c r="A6039" i="32"/>
  <c r="A4889" i="32"/>
  <c r="A4639" i="32"/>
  <c r="A6120" i="32"/>
  <c r="A6541" i="32"/>
  <c r="A6119" i="32"/>
  <c r="A5336" i="32"/>
  <c r="A5815" i="32"/>
  <c r="A6030" i="32"/>
  <c r="A6513" i="32"/>
  <c r="A5357" i="32"/>
  <c r="A4577" i="32"/>
  <c r="A5903" i="32"/>
  <c r="A5129" i="32"/>
  <c r="A4934" i="32"/>
  <c r="A5970" i="32"/>
  <c r="A6369" i="32"/>
  <c r="A5754" i="32"/>
  <c r="A5066" i="32"/>
  <c r="A6463" i="32"/>
  <c r="A6559" i="32"/>
  <c r="A5993" i="32"/>
  <c r="A5271" i="32"/>
  <c r="A6801" i="32"/>
  <c r="A5809" i="32"/>
  <c r="A5154" i="32"/>
  <c r="A6147" i="32"/>
  <c r="A5969" i="32"/>
  <c r="A6269" i="32"/>
  <c r="A5701" i="32"/>
  <c r="A6199" i="32"/>
  <c r="A6038" i="32"/>
  <c r="A5896" i="32"/>
  <c r="A4805" i="32"/>
  <c r="A6528" i="32"/>
  <c r="A5360" i="32"/>
  <c r="A6257" i="32"/>
  <c r="A6287" i="32"/>
  <c r="A5823" i="32"/>
  <c r="A5148" i="32"/>
  <c r="A6653" i="32"/>
  <c r="A5767" i="32"/>
  <c r="A6918" i="32"/>
  <c r="A6268" i="32"/>
  <c r="A4951" i="32"/>
  <c r="A6378" i="32"/>
  <c r="A5780" i="32"/>
  <c r="A4789" i="32"/>
  <c r="A5518" i="32"/>
  <c r="A5652" i="32"/>
  <c r="A5849" i="32"/>
  <c r="A5122" i="32"/>
  <c r="A4851" i="32"/>
  <c r="A5662" i="32"/>
  <c r="A6661" i="32"/>
  <c r="A5700" i="32"/>
  <c r="A5137" i="32"/>
  <c r="A6394" i="32"/>
  <c r="A4816" i="32"/>
  <c r="A4804" i="32"/>
  <c r="A6527" i="32"/>
  <c r="A5861" i="32"/>
  <c r="A5359" i="32"/>
  <c r="A5220" i="32"/>
  <c r="A5721" i="32"/>
  <c r="A5902" i="32"/>
  <c r="A5191" i="32"/>
  <c r="A4594" i="32"/>
  <c r="A5199" i="32"/>
  <c r="A6743" i="32"/>
  <c r="A5335" i="32"/>
  <c r="A6462" i="32"/>
  <c r="A5808" i="32"/>
  <c r="A4629" i="32"/>
  <c r="A5083" i="32"/>
  <c r="A4720" i="32"/>
  <c r="A5165" i="32"/>
  <c r="A5232" i="32"/>
  <c r="A5280" i="32"/>
  <c r="A5230" i="32"/>
  <c r="A4690" i="32"/>
  <c r="A6733" i="32"/>
  <c r="A6701" i="32"/>
  <c r="A5865" i="32"/>
  <c r="A5279" i="32"/>
  <c r="A5258" i="32"/>
  <c r="A6881" i="32"/>
  <c r="A6412" i="32"/>
  <c r="A5016" i="32"/>
  <c r="A5640" i="32"/>
  <c r="A6639" i="32"/>
  <c r="A5309" i="32"/>
  <c r="A5992" i="32"/>
  <c r="A5864" i="32"/>
  <c r="A6146" i="32"/>
  <c r="A5265" i="32"/>
  <c r="A5308" i="32"/>
  <c r="A5631" i="32"/>
  <c r="A6012" i="32"/>
  <c r="A6729" i="32"/>
  <c r="A5082" i="32"/>
  <c r="A5848" i="32"/>
  <c r="A5517" i="32"/>
  <c r="A4749" i="32"/>
  <c r="A6277" i="32"/>
  <c r="A6860" i="32"/>
  <c r="A5307" i="32"/>
  <c r="A4978" i="32"/>
  <c r="A5171" i="32"/>
  <c r="A4942" i="32"/>
  <c r="A6116" i="32"/>
  <c r="A6286" i="32"/>
  <c r="A5388" i="32"/>
  <c r="A5219" i="32"/>
  <c r="A5887" i="32"/>
  <c r="A6276" i="32"/>
  <c r="A5594" i="32"/>
  <c r="A5231" i="32"/>
  <c r="A5252" i="32"/>
  <c r="A5447" i="32"/>
  <c r="A5473" i="32"/>
  <c r="A5856" i="32"/>
  <c r="A4578" i="32"/>
  <c r="A6552" i="32"/>
  <c r="A6065" i="32"/>
  <c r="A6423" i="32"/>
  <c r="A6231" i="32"/>
  <c r="A6059" i="32"/>
  <c r="A6680" i="32"/>
  <c r="A6185" i="32"/>
  <c r="A5365" i="32"/>
  <c r="A6230" i="32"/>
  <c r="A6115" i="32"/>
  <c r="A6519" i="32"/>
  <c r="A5733" i="32"/>
  <c r="A4598" i="32"/>
  <c r="A4614" i="32"/>
  <c r="A4998" i="32"/>
  <c r="A5434" i="32"/>
  <c r="A6145" i="32"/>
  <c r="A4815" i="32"/>
  <c r="A6512" i="32"/>
  <c r="A4743" i="32"/>
  <c r="A4780" i="32"/>
  <c r="A5270" i="32"/>
  <c r="A4843" i="32"/>
  <c r="A6114" i="32"/>
  <c r="A5814" i="32"/>
  <c r="A6099" i="32"/>
  <c r="A4779" i="32"/>
  <c r="A6447" i="32"/>
  <c r="A6460" i="32"/>
  <c r="A6970" i="32"/>
  <c r="A5387" i="32"/>
  <c r="A6932" i="32"/>
  <c r="A6029" i="32"/>
  <c r="A6504" i="32"/>
  <c r="A5962" i="32"/>
  <c r="A4933" i="32"/>
  <c r="A5057" i="32"/>
  <c r="A5980" i="32"/>
  <c r="A4708" i="32"/>
  <c r="A5071" i="32"/>
  <c r="A5147" i="32"/>
  <c r="A4950" i="32"/>
  <c r="A4902" i="32"/>
  <c r="A6635" i="32"/>
  <c r="A5938" i="32"/>
  <c r="A6020" i="32"/>
  <c r="A5193" i="32"/>
  <c r="A5074" i="32"/>
  <c r="A4653" i="32"/>
  <c r="A6393" i="32"/>
  <c r="A5949" i="32"/>
  <c r="A4703" i="32"/>
  <c r="A5502" i="32"/>
  <c r="A6076" i="32"/>
  <c r="A6593" i="32"/>
  <c r="A4992" i="32"/>
  <c r="A6833" i="32"/>
  <c r="A5107" i="32"/>
  <c r="A6452" i="32"/>
  <c r="A4742" i="32"/>
  <c r="A6252" i="32"/>
  <c r="A6824" i="32"/>
  <c r="A5678" i="32"/>
  <c r="A4689" i="32"/>
  <c r="A6592" i="32"/>
  <c r="A4659" i="32"/>
  <c r="A5545" i="32"/>
  <c r="A6728" i="32"/>
  <c r="A5923" i="32"/>
  <c r="A4870" i="32"/>
  <c r="A5542" i="32"/>
  <c r="A6908" i="32"/>
  <c r="A4576" i="32"/>
  <c r="A4910" i="32"/>
  <c r="A5656" i="32"/>
  <c r="A6778" i="32"/>
  <c r="A5372" i="32"/>
  <c r="A6645" i="32"/>
  <c r="A6055" i="32"/>
  <c r="A5830" i="32"/>
  <c r="A6644" i="32"/>
  <c r="A6129" i="32"/>
  <c r="A5839" i="32"/>
  <c r="A5264" i="32"/>
  <c r="A6849" i="32"/>
  <c r="A6752" i="32"/>
  <c r="A4897" i="32"/>
  <c r="A6885" i="32"/>
  <c r="A5779" i="32"/>
  <c r="A5580" i="32"/>
  <c r="A4831" i="32"/>
  <c r="A6392" i="32"/>
  <c r="A5961" i="32"/>
  <c r="A6796" i="32"/>
  <c r="A5746" i="32"/>
  <c r="A5565" i="32"/>
  <c r="A6526" i="32"/>
  <c r="A4698" i="32"/>
  <c r="A4710" i="32"/>
  <c r="A4675" i="32"/>
  <c r="A5334" i="32"/>
  <c r="A4850" i="32"/>
  <c r="A6235" i="32"/>
  <c r="A5847" i="32"/>
  <c r="A5386" i="32"/>
  <c r="A5838" i="32"/>
  <c r="A6229" i="32"/>
  <c r="A4714" i="32"/>
  <c r="A5571" i="32"/>
  <c r="A5015" i="32"/>
  <c r="A5639" i="32"/>
  <c r="A5876" i="32"/>
  <c r="A6565" i="32"/>
  <c r="A6810" i="32"/>
  <c r="A5590" i="32"/>
  <c r="A6823" i="32"/>
  <c r="A6613" i="32"/>
  <c r="A6659" i="32"/>
  <c r="A4688" i="32"/>
  <c r="A5472" i="32"/>
  <c r="A4755" i="32"/>
  <c r="A4909" i="32"/>
  <c r="A6578" i="32"/>
  <c r="A6384" i="32"/>
  <c r="A5570" i="32"/>
  <c r="A5911" i="32"/>
  <c r="A6848" i="32"/>
  <c r="A4957" i="32"/>
  <c r="A5153" i="32"/>
  <c r="A6446" i="32"/>
  <c r="A5121" i="32"/>
  <c r="A5720" i="32"/>
  <c r="A5760" i="32"/>
  <c r="A5028" i="32"/>
  <c r="A4754" i="32"/>
  <c r="A6316" i="32"/>
  <c r="A5627" i="32"/>
  <c r="A4722" i="32"/>
  <c r="A5408" i="32"/>
  <c r="A5829" i="32"/>
  <c r="A5895" i="32"/>
  <c r="A4875" i="32"/>
  <c r="A5278" i="32"/>
  <c r="A5179" i="32"/>
  <c r="A5146" i="32"/>
  <c r="A5693" i="32"/>
  <c r="A4609" i="32"/>
  <c r="A6790" i="32"/>
  <c r="A6915" i="32"/>
  <c r="A5446" i="32"/>
  <c r="A6267" i="32"/>
  <c r="A4874" i="32"/>
  <c r="A5439" i="32"/>
  <c r="A4865" i="32"/>
  <c r="A4814" i="32"/>
  <c r="A5371" i="32"/>
  <c r="A4770" i="32"/>
  <c r="A5801" i="32"/>
  <c r="A6759" i="32"/>
  <c r="A5778" i="32"/>
  <c r="A4792" i="32"/>
  <c r="A6652" i="32"/>
  <c r="A4683" i="32"/>
  <c r="A4734" i="32"/>
  <c r="A4956" i="32"/>
  <c r="A6634" i="32"/>
  <c r="A4955" i="32"/>
  <c r="A5324" i="32"/>
  <c r="A4628" i="32"/>
  <c r="A5065" i="32"/>
  <c r="A5883" i="32"/>
  <c r="A5622" i="32"/>
  <c r="A5370" i="32"/>
  <c r="A6966" i="32"/>
  <c r="A5855" i="32"/>
  <c r="A4587" i="32"/>
  <c r="A5899" i="32"/>
  <c r="A4588" i="32"/>
  <c r="A6176" i="32"/>
  <c r="A4644" i="32"/>
  <c r="A6105" i="32"/>
  <c r="A6721" i="32"/>
  <c r="A5667" i="32"/>
  <c r="A6929" i="32"/>
  <c r="A5198" i="32"/>
  <c r="A6368" i="32"/>
  <c r="A6019" i="32"/>
  <c r="A5569" i="32"/>
  <c r="A6313" i="32"/>
  <c r="A5910" i="32"/>
  <c r="A6246" i="32"/>
  <c r="A5452" i="32"/>
  <c r="A6679" i="32"/>
  <c r="A4648" i="32"/>
  <c r="A5344" i="32"/>
  <c r="A5968" i="32"/>
  <c r="A6511" i="32"/>
  <c r="A4599" i="32"/>
  <c r="A5081" i="32"/>
  <c r="A6207" i="32"/>
  <c r="A6621" i="32"/>
  <c r="A5507" i="32"/>
  <c r="A6064" i="32"/>
  <c r="A5979" i="32"/>
  <c r="A6812" i="32"/>
  <c r="A5898" i="32"/>
  <c r="A5756" i="32"/>
  <c r="A4778" i="32"/>
  <c r="A6525" i="32"/>
  <c r="A4719" i="32"/>
  <c r="A6075" i="32"/>
  <c r="A4584" i="32"/>
  <c r="A6088" i="32"/>
  <c r="A4904" i="32"/>
  <c r="A6349" i="32"/>
  <c r="A6897" i="32"/>
  <c r="A4643" i="32"/>
  <c r="A4977" i="32"/>
  <c r="A5711" i="32"/>
  <c r="A6110" i="32"/>
  <c r="A5011" i="32"/>
  <c r="A5875" i="32"/>
  <c r="A5356" i="32"/>
  <c r="A5164" i="32"/>
  <c r="A4922" i="32"/>
  <c r="A6607" i="32"/>
  <c r="A5478" i="32"/>
  <c r="A6003" i="32"/>
  <c r="A6547" i="32"/>
  <c r="A5837" i="32"/>
  <c r="A6171" i="32"/>
  <c r="A5361" i="32"/>
  <c r="A6329" i="32"/>
  <c r="A4941" i="32"/>
  <c r="A4600" i="32"/>
  <c r="A5306" i="32"/>
  <c r="A4674" i="32"/>
  <c r="A4585" i="32"/>
  <c r="A4856" i="32"/>
  <c r="A5056" i="32"/>
  <c r="A4808" i="32"/>
  <c r="A5699" i="32"/>
  <c r="A6577" i="32"/>
  <c r="A6551" i="32"/>
  <c r="A5142" i="32"/>
  <c r="A4691" i="32"/>
  <c r="A6002" i="32"/>
  <c r="A5186" i="32"/>
  <c r="A6540" i="32"/>
  <c r="A6738" i="32"/>
  <c r="A5548" i="32"/>
  <c r="A4696" i="32"/>
  <c r="A6118" i="32"/>
  <c r="A6104" i="32"/>
  <c r="A5396" i="32"/>
  <c r="A4671" i="32"/>
  <c r="A5486" i="32"/>
  <c r="A5407" i="32"/>
  <c r="A4655" i="32"/>
  <c r="A4647" i="32"/>
  <c r="A5106" i="32"/>
  <c r="A5996" i="32"/>
  <c r="A4662" i="32"/>
  <c r="A5347" i="32"/>
  <c r="A5494" i="32"/>
  <c r="A5666" i="32"/>
  <c r="A5485" i="32"/>
  <c r="A4908" i="32"/>
  <c r="A5229" i="32"/>
  <c r="A6018" i="32"/>
  <c r="A6963" i="32"/>
  <c r="A6134" i="32"/>
  <c r="A6323" i="32"/>
  <c r="A4976" i="32"/>
  <c r="A6727" i="32"/>
  <c r="A4907" i="32"/>
  <c r="A6191" i="32"/>
  <c r="A5874" i="32"/>
  <c r="A6391" i="32"/>
  <c r="A5846" i="32"/>
  <c r="A4583" i="32"/>
  <c r="A4751" i="32"/>
  <c r="A5501" i="32"/>
  <c r="A6285" i="32"/>
  <c r="A5300" i="32"/>
  <c r="A6383" i="32"/>
  <c r="A5003" i="32"/>
  <c r="A4869" i="32"/>
  <c r="A6081" i="32"/>
  <c r="A5564" i="32"/>
  <c r="A6926" i="32"/>
  <c r="A6777" i="32"/>
  <c r="A5536" i="32"/>
  <c r="A5152" i="32"/>
  <c r="A6638" i="32"/>
  <c r="A4627" i="32"/>
  <c r="A4873" i="32"/>
  <c r="A6170" i="32"/>
  <c r="A6430" i="32"/>
  <c r="A5037" i="32"/>
  <c r="A4607" i="32"/>
  <c r="A6058" i="32"/>
  <c r="A6952" i="32"/>
  <c r="A5343" i="32"/>
  <c r="A4797" i="32"/>
  <c r="A5563" i="32"/>
  <c r="A5433" i="32"/>
  <c r="A6275" i="32"/>
  <c r="A6238" i="32"/>
  <c r="A4987" i="32"/>
  <c r="A4758" i="32"/>
  <c r="A4626" i="32"/>
  <c r="A4651" i="32"/>
  <c r="A4906" i="32"/>
  <c r="A5661" i="32"/>
  <c r="A6495" i="32"/>
  <c r="A5745" i="32"/>
  <c r="A4888" i="32"/>
  <c r="A4975" i="32"/>
  <c r="A4821" i="32"/>
  <c r="A5190" i="32"/>
  <c r="A5873" i="32"/>
  <c r="A5860" i="32"/>
  <c r="A5314" i="32"/>
  <c r="A5136" i="32"/>
  <c r="A5047" i="32"/>
  <c r="A5828" i="32"/>
  <c r="A5089" i="32"/>
  <c r="A6535" i="32"/>
  <c r="A4847" i="32"/>
  <c r="A4579" i="32"/>
  <c r="A5836" i="32"/>
  <c r="A5917" i="32"/>
  <c r="A5512" i="32"/>
  <c r="A6942" i="32"/>
  <c r="A6103" i="32"/>
  <c r="A5506" i="32"/>
  <c r="A5462" i="32"/>
  <c r="A4590" i="32"/>
  <c r="A4657" i="32"/>
  <c r="A6429" i="32"/>
  <c r="A5010" i="32"/>
  <c r="A5021" i="32"/>
  <c r="A5493" i="32"/>
  <c r="A6074" i="32"/>
  <c r="A5892" i="32"/>
  <c r="A6847" i="32"/>
  <c r="A5257" i="32"/>
  <c r="A4803" i="32"/>
  <c r="A6213" i="32"/>
  <c r="A4606" i="32"/>
  <c r="A5562" i="32"/>
  <c r="A5772" i="32"/>
  <c r="A5554" i="32"/>
  <c r="A5032" i="32"/>
  <c r="A6422" i="32"/>
  <c r="A5525" i="32"/>
  <c r="A4883" i="32"/>
  <c r="A6510" i="32"/>
  <c r="A5406" i="32"/>
  <c r="A5305" i="32"/>
  <c r="A6789" i="32"/>
  <c r="A4983" i="32"/>
  <c r="A6390" i="32"/>
  <c r="A6595" i="32"/>
  <c r="A5189" i="32"/>
  <c r="A5112" i="32"/>
  <c r="A4876" i="32"/>
  <c r="A4788" i="32"/>
  <c r="A4718" i="32"/>
  <c r="A5638" i="32"/>
  <c r="A5648" i="32"/>
  <c r="A5616" i="32"/>
  <c r="A4732" i="32"/>
  <c r="A4687" i="32"/>
  <c r="A5382" i="32"/>
  <c r="A4602" i="32"/>
  <c r="A5046" i="32"/>
  <c r="A6403" i="32"/>
  <c r="A4669" i="32"/>
  <c r="A6800" i="32"/>
  <c r="A5333" i="32"/>
  <c r="A4954" i="32"/>
  <c r="A5766" i="32"/>
  <c r="A5541" i="32"/>
  <c r="A4646" i="32"/>
  <c r="A6266" i="32"/>
  <c r="A6841" i="32"/>
  <c r="A6046" i="32"/>
  <c r="A4717" i="32"/>
  <c r="A5151" i="32"/>
  <c r="A4654" i="32"/>
  <c r="A4709" i="32"/>
  <c r="A4613" i="32"/>
  <c r="A6643" i="32"/>
  <c r="A5978" i="32"/>
  <c r="A4593" i="32"/>
  <c r="A6411" i="32"/>
  <c r="A5601" i="32"/>
  <c r="A5237" i="32"/>
  <c r="A6869" i="32"/>
  <c r="A4961" i="32"/>
  <c r="A5251" i="32"/>
  <c r="A4868" i="32"/>
  <c r="A6455" i="32"/>
  <c r="A6159" i="32"/>
  <c r="A5421" i="32"/>
  <c r="A6550" i="32"/>
  <c r="A6968" i="32"/>
  <c r="A4802" i="32"/>
  <c r="A6546" i="32"/>
  <c r="A4801" i="32"/>
  <c r="A6606" i="32"/>
  <c r="A4949" i="32"/>
  <c r="A4695" i="32"/>
  <c r="A4601" i="32"/>
  <c r="A5263" i="32"/>
  <c r="A5692" i="32"/>
  <c r="A5204" i="32"/>
  <c r="A6336" i="32"/>
  <c r="A5882" i="32"/>
  <c r="A5615" i="32"/>
  <c r="A5405" i="32"/>
  <c r="A4830" i="32"/>
  <c r="A6818" i="32"/>
  <c r="A4965" i="32"/>
  <c r="A5854" i="32"/>
  <c r="A4970" i="32"/>
  <c r="A6389" i="32"/>
  <c r="A4603" i="32"/>
  <c r="A4625" i="32"/>
  <c r="A6518" i="32"/>
  <c r="A4670" i="32"/>
  <c r="A5313" i="32"/>
  <c r="A6206" i="32"/>
  <c r="A6862" i="32"/>
  <c r="A6093" i="32"/>
  <c r="A4649" i="32"/>
  <c r="A6549" i="32"/>
  <c r="A4618" i="32"/>
  <c r="A4641" i="32"/>
  <c r="A5269" i="32"/>
  <c r="A4964" i="32"/>
  <c r="A4921" i="32"/>
  <c r="A5511" i="32"/>
  <c r="A5477" i="32"/>
  <c r="A5192" i="32"/>
  <c r="A6109" i="32"/>
  <c r="A5988" i="32"/>
  <c r="A5120" i="32"/>
  <c r="A5813" i="32"/>
  <c r="A6057" i="32"/>
  <c r="A5909" i="32"/>
  <c r="A5070" i="32"/>
  <c r="A5956" i="32"/>
  <c r="A4575" i="32"/>
  <c r="A6410" i="32"/>
  <c r="A5922" i="32"/>
  <c r="A5685" i="32"/>
  <c r="A5395" i="32"/>
  <c r="A5492" i="32"/>
  <c r="A5069" i="32"/>
  <c r="A5299" i="32"/>
  <c r="A4991" i="32"/>
  <c r="A5064" i="32"/>
  <c r="A6855" i="32"/>
  <c r="A5119" i="32"/>
  <c r="A4974" i="32"/>
  <c r="A6945" i="32"/>
  <c r="A5931" i="32"/>
  <c r="A6901" i="32"/>
  <c r="A6184" i="32"/>
  <c r="A5451" i="32"/>
  <c r="A5500" i="32"/>
  <c r="A5369" i="32"/>
  <c r="A6558" i="32"/>
  <c r="A5547" i="32"/>
  <c r="A5568" i="32"/>
  <c r="A6421" i="32"/>
  <c r="A6144" i="32"/>
  <c r="A5135" i="32"/>
  <c r="A5052" i="32"/>
  <c r="A6152" i="32"/>
  <c r="A6219" i="32"/>
  <c r="A4682" i="32"/>
  <c r="A6228" i="32"/>
  <c r="A5277" i="32"/>
  <c r="A6831" i="32"/>
  <c r="A6063" i="32"/>
  <c r="A6054" i="32"/>
  <c r="A5908" i="32"/>
  <c r="A6509" i="32"/>
  <c r="A5930" i="32"/>
  <c r="A4673" i="32"/>
  <c r="A6169" i="32"/>
  <c r="A5111" i="32"/>
  <c r="A5323" i="32"/>
  <c r="A5031" i="32"/>
  <c r="A6098" i="32"/>
  <c r="A6564" i="32"/>
  <c r="A5355" i="32"/>
  <c r="A6694" i="32"/>
  <c r="A5471" i="32"/>
  <c r="A6198" i="32"/>
  <c r="A5404" i="32"/>
  <c r="A5080" i="32"/>
  <c r="A5394" i="32"/>
  <c r="A4668" i="32"/>
  <c r="A4686" i="32"/>
  <c r="A4616" i="32"/>
  <c r="A5100" i="32"/>
  <c r="A5739" i="32"/>
  <c r="A5055" i="32"/>
  <c r="A5178" i="32"/>
  <c r="A6262" i="32"/>
  <c r="A5800" i="32"/>
  <c r="A6713" i="32"/>
  <c r="A6434" i="32"/>
  <c r="A4741" i="32"/>
  <c r="A6612" i="32"/>
  <c r="A6581" i="32"/>
  <c r="A4900" i="32"/>
  <c r="A5413" i="32"/>
  <c r="A6854" i="32"/>
  <c r="A6783" i="32"/>
  <c r="A6123" i="32"/>
  <c r="A6611" i="32"/>
  <c r="A5470" i="32"/>
  <c r="A4925" i="32"/>
  <c r="A5285" i="32"/>
  <c r="A6664" i="32"/>
  <c r="A5881" i="32"/>
  <c r="A5684" i="32"/>
  <c r="A5765" i="32"/>
  <c r="A6534" i="32"/>
  <c r="A4796" i="32"/>
  <c r="A5560" i="32"/>
  <c r="A4635" i="32"/>
  <c r="A4730" i="32"/>
  <c r="A4894" i="32"/>
  <c r="A6097" i="32"/>
  <c r="A4707" i="32"/>
  <c r="A4620" i="32"/>
  <c r="A5516" i="32"/>
  <c r="A5088" i="32"/>
  <c r="A4697" i="32"/>
  <c r="A5491" i="32"/>
  <c r="A5719" i="32"/>
  <c r="A5368" i="32"/>
  <c r="A5614" i="32"/>
  <c r="A6817" i="32"/>
  <c r="A6663" i="32"/>
  <c r="A5099" i="32"/>
  <c r="A6073" i="32"/>
  <c r="A6092" i="32"/>
  <c r="A4827" i="32"/>
  <c r="A4634" i="32"/>
  <c r="A4787" i="32"/>
  <c r="A5304" i="32"/>
  <c r="A5294" i="32"/>
  <c r="A5432" i="32"/>
  <c r="A5672" i="32"/>
  <c r="A6197" i="32"/>
  <c r="A5807" i="32"/>
  <c r="A6866" i="32"/>
  <c r="A6822" i="32"/>
  <c r="A6795" i="32"/>
  <c r="A4738" i="32"/>
  <c r="A4757" i="32"/>
  <c r="A6672" i="32"/>
  <c r="A6328" i="32"/>
  <c r="A6087" i="32"/>
  <c r="A5128" i="32"/>
  <c r="A4932" i="32"/>
  <c r="A5203" i="32"/>
  <c r="A5691" i="32"/>
  <c r="A6571" i="32"/>
  <c r="A4622" i="32"/>
  <c r="A6598" i="32"/>
  <c r="A4666" i="32"/>
  <c r="A5995" i="32"/>
  <c r="A5764" i="32"/>
  <c r="A5243" i="32"/>
  <c r="A4982" i="32"/>
  <c r="A5377" i="32"/>
  <c r="A6377" i="32"/>
  <c r="A6322" i="32"/>
  <c r="A6218" i="32"/>
  <c r="A5916" i="32"/>
  <c r="A6168" i="32"/>
  <c r="A5706" i="32"/>
  <c r="A5727" i="32"/>
  <c r="A6794" i="32"/>
  <c r="A5105" i="32"/>
  <c r="A5753" i="32"/>
  <c r="A5002" i="32"/>
  <c r="A4762" i="32"/>
  <c r="A4837" i="32"/>
  <c r="A5690" i="32"/>
  <c r="A4795" i="32"/>
  <c r="A6417" i="32"/>
  <c r="A5040" i="32"/>
  <c r="A5689" i="32"/>
  <c r="A5420" i="32"/>
  <c r="A5929" i="32"/>
  <c r="A6707" i="32"/>
  <c r="A5535" i="32"/>
  <c r="A5921" i="32"/>
  <c r="A6284" i="32"/>
  <c r="A6693" i="32"/>
  <c r="A5354" i="32"/>
  <c r="A5145" i="32"/>
  <c r="A5329" i="32"/>
  <c r="A5796" i="32"/>
  <c r="A6091" i="32"/>
  <c r="A5353" i="32"/>
  <c r="A5786" i="32"/>
  <c r="A6327" i="32"/>
  <c r="A5389" i="32"/>
  <c r="A5461" i="32"/>
  <c r="A5460" i="32"/>
  <c r="A5242" i="32"/>
  <c r="A5953" i="32"/>
  <c r="A6545" i="32"/>
  <c r="A5983" i="32"/>
  <c r="A4813" i="32"/>
  <c r="A5897" i="32"/>
  <c r="A5098" i="32"/>
  <c r="A6500" i="32"/>
  <c r="A5177" i="32"/>
  <c r="A5197" i="32"/>
  <c r="A5567" i="32"/>
  <c r="A6958" i="32"/>
  <c r="A6256" i="32"/>
  <c r="A5352" i="32"/>
  <c r="A6348" i="32"/>
  <c r="A5651" i="32"/>
  <c r="A4986" i="32"/>
  <c r="A6294" i="32"/>
  <c r="A5322" i="32"/>
  <c r="A4855" i="32"/>
  <c r="A6293" i="32"/>
  <c r="A5626" i="32"/>
  <c r="A4989" i="32"/>
  <c r="A6605" i="32"/>
  <c r="A5484" i="32"/>
  <c r="A6443" i="32"/>
  <c r="A5589" i="32"/>
  <c r="A5991" i="32"/>
  <c r="A6633" i="32"/>
  <c r="A6409" i="32"/>
  <c r="A5845" i="32"/>
  <c r="A6358" i="32"/>
  <c r="A6533" i="32"/>
  <c r="A5621" i="32"/>
  <c r="A5393" i="32"/>
  <c r="A5948" i="32"/>
  <c r="A5358" i="32"/>
  <c r="A5218" i="32"/>
  <c r="A6283" i="32"/>
  <c r="A5134" i="32"/>
  <c r="A6925" i="32"/>
  <c r="A5937" i="32"/>
  <c r="A5853" i="32"/>
  <c r="A5188" i="32"/>
  <c r="A5163" i="32"/>
  <c r="A6532" i="32"/>
  <c r="A5967" i="32"/>
  <c r="A6072" i="32"/>
  <c r="A5586" i="32"/>
  <c r="A5915" i="32"/>
  <c r="A5947" i="32"/>
  <c r="A6957" i="32"/>
  <c r="A5822" i="32"/>
  <c r="A6251" i="32"/>
  <c r="A5977" i="32"/>
  <c r="A5901" i="32"/>
  <c r="A1205" i="32"/>
  <c r="A101" i="32"/>
  <c r="A610" i="32"/>
  <c r="A3766" i="32"/>
  <c r="A399" i="32"/>
  <c r="A348" i="32"/>
  <c r="A2593" i="32"/>
  <c r="A1679" i="32"/>
  <c r="A2112" i="32"/>
  <c r="A1766" i="32"/>
  <c r="A836" i="32"/>
  <c r="A1104" i="32"/>
  <c r="A372" i="32"/>
  <c r="A197" i="32"/>
  <c r="A4483" i="32"/>
  <c r="A1211" i="32"/>
  <c r="A1078" i="32"/>
  <c r="A795" i="32"/>
  <c r="A203" i="32"/>
  <c r="A2096" i="32"/>
  <c r="A3661" i="32"/>
  <c r="A748" i="32"/>
  <c r="A1893" i="32"/>
  <c r="A2666" i="32"/>
  <c r="A2542" i="32"/>
  <c r="A1826" i="32"/>
  <c r="A1555" i="32"/>
  <c r="A742" i="32"/>
  <c r="A93" i="32"/>
  <c r="A1505" i="32"/>
  <c r="A2095" i="32"/>
  <c r="A89" i="32"/>
  <c r="A589" i="32"/>
  <c r="A747" i="32"/>
  <c r="A468" i="32"/>
  <c r="A1698" i="32"/>
  <c r="A977" i="32"/>
  <c r="A2746" i="32"/>
  <c r="A914" i="32"/>
  <c r="A38" i="32"/>
  <c r="A919" i="32"/>
  <c r="A4445" i="32"/>
  <c r="A1149" i="32"/>
  <c r="A3915" i="32"/>
  <c r="A1578" i="32"/>
  <c r="A2111" i="32"/>
  <c r="A411" i="32"/>
  <c r="A3953" i="32"/>
  <c r="A314" i="32"/>
  <c r="A11" i="32"/>
  <c r="A1825" i="32"/>
  <c r="A3484" i="32"/>
  <c r="A320" i="32"/>
  <c r="A15" i="32"/>
  <c r="A4009" i="32"/>
  <c r="A1848" i="32"/>
  <c r="A2157" i="32"/>
  <c r="A898" i="32"/>
  <c r="A211" i="32"/>
  <c r="A4379" i="32"/>
  <c r="A2045" i="32"/>
  <c r="A1193" i="32"/>
  <c r="A1143" i="32"/>
  <c r="A2123" i="32"/>
  <c r="A1034" i="32"/>
  <c r="A2678" i="32"/>
  <c r="A1570" i="32"/>
  <c r="A3150" i="32"/>
  <c r="A3670" i="32"/>
  <c r="A37" i="32"/>
  <c r="A506" i="32"/>
  <c r="A336" i="32"/>
  <c r="A88" i="32"/>
  <c r="A1594" i="32"/>
  <c r="A260" i="32"/>
  <c r="A1024" i="32"/>
  <c r="A1045" i="32"/>
  <c r="A1033" i="32"/>
  <c r="A248" i="32"/>
  <c r="A1856" i="32"/>
  <c r="A30" i="32"/>
  <c r="A4021" i="32"/>
  <c r="A1847" i="32"/>
  <c r="A3448" i="32"/>
  <c r="A3593" i="32"/>
  <c r="A1669" i="32"/>
  <c r="A538" i="32"/>
  <c r="A835" i="32"/>
  <c r="A247" i="32"/>
  <c r="A97" i="32"/>
  <c r="A746" i="32"/>
  <c r="A3576" i="32"/>
  <c r="A1389" i="32"/>
  <c r="A1611" i="32"/>
  <c r="A1586" i="32"/>
  <c r="A178" i="32"/>
  <c r="A693" i="32"/>
  <c r="A2608" i="32"/>
  <c r="A2499" i="32"/>
  <c r="A1908" i="32"/>
  <c r="A2703" i="32"/>
  <c r="A2541" i="32"/>
  <c r="A1053" i="32"/>
  <c r="A297" i="32"/>
  <c r="A246" i="32"/>
  <c r="A2627" i="32"/>
  <c r="A495" i="32"/>
  <c r="A272" i="32"/>
  <c r="A2433" i="32"/>
  <c r="A3119" i="32"/>
  <c r="A1277" i="32"/>
  <c r="A2009" i="32"/>
  <c r="A436" i="32"/>
  <c r="A736" i="32"/>
  <c r="A1675" i="32"/>
  <c r="A2094" i="32"/>
  <c r="A825" i="32"/>
  <c r="A3285" i="32"/>
  <c r="A49" i="32"/>
  <c r="A2156" i="32"/>
  <c r="A1855" i="32"/>
  <c r="A1854" i="32"/>
  <c r="A2658" i="32"/>
  <c r="A651" i="32"/>
  <c r="A1776" i="32"/>
  <c r="A1749" i="32"/>
  <c r="A1950" i="32"/>
  <c r="A83" i="32"/>
  <c r="A2315" i="32"/>
  <c r="A1220" i="32"/>
  <c r="A1347" i="32"/>
  <c r="A4020" i="32"/>
  <c r="A2381" i="32"/>
  <c r="A328" i="32"/>
  <c r="A1117" i="32"/>
  <c r="A2204" i="32"/>
  <c r="A665" i="32"/>
  <c r="A3200" i="32"/>
  <c r="A1010" i="32"/>
  <c r="A2192" i="32"/>
  <c r="A1219" i="32"/>
  <c r="A700" i="32"/>
  <c r="A4081" i="32"/>
  <c r="A1415" i="32"/>
  <c r="A2904" i="32"/>
  <c r="A3871" i="32"/>
  <c r="A151" i="32"/>
  <c r="A3496" i="32"/>
  <c r="A224" i="32"/>
  <c r="A2008" i="32"/>
  <c r="A588" i="32"/>
  <c r="A735" i="32"/>
  <c r="A3483" i="32"/>
  <c r="A3264" i="32"/>
  <c r="A2065" i="32"/>
  <c r="A356" i="32"/>
  <c r="A35" i="32"/>
  <c r="A217" i="32"/>
  <c r="A4162" i="32"/>
  <c r="A14" i="32"/>
  <c r="A630" i="32"/>
  <c r="A986" i="32"/>
  <c r="A2245" i="32"/>
  <c r="A2177" i="32"/>
  <c r="A528" i="32"/>
  <c r="A271" i="32"/>
  <c r="A327" i="32"/>
  <c r="A517" i="32"/>
  <c r="A1052" i="32"/>
  <c r="A381" i="32"/>
  <c r="A210" i="32"/>
  <c r="A1654" i="32"/>
  <c r="A177" i="32"/>
  <c r="A189" i="32"/>
  <c r="A963" i="32"/>
  <c r="A1516" i="32"/>
  <c r="A494" i="32"/>
  <c r="A2800" i="32"/>
  <c r="A571" i="32"/>
  <c r="A4407" i="32"/>
  <c r="A435" i="32"/>
  <c r="A71" i="32"/>
  <c r="A4245" i="32"/>
  <c r="A1692" i="32"/>
  <c r="A232" i="32"/>
  <c r="A1245" i="32"/>
  <c r="A723" i="32"/>
  <c r="A1874" i="32"/>
  <c r="A137" i="32"/>
  <c r="A875" i="32"/>
  <c r="A944" i="32"/>
  <c r="A4378" i="32"/>
  <c r="A3111" i="32"/>
  <c r="A816" i="32"/>
  <c r="A2073" i="32"/>
  <c r="A4150" i="32"/>
  <c r="A1802" i="32"/>
  <c r="A1748" i="32"/>
  <c r="A2779" i="32"/>
  <c r="A587" i="32"/>
  <c r="A126" i="32"/>
  <c r="A58" i="32"/>
  <c r="A2420" i="32"/>
  <c r="A1388" i="32"/>
  <c r="A570" i="32"/>
  <c r="A2025" i="32"/>
  <c r="A460" i="32"/>
  <c r="A1087" i="32"/>
  <c r="A223" i="32"/>
  <c r="A3717" i="32"/>
  <c r="A3162" i="32"/>
  <c r="A497" i="32"/>
  <c r="A1786" i="32"/>
  <c r="A184" i="32"/>
  <c r="A4161" i="32"/>
  <c r="A676" i="32"/>
  <c r="A1161" i="32"/>
  <c r="A684" i="32"/>
  <c r="A2714" i="32"/>
  <c r="A3870" i="32"/>
  <c r="A3482" i="32"/>
  <c r="A3057" i="32"/>
  <c r="A2093" i="32"/>
  <c r="A487" i="32"/>
  <c r="A2745" i="32"/>
  <c r="A3218" i="32"/>
  <c r="A452" i="32"/>
  <c r="A1382" i="32"/>
  <c r="A2789" i="32"/>
  <c r="A1554" i="32"/>
  <c r="A1967" i="32"/>
  <c r="A1327" i="32"/>
  <c r="A669" i="32"/>
  <c r="A2203" i="32"/>
  <c r="A933" i="32"/>
  <c r="A902" i="32"/>
  <c r="A355" i="32"/>
  <c r="A176" i="32"/>
  <c r="A284" i="32"/>
  <c r="A1127" i="32"/>
  <c r="A951" i="32"/>
  <c r="A1904" i="32"/>
  <c r="A2347" i="32"/>
  <c r="A649" i="32"/>
  <c r="A2657" i="32"/>
  <c r="A2498" i="32"/>
  <c r="A3831" i="32"/>
  <c r="A3765" i="32"/>
  <c r="A2633" i="32"/>
  <c r="A3602" i="32"/>
  <c r="A1549" i="32"/>
  <c r="A2102" i="32"/>
  <c r="A1719" i="32"/>
  <c r="A858" i="32"/>
  <c r="A509" i="32"/>
  <c r="A3520" i="32"/>
  <c r="A319" i="32"/>
  <c r="A87" i="32"/>
  <c r="A771" i="32"/>
  <c r="A3231" i="32"/>
  <c r="A1541" i="32"/>
  <c r="A794" i="32"/>
  <c r="A100" i="32"/>
  <c r="A2314" i="32"/>
  <c r="A2044" i="32"/>
  <c r="A292" i="32"/>
  <c r="A4001" i="32"/>
  <c r="A2935" i="32"/>
  <c r="A2833" i="32"/>
  <c r="A150" i="32"/>
  <c r="A3779" i="32"/>
  <c r="A505" i="32"/>
  <c r="A1103" i="32"/>
  <c r="A388" i="32"/>
  <c r="A4244" i="32"/>
  <c r="A1286" i="32"/>
  <c r="A683" i="32"/>
  <c r="A2451" i="32"/>
  <c r="A609" i="32"/>
  <c r="A3556" i="32"/>
  <c r="A3800" i="32"/>
  <c r="A3580" i="32"/>
  <c r="A4160" i="32"/>
  <c r="A527" i="32"/>
  <c r="A3669" i="32"/>
  <c r="A1358" i="32"/>
  <c r="A266" i="32"/>
  <c r="A473" i="32"/>
  <c r="A4019" i="32"/>
  <c r="A3481" i="32"/>
  <c r="A1577" i="32"/>
  <c r="A3495" i="32"/>
  <c r="A3971" i="32"/>
  <c r="A3837" i="32"/>
  <c r="A421" i="32"/>
  <c r="A759" i="32"/>
  <c r="A387" i="32"/>
  <c r="A70" i="32"/>
  <c r="A20" i="32"/>
  <c r="A2007" i="32"/>
  <c r="A819" i="32"/>
  <c r="A3291" i="32"/>
  <c r="A3889" i="32"/>
  <c r="A586" i="32"/>
  <c r="A1441" i="32"/>
  <c r="A1367" i="32"/>
  <c r="A3161" i="32"/>
  <c r="A1142" i="32"/>
  <c r="A19" i="32"/>
  <c r="A962" i="32"/>
  <c r="A394" i="32"/>
  <c r="A1691" i="32"/>
  <c r="A4018" i="32"/>
  <c r="A472" i="32"/>
  <c r="A3311" i="32"/>
  <c r="A1229" i="32"/>
  <c r="A1244" i="32"/>
  <c r="A2470" i="32"/>
  <c r="A245" i="32"/>
  <c r="A834" i="32"/>
  <c r="A2033" i="32"/>
  <c r="A3746" i="32"/>
  <c r="A1576" i="32"/>
  <c r="A1228" i="32"/>
  <c r="A2268" i="32"/>
  <c r="A4195" i="32"/>
  <c r="A4135" i="32"/>
  <c r="A2984" i="32"/>
  <c r="A2738" i="32"/>
  <c r="A4444" i="32"/>
  <c r="A3939" i="32"/>
  <c r="A4368" i="32"/>
  <c r="A149" i="32"/>
  <c r="A3284" i="32"/>
  <c r="A1210" i="32"/>
  <c r="A493" i="32"/>
  <c r="A1352" i="32"/>
  <c r="A2210" i="32"/>
  <c r="A4123" i="32"/>
  <c r="A692" i="32"/>
  <c r="A770" i="32"/>
  <c r="A3217" i="32"/>
  <c r="A3342" i="32"/>
  <c r="A1110" i="32"/>
  <c r="A2983" i="32"/>
  <c r="A386" i="32"/>
  <c r="A3494" i="32"/>
  <c r="A1387" i="32"/>
  <c r="A82" i="32"/>
  <c r="A132" i="32"/>
  <c r="A603" i="32"/>
  <c r="A2267" i="32"/>
  <c r="A2497" i="32"/>
  <c r="A77" i="32"/>
  <c r="A222" i="32"/>
  <c r="A4080" i="32"/>
  <c r="A3981" i="32"/>
  <c r="A3716" i="32"/>
  <c r="A2976" i="32"/>
  <c r="A3962" i="32"/>
  <c r="A715" i="32"/>
  <c r="A2892" i="32"/>
  <c r="A2266" i="32"/>
  <c r="A3230" i="32"/>
  <c r="A2965" i="32"/>
  <c r="A1471" i="32"/>
  <c r="A231" i="32"/>
  <c r="A288" i="32"/>
  <c r="A1838" i="32"/>
  <c r="A4542" i="32"/>
  <c r="A1477" i="32"/>
  <c r="A354" i="32"/>
  <c r="A1884" i="32"/>
  <c r="A769" i="32"/>
  <c r="A1167" i="32"/>
  <c r="A682" i="32"/>
  <c r="A1540" i="32"/>
  <c r="A106" i="32"/>
  <c r="A4173" i="32"/>
  <c r="A943" i="32"/>
  <c r="A681" i="32"/>
  <c r="A486" i="32"/>
  <c r="A2380" i="32"/>
  <c r="A1209" i="32"/>
  <c r="A4367" i="32"/>
  <c r="A3358" i="32"/>
  <c r="A668" i="32"/>
  <c r="A3693" i="32"/>
  <c r="A889" i="32"/>
  <c r="A1092" i="32"/>
  <c r="A3229" i="32"/>
  <c r="A1432" i="32"/>
  <c r="A3110" i="32"/>
  <c r="A3555" i="32"/>
  <c r="A1932" i="32"/>
  <c r="A3033" i="32"/>
  <c r="A3109" i="32"/>
  <c r="A2914" i="32"/>
  <c r="A4108" i="32"/>
  <c r="A76" i="32"/>
  <c r="A4120" i="32"/>
  <c r="A1515" i="32"/>
  <c r="A420" i="32"/>
  <c r="A2432" i="32"/>
  <c r="A2607" i="32"/>
  <c r="A1357" i="32"/>
  <c r="A1077" i="32"/>
  <c r="A1366" i="32"/>
  <c r="A344" i="32"/>
  <c r="A913" i="32"/>
  <c r="A2626" i="32"/>
  <c r="A1375" i="32"/>
  <c r="A1944" i="32"/>
  <c r="A3648" i="32"/>
  <c r="A221" i="32"/>
  <c r="A1560" i="32"/>
  <c r="A1524" i="32"/>
  <c r="A3357" i="32"/>
  <c r="A270" i="32"/>
  <c r="A4243" i="32"/>
  <c r="A4570" i="32"/>
  <c r="A410" i="32"/>
  <c r="A229" i="32"/>
  <c r="A537" i="32"/>
  <c r="A4041" i="32"/>
  <c r="A1907" i="32"/>
  <c r="A2650" i="32"/>
  <c r="A2346" i="32"/>
  <c r="A2469" i="32"/>
  <c r="A2552" i="32"/>
  <c r="A1759" i="32"/>
  <c r="A1304" i="32"/>
  <c r="A2313" i="32"/>
  <c r="A1316" i="32"/>
  <c r="A3130" i="32"/>
  <c r="A265" i="32"/>
  <c r="A1709" i="32"/>
  <c r="A4098" i="32"/>
  <c r="A3736" i="32"/>
  <c r="A1660" i="32"/>
  <c r="A1747" i="32"/>
  <c r="A680" i="32"/>
  <c r="A4393" i="32"/>
  <c r="A2496" i="32"/>
  <c r="A1204" i="32"/>
  <c r="A1514" i="32"/>
  <c r="A2132" i="32"/>
  <c r="A3579" i="32"/>
  <c r="A901" i="32"/>
  <c r="A1600" i="32"/>
  <c r="A585" i="32"/>
  <c r="A2665" i="32"/>
  <c r="A1593" i="32"/>
  <c r="A209" i="32"/>
  <c r="A2230" i="32"/>
  <c r="A3296" i="32"/>
  <c r="A4097" i="32"/>
  <c r="A4254" i="32"/>
  <c r="A942" i="32"/>
  <c r="A1408" i="32"/>
  <c r="A1986" i="32"/>
  <c r="A4377" i="32"/>
  <c r="A1009" i="32"/>
  <c r="A938" i="32"/>
  <c r="A1184" i="32"/>
  <c r="A148" i="32"/>
  <c r="A4456" i="32"/>
  <c r="A3149" i="32"/>
  <c r="A2122" i="32"/>
  <c r="A1002" i="32"/>
  <c r="A3002" i="32"/>
  <c r="A2444" i="32"/>
  <c r="A1631" i="32"/>
  <c r="A404" i="32"/>
  <c r="A4240" i="32"/>
  <c r="A558" i="32"/>
  <c r="A485" i="32"/>
  <c r="A227" i="32"/>
  <c r="A722" i="32"/>
  <c r="A2891" i="32"/>
  <c r="A3547" i="32"/>
  <c r="A4506" i="32"/>
  <c r="A1765" i="32"/>
  <c r="A1374" i="32"/>
  <c r="A3546" i="32"/>
  <c r="A371" i="32"/>
  <c r="A2218" i="32"/>
  <c r="A2229" i="32"/>
  <c r="A4079" i="32"/>
  <c r="A489" i="32"/>
  <c r="A650" i="32"/>
  <c r="A833" i="32"/>
  <c r="A2032" i="32"/>
  <c r="A3578" i="32"/>
  <c r="A3735" i="32"/>
  <c r="A536" i="32"/>
  <c r="A3263" i="32"/>
  <c r="A4229" i="32"/>
  <c r="A52" i="32"/>
  <c r="A815" i="32"/>
  <c r="A818" i="32"/>
  <c r="A1592" i="32"/>
  <c r="A1489" i="32"/>
  <c r="A969" i="32"/>
  <c r="A1203" i="32"/>
  <c r="A4090" i="32"/>
  <c r="A679" i="32"/>
  <c r="A1091" i="32"/>
  <c r="A3461" i="32"/>
  <c r="A2356" i="32"/>
  <c r="A1729" i="32"/>
  <c r="A1985" i="32"/>
  <c r="A2110" i="32"/>
  <c r="A3228" i="32"/>
  <c r="A2409" i="32"/>
  <c r="A1892" i="32"/>
  <c r="A1610" i="32"/>
  <c r="A3728" i="32"/>
  <c r="A2355" i="32"/>
  <c r="A3098" i="32"/>
  <c r="A2729" i="32"/>
  <c r="A1785" i="32"/>
  <c r="A1008" i="32"/>
  <c r="A1016" i="32"/>
  <c r="A4149" i="32"/>
  <c r="A417" i="32"/>
  <c r="A667" i="32"/>
  <c r="A4239" i="32"/>
  <c r="A1883" i="32"/>
  <c r="A968" i="32"/>
  <c r="A4040" i="32"/>
  <c r="A3991" i="32"/>
  <c r="A866" i="32"/>
  <c r="A2419" i="32"/>
  <c r="A1846" i="32"/>
  <c r="A2101" i="32"/>
  <c r="A758" i="32"/>
  <c r="A2854" i="32"/>
  <c r="A1920" i="32"/>
  <c r="A2495" i="32"/>
  <c r="A1513" i="32"/>
  <c r="A1609" i="32"/>
  <c r="A1098" i="32"/>
  <c r="A2606" i="32"/>
  <c r="A4477" i="32"/>
  <c r="A4537" i="32"/>
  <c r="A1737" i="32"/>
  <c r="A2720" i="32"/>
  <c r="A814" i="32"/>
  <c r="A1023" i="32"/>
  <c r="A1919" i="32"/>
  <c r="A86" i="32"/>
  <c r="A1166" i="32"/>
  <c r="A2379" i="32"/>
  <c r="A2244" i="32"/>
  <c r="A1918" i="32"/>
  <c r="A1183" i="32"/>
  <c r="A937" i="32"/>
  <c r="A1252" i="32"/>
  <c r="A3536" i="32"/>
  <c r="A3310" i="32"/>
  <c r="A2934" i="32"/>
  <c r="A1801" i="32"/>
  <c r="A1659" i="32"/>
  <c r="A2913" i="32"/>
  <c r="A931" i="32"/>
  <c r="A995" i="32"/>
  <c r="A2131" i="32"/>
  <c r="A2766" i="32"/>
  <c r="A621" i="32"/>
  <c r="A1718" i="32"/>
  <c r="A2398" i="32"/>
  <c r="A2130" i="32"/>
  <c r="A3830" i="32"/>
  <c r="A1068" i="32"/>
  <c r="A3181" i="32"/>
  <c r="A2605" i="32"/>
  <c r="A784" i="32"/>
  <c r="A1903" i="32"/>
  <c r="A3778" i="32"/>
  <c r="A532" i="32"/>
  <c r="A3262" i="32"/>
  <c r="A3601" i="32"/>
  <c r="A912" i="32"/>
  <c r="A1559" i="32"/>
  <c r="A994" i="32"/>
  <c r="A1569" i="32"/>
  <c r="A4492" i="32"/>
  <c r="A1237" i="32"/>
  <c r="A2408" i="32"/>
  <c r="A2540" i="32"/>
  <c r="A1668" i="32"/>
  <c r="A1414" i="32"/>
  <c r="A1453" i="32"/>
  <c r="A4366" i="32"/>
  <c r="A2478" i="32"/>
  <c r="A1022" i="32"/>
  <c r="A1746" i="32"/>
  <c r="A1315" i="32"/>
  <c r="A3129" i="32"/>
  <c r="A545" i="32"/>
  <c r="A2525" i="32"/>
  <c r="A1667" i="32"/>
  <c r="A531" i="32"/>
  <c r="A3904" i="32"/>
  <c r="A641" i="32"/>
  <c r="A3199" i="32"/>
  <c r="A2559" i="32"/>
  <c r="A3812" i="32"/>
  <c r="A3108" i="32"/>
  <c r="A3745" i="32"/>
  <c r="A778" i="32"/>
  <c r="A3510" i="32"/>
  <c r="A793" i="32"/>
  <c r="A2378" i="32"/>
  <c r="A3021" i="32"/>
  <c r="A4050" i="32"/>
  <c r="A3509" i="32"/>
  <c r="A734" i="32"/>
  <c r="A2551" i="32"/>
  <c r="A238" i="32"/>
  <c r="A2693" i="32"/>
  <c r="A2728" i="32"/>
  <c r="A1931" i="32"/>
  <c r="A479" i="32"/>
  <c r="A2243" i="32"/>
  <c r="A3914" i="32"/>
  <c r="A648" i="32"/>
  <c r="A3475" i="32"/>
  <c r="A2713" i="32"/>
  <c r="A777" i="32"/>
  <c r="A343" i="32"/>
  <c r="A824" i="32"/>
  <c r="A1343" i="32"/>
  <c r="A4281" i="32"/>
  <c r="A2109" i="32"/>
  <c r="A3084" i="32"/>
  <c r="A3447" i="32"/>
  <c r="A768" i="32"/>
  <c r="A2604" i="32"/>
  <c r="A478" i="32"/>
  <c r="A1708" i="32"/>
  <c r="A853" i="32"/>
  <c r="A2202" i="32"/>
  <c r="A2217" i="32"/>
  <c r="A2825" i="32"/>
  <c r="A1407" i="32"/>
  <c r="A1398" i="32"/>
  <c r="A721" i="32"/>
  <c r="A640" i="32"/>
  <c r="A4491" i="32"/>
  <c r="A1512" i="32"/>
  <c r="A1678" i="32"/>
  <c r="A1165" i="32"/>
  <c r="A1413" i="32"/>
  <c r="A3970" i="32"/>
  <c r="A2625" i="32"/>
  <c r="A3368" i="32"/>
  <c r="A1397" i="32"/>
  <c r="A3660" i="32"/>
  <c r="A918" i="32"/>
  <c r="A3799" i="32"/>
  <c r="A847" i="32"/>
  <c r="A2865" i="32"/>
  <c r="A2903" i="32"/>
  <c r="A1558" i="32"/>
  <c r="A1236" i="32"/>
  <c r="A3020" i="32"/>
  <c r="A993" i="32"/>
  <c r="A1202" i="32"/>
  <c r="A2799" i="32"/>
  <c r="A3460" i="32"/>
  <c r="A3927" i="32"/>
  <c r="A2964" i="32"/>
  <c r="A2798" i="32"/>
  <c r="A1837" i="32"/>
  <c r="A1470" i="32"/>
  <c r="A3508" i="32"/>
  <c r="A3734" i="32"/>
  <c r="A1728" i="32"/>
  <c r="A2064" i="32"/>
  <c r="A3416" i="32"/>
  <c r="A1727" i="32"/>
  <c r="A2624" i="32"/>
  <c r="A2377" i="32"/>
  <c r="A1276" i="32"/>
  <c r="A313" i="32"/>
  <c r="A1949" i="32"/>
  <c r="A3535" i="32"/>
  <c r="A1575" i="32"/>
  <c r="A1784" i="32"/>
  <c r="A1339" i="32"/>
  <c r="A3198" i="32"/>
  <c r="A2890" i="32"/>
  <c r="A3083" i="32"/>
  <c r="A1192" i="32"/>
  <c r="A1674" i="32"/>
  <c r="A1673" i="32"/>
  <c r="A1853" i="32"/>
  <c r="A1783" i="32"/>
  <c r="A3647" i="32"/>
  <c r="A1440" i="32"/>
  <c r="A2920" i="32"/>
  <c r="A3659" i="32"/>
  <c r="A3789" i="32"/>
  <c r="A419" i="32"/>
  <c r="A2341" i="32"/>
  <c r="A1707" i="32"/>
  <c r="A1793" i="32"/>
  <c r="A1870" i="32"/>
  <c r="A2963" i="32"/>
  <c r="A792" i="32"/>
  <c r="A1469" i="32"/>
  <c r="A1412" i="32"/>
  <c r="A3261" i="32"/>
  <c r="A4228" i="32"/>
  <c r="A1845" i="32"/>
  <c r="A1468" i="32"/>
  <c r="A2176" i="32"/>
  <c r="A1027" i="32"/>
  <c r="A1126" i="32"/>
  <c r="A2457" i="32"/>
  <c r="A893" i="32"/>
  <c r="A342" i="32"/>
  <c r="A1745" i="32"/>
  <c r="A852" i="32"/>
  <c r="A1488" i="32"/>
  <c r="A1182" i="32"/>
  <c r="A3446" i="32"/>
  <c r="A2994" i="32"/>
  <c r="A255" i="32"/>
  <c r="A888" i="32"/>
  <c r="A774" i="32"/>
  <c r="A2322" i="32"/>
  <c r="A1706" i="32"/>
  <c r="A3251" i="32"/>
  <c r="A2664" i="32"/>
  <c r="A2702" i="32"/>
  <c r="A1812" i="32"/>
  <c r="A1439" i="32"/>
  <c r="A1836" i="32"/>
  <c r="A2524" i="32"/>
  <c r="A4008" i="32"/>
  <c r="A1431" i="32"/>
  <c r="A3575" i="32"/>
  <c r="A1835" i="32"/>
  <c r="A353" i="32"/>
  <c r="A2100" i="32"/>
  <c r="A4314" i="32"/>
  <c r="A2275" i="32"/>
  <c r="A2623" i="32"/>
  <c r="A4323" i="32"/>
  <c r="A4290" i="32"/>
  <c r="A2946" i="32"/>
  <c r="A1902" i="32"/>
  <c r="A4172" i="32"/>
  <c r="A2216" i="32"/>
  <c r="A3869" i="32"/>
  <c r="A4182" i="32"/>
  <c r="A950" i="32"/>
  <c r="A1326" i="32"/>
  <c r="A846" i="32"/>
  <c r="A1863" i="32"/>
  <c r="A4134" i="32"/>
  <c r="A1381" i="32"/>
  <c r="A2407" i="32"/>
  <c r="A1424" i="32"/>
  <c r="A2757" i="32"/>
  <c r="A2797" i="32"/>
  <c r="A3241" i="32"/>
  <c r="A3276" i="32"/>
  <c r="A4533" i="32"/>
  <c r="A1622" i="32"/>
  <c r="A1956" i="32"/>
  <c r="A2259" i="32"/>
  <c r="A3640" i="32"/>
  <c r="A1869" i="32"/>
  <c r="A3180" i="32"/>
  <c r="A1531" i="32"/>
  <c r="A1688" i="32"/>
  <c r="A3082" i="32"/>
  <c r="A3752" i="32"/>
  <c r="A3227" i="32"/>
  <c r="A1086" i="32"/>
  <c r="A1930" i="32"/>
  <c r="A3610" i="32"/>
  <c r="A3480" i="32"/>
  <c r="A2582" i="32"/>
  <c r="A1227" i="32"/>
  <c r="A1824" i="32"/>
  <c r="A1955" i="32"/>
  <c r="A2902" i="32"/>
  <c r="A2129" i="32"/>
  <c r="A1109" i="32"/>
  <c r="A1873" i="32"/>
  <c r="A2250" i="32"/>
  <c r="A2581" i="32"/>
  <c r="A1553" i="32"/>
  <c r="A1862" i="32"/>
  <c r="A3777" i="32"/>
  <c r="A1954" i="32"/>
  <c r="A4280" i="32"/>
  <c r="A2778" i="32"/>
  <c r="A2354" i="32"/>
  <c r="A504" i="32"/>
  <c r="A1148" i="32"/>
  <c r="A4159" i="32"/>
  <c r="A2431" i="32"/>
  <c r="A2242" i="32"/>
  <c r="A2765" i="32"/>
  <c r="A2901" i="32"/>
  <c r="A1396" i="32"/>
  <c r="A4158" i="32"/>
  <c r="A985" i="32"/>
  <c r="A3697" i="32"/>
  <c r="A1487" i="32"/>
  <c r="A3283" i="32"/>
  <c r="A4039" i="32"/>
  <c r="A2063" i="32"/>
  <c r="A2209" i="32"/>
  <c r="A1365" i="32"/>
  <c r="A2777" i="32"/>
  <c r="A4119" i="32"/>
  <c r="A4420" i="32"/>
  <c r="A2539" i="32"/>
  <c r="A2853" i="32"/>
  <c r="A2558" i="32"/>
  <c r="A3938" i="32"/>
  <c r="A3282" i="32"/>
  <c r="A1462" i="32"/>
  <c r="A4455" i="32"/>
  <c r="A2155" i="32"/>
  <c r="A3539" i="32"/>
  <c r="A1991" i="32"/>
  <c r="A1929" i="32"/>
  <c r="A3396" i="32"/>
  <c r="A4007" i="32"/>
  <c r="A941" i="32"/>
  <c r="A1574" i="32"/>
  <c r="A2353" i="32"/>
  <c r="A3226" i="32"/>
  <c r="A2737" i="32"/>
  <c r="A1438" i="32"/>
  <c r="A767" i="32"/>
  <c r="A2468" i="32"/>
  <c r="A4118" i="32"/>
  <c r="A4414" i="32"/>
  <c r="A3216" i="32"/>
  <c r="A4219" i="32"/>
  <c r="A1511" i="32"/>
  <c r="A4264" i="32"/>
  <c r="A3990" i="32"/>
  <c r="A3592" i="32"/>
  <c r="A2832" i="32"/>
  <c r="A2532" i="32"/>
  <c r="A3764" i="32"/>
  <c r="A4279" i="32"/>
  <c r="A2331" i="32"/>
  <c r="A2494" i="32"/>
  <c r="A3507" i="32"/>
  <c r="A3045" i="32"/>
  <c r="A3798" i="32"/>
  <c r="A3849" i="32"/>
  <c r="A3459" i="32"/>
  <c r="A3506" i="32"/>
  <c r="A1539" i="32"/>
  <c r="A4402" i="32"/>
  <c r="A3135" i="32"/>
  <c r="A2843" i="32"/>
  <c r="A4210" i="32"/>
  <c r="A2228" i="32"/>
  <c r="A3275" i="32"/>
  <c r="A3961" i="32"/>
  <c r="A2557" i="32"/>
  <c r="A1342" i="32"/>
  <c r="A2406" i="32"/>
  <c r="A1364" i="32"/>
  <c r="A1296" i="32"/>
  <c r="A1630" i="32"/>
  <c r="A3692" i="32"/>
  <c r="A4017" i="32"/>
  <c r="A3044" i="32"/>
  <c r="A4526" i="32"/>
  <c r="A1658" i="32"/>
  <c r="A2641" i="32"/>
  <c r="A3387" i="32"/>
  <c r="A3148" i="32"/>
  <c r="A1504" i="32"/>
  <c r="A2284" i="32"/>
  <c r="A2727" i="32"/>
  <c r="A4465" i="32"/>
  <c r="A1147" i="32"/>
  <c r="A1736" i="32"/>
  <c r="A2912" i="32"/>
  <c r="A1486" i="32"/>
  <c r="A1726" i="32"/>
  <c r="A3197" i="32"/>
  <c r="A4333" i="32"/>
  <c r="A3639" i="32"/>
  <c r="A2736" i="32"/>
  <c r="A2688" i="32"/>
  <c r="A1943" i="32"/>
  <c r="A1314" i="32"/>
  <c r="A2082" i="32"/>
  <c r="A4563" i="32"/>
  <c r="A3811" i="32"/>
  <c r="A2864" i="32"/>
  <c r="A1942" i="32"/>
  <c r="A1430" i="32"/>
  <c r="A791" i="32"/>
  <c r="A3147" i="32"/>
  <c r="A4332" i="32"/>
  <c r="A4353" i="32"/>
  <c r="A2450" i="32"/>
  <c r="A3146" i="32"/>
  <c r="A2185" i="32"/>
  <c r="A3658" i="32"/>
  <c r="A3032" i="32"/>
  <c r="A4482" i="32"/>
  <c r="A2933" i="32"/>
  <c r="A1901" i="32"/>
  <c r="A1363" i="32"/>
  <c r="A830" i="32"/>
  <c r="A4096" i="32"/>
  <c r="A3681" i="32"/>
  <c r="A3763" i="32"/>
  <c r="A3926" i="32"/>
  <c r="A4302" i="32"/>
  <c r="A3066" i="32"/>
  <c r="A2831" i="32"/>
  <c r="A3479" i="32"/>
  <c r="A4068" i="32"/>
  <c r="A3969" i="32"/>
  <c r="A3190" i="32"/>
  <c r="A3056" i="32"/>
  <c r="A2863" i="32"/>
  <c r="A2397" i="32"/>
  <c r="A4476" i="32"/>
  <c r="A3069" i="32"/>
  <c r="A2128" i="32"/>
  <c r="A1133" i="32"/>
  <c r="A3848" i="32"/>
  <c r="A4498" i="32"/>
  <c r="A2712" i="32"/>
  <c r="A3356" i="32"/>
  <c r="A3395" i="32"/>
  <c r="A4406" i="32"/>
  <c r="A4117" i="32"/>
  <c r="A4148" i="32"/>
  <c r="A3989" i="32"/>
  <c r="A3829" i="32"/>
  <c r="A2265" i="32"/>
  <c r="A4401" i="32"/>
  <c r="A3554" i="32"/>
  <c r="A2241" i="32"/>
  <c r="A1568" i="32"/>
  <c r="A3836" i="32"/>
  <c r="A1608" i="32"/>
  <c r="A2603" i="32"/>
  <c r="A4238" i="32"/>
  <c r="A1653" i="32"/>
  <c r="A2677" i="32"/>
  <c r="A4016" i="32"/>
  <c r="A1638" i="32"/>
  <c r="A4157" i="32"/>
  <c r="A3415" i="32"/>
  <c r="A4541" i="32"/>
  <c r="A1705" i="32"/>
  <c r="A2776" i="32"/>
  <c r="A3888" i="32"/>
  <c r="A2175" i="32"/>
  <c r="A4475" i="32"/>
  <c r="A2121" i="32"/>
  <c r="A4301" i="32"/>
  <c r="A4147" i="32"/>
  <c r="A2321" i="32"/>
  <c r="A4237" i="32"/>
  <c r="A3968" i="32"/>
  <c r="A1485" i="32"/>
  <c r="A1744" i="32"/>
  <c r="A2376" i="32"/>
  <c r="A1652" i="32"/>
  <c r="A2531" i="32"/>
  <c r="A2240" i="32"/>
  <c r="A4413" i="32"/>
  <c r="A3196" i="32"/>
  <c r="A4107" i="32"/>
  <c r="A2911" i="32"/>
  <c r="A4322" i="32"/>
  <c r="A4204" i="32"/>
  <c r="A3435" i="32"/>
  <c r="A3322" i="32"/>
  <c r="A4313" i="32"/>
  <c r="A2274" i="32"/>
  <c r="A4275" i="32"/>
  <c r="A4060" i="32"/>
  <c r="A3631" i="32"/>
  <c r="A3055" i="32"/>
  <c r="A3980" i="32"/>
  <c r="A3207" i="32"/>
  <c r="A3979" i="32"/>
  <c r="A4194" i="32"/>
  <c r="A2788" i="32"/>
  <c r="A3367" i="32"/>
  <c r="A2620" i="32"/>
  <c r="A3414" i="32"/>
  <c r="A3331" i="32"/>
  <c r="A2017" i="32"/>
  <c r="A2062" i="32"/>
  <c r="A3591" i="32"/>
  <c r="A3696" i="32"/>
  <c r="A2570" i="32"/>
  <c r="A3859" i="32"/>
  <c r="A4034" i="32"/>
  <c r="A4067" i="32"/>
  <c r="A3903" i="32"/>
  <c r="A3321" i="32"/>
  <c r="A2061" i="32"/>
  <c r="A3828" i="32"/>
  <c r="A3630" i="32"/>
  <c r="A4059" i="32"/>
  <c r="A4078" i="32"/>
  <c r="A4263" i="32"/>
  <c r="A4436" i="32"/>
  <c r="A3952" i="32"/>
  <c r="A4474" i="32"/>
  <c r="A3043" i="32"/>
  <c r="A3134" i="32"/>
  <c r="A3534" i="32"/>
  <c r="A3858" i="32"/>
  <c r="A3474" i="32"/>
  <c r="A4517" i="32"/>
  <c r="A4077" i="32"/>
  <c r="A3553" i="32"/>
  <c r="A4171" i="32"/>
  <c r="A4392" i="32"/>
  <c r="A4193" i="32"/>
  <c r="A3145" i="32"/>
  <c r="A4227" i="32"/>
  <c r="A4549" i="32"/>
  <c r="A3902" i="32"/>
  <c r="A4546" i="32"/>
  <c r="A3691" i="32"/>
  <c r="A4400" i="32"/>
  <c r="A3629" i="32"/>
  <c r="A3590" i="32"/>
  <c r="A4156" i="32"/>
  <c r="A3788" i="32"/>
  <c r="A2676" i="32"/>
  <c r="A2975" i="32"/>
  <c r="A3406" i="32"/>
  <c r="A4058" i="32"/>
  <c r="A4454" i="32"/>
  <c r="A1976" i="32"/>
  <c r="A4146" i="32"/>
  <c r="A3988" i="32"/>
  <c r="A4155" i="32"/>
  <c r="A2744" i="32"/>
  <c r="A3776" i="32"/>
  <c r="A2663" i="32"/>
  <c r="A4181" i="32"/>
  <c r="A4015" i="32"/>
  <c r="A4490" i="32"/>
  <c r="A3827" i="32"/>
  <c r="A4523" i="32"/>
  <c r="A4133" i="32"/>
  <c r="A4352" i="32"/>
  <c r="A4473" i="32"/>
  <c r="A2443" i="32"/>
  <c r="A3857" i="32"/>
  <c r="A3179" i="32"/>
  <c r="A2842" i="32"/>
  <c r="A3458" i="32"/>
  <c r="A4554" i="32"/>
  <c r="A3215" i="32"/>
  <c r="A2982" i="32"/>
  <c r="A4262" i="32"/>
  <c r="A3620" i="32"/>
  <c r="A1775" i="32"/>
  <c r="A3330" i="32"/>
  <c r="A4443" i="32"/>
  <c r="A3925" i="32"/>
  <c r="A557" i="32"/>
  <c r="A4076" i="32"/>
  <c r="A3967" i="32"/>
  <c r="A4261" i="32"/>
  <c r="A3810" i="32"/>
  <c r="A2701" i="32"/>
  <c r="A3240" i="32"/>
  <c r="A4066" i="32"/>
  <c r="A4312" i="32"/>
  <c r="A2649" i="32"/>
  <c r="A3295" i="32"/>
  <c r="A2592" i="32"/>
  <c r="A2239" i="32"/>
  <c r="A1373" i="32"/>
  <c r="A2273" i="32"/>
  <c r="A4516" i="32"/>
  <c r="A4049" i="32"/>
  <c r="A3856" i="32"/>
  <c r="A1090" i="32"/>
  <c r="A2640" i="32"/>
  <c r="A2775" i="32"/>
  <c r="A3657" i="32"/>
  <c r="A1362" i="32"/>
  <c r="A2174" i="32"/>
  <c r="A3413" i="32"/>
  <c r="A4497" i="32"/>
  <c r="A1743" i="32"/>
  <c r="A3538" i="32"/>
  <c r="A3375" i="32"/>
  <c r="A4253" i="32"/>
  <c r="A2487" i="32"/>
  <c r="A2430" i="32"/>
  <c r="A3457" i="32"/>
  <c r="A3668" i="32"/>
  <c r="A2700" i="32"/>
  <c r="A3394" i="32"/>
  <c r="A4376" i="32"/>
  <c r="A2016" i="32"/>
  <c r="A3847" i="32"/>
  <c r="A2811" i="32"/>
  <c r="A3826" i="32"/>
  <c r="A4311" i="32"/>
  <c r="A1423" i="32"/>
  <c r="A4515" i="32"/>
  <c r="A535" i="32"/>
  <c r="A3987" i="32"/>
  <c r="A3880" i="32"/>
  <c r="A4405" i="32"/>
  <c r="A783" i="32"/>
  <c r="A3393" i="32"/>
  <c r="A3901" i="32"/>
  <c r="A3309" i="32"/>
  <c r="A3519" i="32"/>
  <c r="A3552" i="32"/>
  <c r="A2830" i="32"/>
  <c r="A3308" i="32"/>
  <c r="A3787" i="32"/>
  <c r="A1917" i="32"/>
  <c r="A4365" i="32"/>
  <c r="A3619" i="32"/>
  <c r="A2945" i="32"/>
  <c r="A3478" i="32"/>
  <c r="A2238" i="32"/>
  <c r="A4006" i="32"/>
  <c r="A4375" i="32"/>
  <c r="A1146" i="32"/>
  <c r="A4033" i="32"/>
  <c r="A4341" i="32"/>
  <c r="A2687" i="32"/>
  <c r="A2292" i="32"/>
  <c r="A3887" i="32"/>
  <c r="A2418" i="32"/>
  <c r="A4027" i="32"/>
  <c r="A3551" i="32"/>
  <c r="A3189" i="32"/>
  <c r="A2417" i="32"/>
  <c r="A4364" i="32"/>
  <c r="A3188" i="32"/>
  <c r="A2127" i="32"/>
  <c r="A3386" i="32"/>
  <c r="A3366" i="32"/>
  <c r="A2507" i="32"/>
  <c r="A2523" i="32"/>
  <c r="A3727" i="32"/>
  <c r="A3341" i="32"/>
  <c r="A2580" i="32"/>
  <c r="A4252" i="32"/>
  <c r="A4075" i="32"/>
  <c r="A4236" i="32"/>
  <c r="A4274" i="32"/>
  <c r="A829" i="32"/>
  <c r="A1891" i="32"/>
  <c r="A2477" i="32"/>
  <c r="A1452" i="32"/>
  <c r="A2006" i="32"/>
  <c r="A3385" i="32"/>
  <c r="A3042" i="32"/>
  <c r="A1599" i="32"/>
  <c r="A2449" i="32"/>
  <c r="A2043" i="32"/>
  <c r="A4562" i="32"/>
  <c r="A3206" i="32"/>
  <c r="A2974" i="32"/>
  <c r="A4532" i="32"/>
  <c r="A4273" i="32"/>
  <c r="A2367" i="32"/>
  <c r="A3133" i="32"/>
  <c r="A4525" i="32"/>
  <c r="A2699" i="32"/>
  <c r="A2312" i="32"/>
  <c r="A4489" i="32"/>
  <c r="A3951" i="32"/>
  <c r="A4435" i="32"/>
  <c r="A3638" i="32"/>
  <c r="A3825" i="32"/>
  <c r="A2060" i="32"/>
  <c r="A3656" i="32"/>
  <c r="A2686" i="32"/>
  <c r="A3518" i="32"/>
  <c r="A3041" i="32"/>
  <c r="A4496" i="32"/>
  <c r="A3824" i="32"/>
  <c r="A1868" i="32"/>
  <c r="A934" i="32"/>
  <c r="A3307" i="32"/>
  <c r="A3426" i="32"/>
  <c r="A4260" i="32"/>
  <c r="A4340" i="32"/>
  <c r="A3726" i="32"/>
  <c r="A3533" i="32"/>
  <c r="A3706" i="32"/>
  <c r="A1882" i="32"/>
  <c r="A4536" i="32"/>
  <c r="A3565" i="32"/>
  <c r="A2215" i="32"/>
  <c r="A4522" i="32"/>
  <c r="A1916" i="32"/>
  <c r="A3846" i="32"/>
  <c r="A1717" i="32"/>
  <c r="A2932" i="32"/>
  <c r="A3770" i="32"/>
  <c r="A4000" i="32"/>
  <c r="A1823" i="32"/>
  <c r="A1476" i="32"/>
  <c r="A856" i="32"/>
  <c r="A3690" i="32"/>
  <c r="A3493" i="32"/>
  <c r="A4116" i="32"/>
  <c r="A1621" i="32"/>
  <c r="A4510" i="32"/>
  <c r="A4514" i="32"/>
  <c r="A3473" i="32"/>
  <c r="A691" i="32"/>
  <c r="A3924" i="32"/>
  <c r="A3014" i="32"/>
  <c r="A2184" i="32"/>
  <c r="A1915" i="32"/>
  <c r="A1672" i="32"/>
  <c r="A516" i="32"/>
  <c r="A4363" i="32"/>
  <c r="A2456" i="32"/>
  <c r="A4278" i="32"/>
  <c r="A3274" i="32"/>
  <c r="A3160" i="32"/>
  <c r="A4057" i="32"/>
  <c r="A3054" i="32"/>
  <c r="A4289" i="32"/>
  <c r="A620" i="32"/>
  <c r="A3178" i="32"/>
  <c r="A1243" i="32"/>
  <c r="A3159" i="32"/>
  <c r="A2302" i="32"/>
  <c r="A4321" i="32"/>
  <c r="A2735" i="32"/>
  <c r="A4203" i="32"/>
  <c r="A1067" i="32"/>
  <c r="A1620" i="32"/>
  <c r="A1380" i="32"/>
  <c r="A2072" i="32"/>
  <c r="A1619" i="32"/>
  <c r="A4362" i="32"/>
  <c r="A3081" i="32"/>
  <c r="A3425" i="32"/>
  <c r="A1735" i="32"/>
  <c r="A3225" i="32"/>
  <c r="A2824" i="32"/>
  <c r="A3250" i="32"/>
  <c r="A4310" i="32"/>
  <c r="A1782" i="32"/>
  <c r="A4065" i="32"/>
  <c r="A2841" i="32"/>
  <c r="A2173" i="32"/>
  <c r="A595" i="32"/>
  <c r="A2787" i="32"/>
  <c r="A2889" i="32"/>
  <c r="A4505" i="32"/>
  <c r="A2301" i="32"/>
  <c r="A1764" i="32"/>
  <c r="A1645" i="32"/>
  <c r="A2981" i="32"/>
  <c r="A3999" i="32"/>
  <c r="A584" i="32"/>
  <c r="A1774" i="32"/>
  <c r="A3412" i="32"/>
  <c r="A2910" i="32"/>
  <c r="A1716" i="32"/>
  <c r="A2823" i="32"/>
  <c r="A766" i="32"/>
  <c r="A1015" i="32"/>
  <c r="A1263" i="32"/>
  <c r="A3128" i="32"/>
  <c r="A216" i="32"/>
  <c r="A4115" i="32"/>
  <c r="A2840" i="32"/>
  <c r="A870" i="32"/>
  <c r="A3517" i="32"/>
  <c r="A4300" i="32"/>
  <c r="A503" i="32"/>
  <c r="A3618" i="32"/>
  <c r="A3600" i="32"/>
  <c r="A4074" i="32"/>
  <c r="A3998" i="32"/>
  <c r="A699" i="32"/>
  <c r="A1085" i="32"/>
  <c r="A4288" i="32"/>
  <c r="A283" i="32"/>
  <c r="A855" i="32"/>
  <c r="A1607" i="32"/>
  <c r="A3628" i="32"/>
  <c r="A196" i="32"/>
  <c r="A3492" i="32"/>
  <c r="A782" i="32"/>
  <c r="A3599" i="32"/>
  <c r="A3392" i="32"/>
  <c r="A865" i="32"/>
  <c r="A3065" i="32"/>
  <c r="A2258" i="32"/>
  <c r="A2227" i="32"/>
  <c r="A3019" i="32"/>
  <c r="A4218" i="32"/>
  <c r="A3637" i="32"/>
  <c r="A2839" i="32"/>
  <c r="A3978" i="32"/>
  <c r="A3008" i="32"/>
  <c r="A3340" i="32"/>
  <c r="A4145" i="32"/>
  <c r="A1651" i="32"/>
  <c r="A2648" i="32"/>
  <c r="A1984" i="32"/>
  <c r="A3260" i="32"/>
  <c r="A1001" i="32"/>
  <c r="A3320" i="32"/>
  <c r="A3505" i="32"/>
  <c r="A63" i="32"/>
  <c r="A1644" i="32"/>
  <c r="A1690" i="32"/>
  <c r="A1881" i="32"/>
  <c r="A4106" i="32"/>
  <c r="A4425" i="32"/>
  <c r="A4287" i="32"/>
  <c r="A1811" i="32"/>
  <c r="A3259" i="32"/>
  <c r="A3537" i="32"/>
  <c r="A4331" i="32"/>
  <c r="A1629" i="32"/>
  <c r="A1467" i="32"/>
  <c r="A4272" i="32"/>
  <c r="A1834" i="32"/>
  <c r="A4064" i="32"/>
  <c r="A2120" i="32"/>
  <c r="A2675" i="32"/>
  <c r="A259" i="32"/>
  <c r="A4014" i="32"/>
  <c r="A3239" i="32"/>
  <c r="A1585" i="32"/>
  <c r="A3786" i="32"/>
  <c r="A4419" i="32"/>
  <c r="A4089" i="32"/>
  <c r="A2442" i="32"/>
  <c r="A917" i="32"/>
  <c r="A2550" i="32"/>
  <c r="A1810" i="32"/>
  <c r="A4226" i="32"/>
  <c r="A4202" i="32"/>
  <c r="A1226" i="32"/>
  <c r="A2530" i="32"/>
  <c r="A471" i="32"/>
  <c r="A165" i="32"/>
  <c r="A1191" i="32"/>
  <c r="A2993" i="32"/>
  <c r="A4568" i="32"/>
  <c r="A3445" i="32"/>
  <c r="A434" i="32"/>
  <c r="A136" i="32"/>
  <c r="A3434" i="32"/>
  <c r="A3290" i="32"/>
  <c r="A4217" i="32"/>
  <c r="A385" i="32"/>
  <c r="A502" i="32"/>
  <c r="A1422" i="32"/>
  <c r="A3564" i="32"/>
  <c r="A3960" i="32"/>
  <c r="A4559" i="32"/>
  <c r="A1181" i="32"/>
  <c r="A1725" i="32"/>
  <c r="A2538" i="32"/>
  <c r="A3845" i="32"/>
  <c r="A4330" i="32"/>
  <c r="A4192" i="32"/>
  <c r="A3092" i="32"/>
  <c r="A2931" i="32"/>
  <c r="A874" i="32"/>
  <c r="A2632" i="32"/>
  <c r="A1406" i="32"/>
  <c r="A1833" i="32"/>
  <c r="A3424" i="32"/>
  <c r="A2888" i="32"/>
  <c r="A4531" i="32"/>
  <c r="A2015" i="32"/>
  <c r="A3118" i="32"/>
  <c r="A634" i="32"/>
  <c r="A2662" i="32"/>
  <c r="A1618" i="32"/>
  <c r="A880" i="32"/>
  <c r="A3472" i="32"/>
  <c r="A1285" i="32"/>
  <c r="A2448" i="32"/>
  <c r="A4530" i="32"/>
  <c r="A569" i="32"/>
  <c r="A1475" i="32"/>
  <c r="A1557" i="32"/>
  <c r="A608" i="32"/>
  <c r="A4472" i="32"/>
  <c r="A4209" i="32"/>
  <c r="A3053" i="32"/>
  <c r="A3609" i="32"/>
  <c r="A3158" i="32"/>
  <c r="A2330" i="32"/>
  <c r="A3646" i="32"/>
  <c r="A1060" i="32"/>
  <c r="A3608" i="32"/>
  <c r="A809" i="32"/>
  <c r="A4453" i="32"/>
  <c r="A1044" i="32"/>
  <c r="A3080" i="32"/>
  <c r="A3715" i="32"/>
  <c r="A4251" i="32"/>
  <c r="A1538" i="32"/>
  <c r="A1084" i="32"/>
  <c r="A3725" i="32"/>
  <c r="A1637" i="32"/>
  <c r="A4309" i="32"/>
  <c r="A992" i="32"/>
  <c r="A2031" i="32"/>
  <c r="A1306" i="32"/>
  <c r="A594" i="32"/>
  <c r="A4095" i="32"/>
  <c r="A4144" i="32"/>
  <c r="A4464" i="32"/>
  <c r="A2579" i="32"/>
  <c r="A984" i="32"/>
  <c r="A1822" i="32"/>
  <c r="A1773" i="32"/>
  <c r="A3775" i="32"/>
  <c r="A3477" i="32"/>
  <c r="A3157" i="32"/>
  <c r="A745" i="32"/>
  <c r="A4048" i="32"/>
  <c r="A2405" i="32"/>
  <c r="A3064" i="32"/>
  <c r="A869" i="32"/>
  <c r="A2973" i="32"/>
  <c r="A714" i="32"/>
  <c r="A713" i="32"/>
  <c r="A1975" i="32"/>
  <c r="A3937" i="32"/>
  <c r="A1262" i="32"/>
  <c r="A2810" i="32"/>
  <c r="A3423" i="32"/>
  <c r="A3040" i="32"/>
  <c r="A4521" i="32"/>
  <c r="A1821" i="32"/>
  <c r="A1890" i="32"/>
  <c r="A808" i="32"/>
  <c r="A4005" i="32"/>
  <c r="A2191" i="32"/>
  <c r="A3868" i="32"/>
  <c r="A4088" i="32"/>
  <c r="A3144" i="32"/>
  <c r="A2042" i="32"/>
  <c r="A4073" i="32"/>
  <c r="A1437" i="32"/>
  <c r="A823" i="32"/>
  <c r="A4320" i="32"/>
  <c r="A842" i="32"/>
  <c r="A3405" i="32"/>
  <c r="A3855" i="32"/>
  <c r="A1218" i="32"/>
  <c r="A3117" i="32"/>
  <c r="A583" i="32"/>
  <c r="A4558" i="32"/>
  <c r="A2311" i="32"/>
  <c r="A1567" i="32"/>
  <c r="A851" i="32"/>
  <c r="A873" i="32"/>
  <c r="A619" i="32"/>
  <c r="A1097" i="32"/>
  <c r="A4225" i="32"/>
  <c r="A1102" i="32"/>
  <c r="A1758" i="32"/>
  <c r="A2396" i="32"/>
  <c r="A3900" i="32"/>
  <c r="A1496" i="32"/>
  <c r="A1083" i="32"/>
  <c r="A2774" i="32"/>
  <c r="A1914" i="32"/>
  <c r="A864" i="32"/>
  <c r="A983" i="32"/>
  <c r="A1461" i="32"/>
  <c r="A1242" i="32"/>
  <c r="A2140" i="32"/>
  <c r="A4556" i="32"/>
  <c r="A4180" i="32"/>
  <c r="A1217" i="32"/>
  <c r="A3844" i="32"/>
  <c r="A3491" i="32"/>
  <c r="A1636" i="32"/>
  <c r="A4572" i="32"/>
  <c r="A2962" i="32"/>
  <c r="A4004" i="32"/>
  <c r="A3411" i="32"/>
  <c r="A1800" i="32"/>
  <c r="A326" i="32"/>
  <c r="A4087" i="32"/>
  <c r="A3923" i="32"/>
  <c r="A1313" i="32"/>
  <c r="A2944" i="32"/>
  <c r="A1734" i="32"/>
  <c r="A1361" i="32"/>
  <c r="A3867" i="32"/>
  <c r="A147" i="32"/>
  <c r="A2578" i="32"/>
  <c r="A3214" i="32"/>
  <c r="A3063" i="32"/>
  <c r="A3001" i="32"/>
  <c r="A3079" i="32"/>
  <c r="A2726" i="32"/>
  <c r="A2529" i="32"/>
  <c r="A4114" i="32"/>
  <c r="A1635" i="32"/>
  <c r="A2108" i="32"/>
  <c r="A131" i="32"/>
  <c r="A4191" i="32"/>
  <c r="A3177" i="32"/>
  <c r="A2310" i="32"/>
  <c r="A1983" i="32"/>
  <c r="A3879" i="32"/>
  <c r="A4319" i="32"/>
  <c r="A3176" i="32"/>
  <c r="A4143" i="32"/>
  <c r="A4329" i="32"/>
  <c r="A2366" i="32"/>
  <c r="A4250" i="32"/>
  <c r="A2059" i="32"/>
  <c r="A2556" i="32"/>
  <c r="A3655" i="32"/>
  <c r="A3273" i="32"/>
  <c r="A3294" i="32"/>
  <c r="A4434" i="32"/>
  <c r="A568" i="32"/>
  <c r="A2972" i="32"/>
  <c r="A4399" i="32"/>
  <c r="A1235" i="32"/>
  <c r="A1552" i="32"/>
  <c r="A75" i="32"/>
  <c r="A1225" i="32"/>
  <c r="A1584" i="32"/>
  <c r="A2919" i="32"/>
  <c r="A2486" i="32"/>
  <c r="A4032" i="32"/>
  <c r="A4433" i="32"/>
  <c r="A3667" i="32"/>
  <c r="A2365" i="32"/>
  <c r="A4513" i="32"/>
  <c r="A1474" i="32"/>
  <c r="A3785" i="32"/>
  <c r="A2764" i="32"/>
  <c r="A2598" i="32"/>
  <c r="A1224" i="32"/>
  <c r="A3950" i="32"/>
  <c r="A1379" i="32"/>
  <c r="A3563" i="32"/>
  <c r="A822" i="32"/>
  <c r="A4481" i="32"/>
  <c r="A2441" i="32"/>
  <c r="A3936" i="32"/>
  <c r="A2309" i="32"/>
  <c r="A1051" i="32"/>
  <c r="A2429" i="32"/>
  <c r="A3238" i="32"/>
  <c r="A3666" i="32"/>
  <c r="A659" i="32"/>
  <c r="A4142" i="32"/>
  <c r="A1405" i="32"/>
  <c r="A4555" i="32"/>
  <c r="A2214" i="32"/>
  <c r="A3949" i="32"/>
  <c r="A370" i="32"/>
  <c r="A3654" i="32"/>
  <c r="A81" i="32"/>
  <c r="A1312" i="32"/>
  <c r="A3444" i="32"/>
  <c r="A2549" i="32"/>
  <c r="A2591" i="32"/>
  <c r="A3156" i="32"/>
  <c r="A4271" i="32"/>
  <c r="A4105" i="32"/>
  <c r="A2763" i="32"/>
  <c r="A3574" i="32"/>
  <c r="A3175" i="32"/>
  <c r="A2226" i="32"/>
  <c r="A2476" i="32"/>
  <c r="A1190" i="32"/>
  <c r="A1495" i="32"/>
  <c r="A2725" i="32"/>
  <c r="A1176" i="32"/>
  <c r="A2375" i="32"/>
  <c r="A4216" i="32"/>
  <c r="A3762" i="32"/>
  <c r="A1395" i="32"/>
  <c r="A369" i="32"/>
  <c r="A3744" i="32"/>
  <c r="A932" i="32"/>
  <c r="A2992" i="32"/>
  <c r="A4557" i="32"/>
  <c r="A4094" i="32"/>
  <c r="A2822" i="32"/>
  <c r="A2900" i="32"/>
  <c r="A2876" i="32"/>
  <c r="A3823" i="32"/>
  <c r="A3365" i="32"/>
  <c r="A2506" i="32"/>
  <c r="A562" i="32"/>
  <c r="A1966" i="32"/>
  <c r="A2875" i="32"/>
  <c r="A467" i="32"/>
  <c r="A2030" i="32"/>
  <c r="A647" i="32"/>
  <c r="A2516" i="32"/>
  <c r="A440" i="32"/>
  <c r="A2264" i="32"/>
  <c r="A2455" i="32"/>
  <c r="A4404" i="32"/>
  <c r="A3272" i="32"/>
  <c r="A74" i="32"/>
  <c r="A2597" i="32"/>
  <c r="A1180" i="32"/>
  <c r="A1074" i="32"/>
  <c r="A863" i="32"/>
  <c r="A3091" i="32"/>
  <c r="A3986" i="32"/>
  <c r="A2447" i="32"/>
  <c r="A3705" i="32"/>
  <c r="A712" i="32"/>
  <c r="A1523" i="32"/>
  <c r="A3391" i="32"/>
  <c r="A862" i="32"/>
  <c r="A3384" i="32"/>
  <c r="A466" i="32"/>
  <c r="A1271" i="32"/>
  <c r="A3665" i="32"/>
  <c r="A3155" i="32"/>
  <c r="A1175" i="32"/>
  <c r="A155" i="32"/>
  <c r="A1938" i="32"/>
  <c r="A380" i="32"/>
  <c r="A1223" i="32"/>
  <c r="A727" i="32"/>
  <c r="A675" i="32"/>
  <c r="A2151" i="32"/>
  <c r="A4452" i="32"/>
  <c r="A3822" i="32"/>
  <c r="A1537" i="32"/>
  <c r="A1788" i="32"/>
  <c r="A3319" i="32"/>
  <c r="A4339" i="32"/>
  <c r="A65" i="32"/>
  <c r="A2734" i="32"/>
  <c r="A1852" i="32"/>
  <c r="A2225" i="32"/>
  <c r="A2172" i="32"/>
  <c r="A2756" i="32"/>
  <c r="A1303" i="32"/>
  <c r="A3733" i="32"/>
  <c r="A1742" i="32"/>
  <c r="A2165" i="32"/>
  <c r="A3714" i="32"/>
  <c r="A2569" i="32"/>
  <c r="A1715" i="32"/>
  <c r="A1302" i="32"/>
  <c r="A4038" i="32"/>
  <c r="A1809" i="32"/>
  <c r="A4424" i="32"/>
  <c r="A1275" i="32"/>
  <c r="A4351" i="32"/>
  <c r="A1583" i="32"/>
  <c r="A4463" i="32"/>
  <c r="A2505" i="32"/>
  <c r="A744" i="32"/>
  <c r="A2119" i="32"/>
  <c r="A3116" i="32"/>
  <c r="A4259" i="32"/>
  <c r="A24" i="32"/>
  <c r="A3821" i="32"/>
  <c r="A43" i="32"/>
  <c r="A582" i="32"/>
  <c r="A4509" i="32"/>
  <c r="A1059" i="32"/>
  <c r="A2257" i="32"/>
  <c r="A2773" i="32"/>
  <c r="A2107" i="32"/>
  <c r="A4235" i="32"/>
  <c r="A130" i="32"/>
  <c r="A897" i="32"/>
  <c r="A1421" i="32"/>
  <c r="A3456" i="32"/>
  <c r="A2171" i="32"/>
  <c r="A2170" i="32"/>
  <c r="A567" i="32"/>
  <c r="A3761" i="32"/>
  <c r="A1628" i="32"/>
  <c r="A1900" i="32"/>
  <c r="A125" i="32"/>
  <c r="A4432" i="32"/>
  <c r="A515" i="32"/>
  <c r="A393" i="32"/>
  <c r="A3809" i="32"/>
  <c r="A2577" i="32"/>
  <c r="A2041" i="32"/>
  <c r="A2874" i="32"/>
  <c r="A4249" i="32"/>
  <c r="A1757" i="32"/>
  <c r="A982" i="32"/>
  <c r="A1116" i="32"/>
  <c r="A1792" i="32"/>
  <c r="A3886" i="32"/>
  <c r="A2024" i="32"/>
  <c r="A1066" i="32"/>
  <c r="A2340" i="32"/>
  <c r="A813" i="32"/>
  <c r="A4270" i="32"/>
  <c r="A3339" i="32"/>
  <c r="A1132" i="32"/>
  <c r="A2954" i="32"/>
  <c r="A403" i="32"/>
  <c r="A3935" i="32"/>
  <c r="A3532" i="32"/>
  <c r="A1372" i="32"/>
  <c r="A2428" i="32"/>
  <c r="A4350" i="32"/>
  <c r="A3653" i="32"/>
  <c r="A2991" i="32"/>
  <c r="A556" i="32"/>
  <c r="A4553" i="32"/>
  <c r="A501" i="32"/>
  <c r="A4451" i="32"/>
  <c r="A258" i="32"/>
  <c r="A143" i="32"/>
  <c r="A4508" i="32"/>
  <c r="A3966" i="32"/>
  <c r="A2909" i="32"/>
  <c r="A470" i="32"/>
  <c r="A208" i="32"/>
  <c r="A3455" i="32"/>
  <c r="A1724" i="32"/>
  <c r="A1160" i="32"/>
  <c r="A142" i="32"/>
  <c r="A3454" i="32"/>
  <c r="A628" i="32"/>
  <c r="A1261" i="32"/>
  <c r="A1270" i="32"/>
  <c r="A690" i="32"/>
  <c r="A4190" i="32"/>
  <c r="A3997" i="32"/>
  <c r="A1241" i="32"/>
  <c r="A308" i="32"/>
  <c r="A244" i="32"/>
  <c r="A807" i="32"/>
  <c r="A2150" i="32"/>
  <c r="A1145" i="32"/>
  <c r="A3598" i="32"/>
  <c r="A312" i="32"/>
  <c r="A1687" i="32"/>
  <c r="A3797" i="32"/>
  <c r="A4338" i="32"/>
  <c r="A447" i="32"/>
  <c r="A287" i="32"/>
  <c r="A3573" i="32"/>
  <c r="A2522" i="32"/>
  <c r="A2485" i="32"/>
  <c r="A991" i="32"/>
  <c r="A2454" i="32"/>
  <c r="A2504" i="32"/>
  <c r="A3383" i="32"/>
  <c r="A4520" i="32"/>
  <c r="A1598" i="32"/>
  <c r="A4349" i="32"/>
  <c r="A2838" i="32"/>
  <c r="A3866" i="32"/>
  <c r="A3751" i="32"/>
  <c r="A2711" i="32"/>
  <c r="A2943" i="32"/>
  <c r="A280" i="32"/>
  <c r="A581" i="32"/>
  <c r="A1928" i="32"/>
  <c r="A1420" i="32"/>
  <c r="A2772" i="32"/>
  <c r="A379" i="32"/>
  <c r="A477" i="32"/>
  <c r="A3471" i="32"/>
  <c r="A2908" i="32"/>
  <c r="A2484" i="32"/>
  <c r="A1208" i="32"/>
  <c r="A119" i="32"/>
  <c r="A3237" i="32"/>
  <c r="A4423" i="32"/>
  <c r="A1451" i="32"/>
  <c r="A465" i="32"/>
  <c r="A1325" i="32"/>
  <c r="A3913" i="32"/>
  <c r="A1686" i="32"/>
  <c r="A781" i="32"/>
  <c r="A1998" i="32"/>
  <c r="A243" i="32"/>
  <c r="A4286" i="32"/>
  <c r="A2291" i="32"/>
  <c r="A1378" i="32"/>
  <c r="A1115" i="32"/>
  <c r="A711" i="32"/>
  <c r="A307" i="32"/>
  <c r="A2339" i="32"/>
  <c r="A1685" i="32"/>
  <c r="A378" i="32"/>
  <c r="A1032" i="32"/>
  <c r="A2446" i="32"/>
  <c r="A3636" i="32"/>
  <c r="A990" i="32"/>
  <c r="A4269" i="32"/>
  <c r="A1260" i="32"/>
  <c r="A4234" i="32"/>
  <c r="A2169" i="32"/>
  <c r="A3258" i="32"/>
  <c r="A911" i="32"/>
  <c r="A1164" i="32"/>
  <c r="A887" i="32"/>
  <c r="A3985" i="32"/>
  <c r="A2596" i="32"/>
  <c r="A3820" i="32"/>
  <c r="A3132" i="32"/>
  <c r="A175" i="32"/>
  <c r="A1799" i="32"/>
  <c r="A3306" i="32"/>
  <c r="A1494" i="32"/>
  <c r="A646" i="32"/>
  <c r="A3965" i="32"/>
  <c r="A3885" i="32"/>
  <c r="A1982" i="32"/>
  <c r="A2755" i="32"/>
  <c r="A1114" i="32"/>
  <c r="A1844" i="32"/>
  <c r="A1295" i="32"/>
  <c r="A398" i="32"/>
  <c r="A2515" i="32"/>
  <c r="A756" i="32"/>
  <c r="A2467" i="32"/>
  <c r="A416" i="32"/>
  <c r="A1617" i="32"/>
  <c r="A1787" i="32"/>
  <c r="A1781" i="32"/>
  <c r="A2887" i="32"/>
  <c r="A961" i="32"/>
  <c r="A2352" i="32"/>
  <c r="A973" i="32"/>
  <c r="A3422" i="32"/>
  <c r="A3078" i="32"/>
  <c r="A3589" i="32"/>
  <c r="A1043" i="32"/>
  <c r="A2040" i="32"/>
  <c r="A2029" i="32"/>
  <c r="A446" i="32"/>
  <c r="A1294" i="32"/>
  <c r="A2564" i="32"/>
  <c r="A3504" i="32"/>
  <c r="A365" i="32"/>
  <c r="A633" i="32"/>
  <c r="A1251" i="32"/>
  <c r="A924" i="32"/>
  <c r="A4462" i="32"/>
  <c r="A3627" i="32"/>
  <c r="A710" i="32"/>
  <c r="A459" i="32"/>
  <c r="A580" i="32"/>
  <c r="A1284" i="32"/>
  <c r="A1338" i="32"/>
  <c r="A1311" i="32"/>
  <c r="A2821" i="32"/>
  <c r="A1591" i="32"/>
  <c r="A1274" i="32"/>
  <c r="A264" i="32"/>
  <c r="A3835" i="32"/>
  <c r="A445" i="32"/>
  <c r="A3390" i="32"/>
  <c r="A3443" i="32"/>
  <c r="A1960" i="32"/>
  <c r="A2809" i="32"/>
  <c r="A698" i="32"/>
  <c r="A1643" i="32"/>
  <c r="A900" i="32"/>
  <c r="A3680" i="32"/>
  <c r="A3062" i="32"/>
  <c r="A1000" i="32"/>
  <c r="A3597" i="32"/>
  <c r="A3796" i="32"/>
  <c r="A999" i="32"/>
  <c r="A3503" i="32"/>
  <c r="A3490" i="32"/>
  <c r="A886" i="32"/>
  <c r="A3236" i="32"/>
  <c r="A73" i="32"/>
  <c r="A627" i="32"/>
  <c r="A689" i="32"/>
  <c r="A1493" i="32"/>
  <c r="A2886" i="32"/>
  <c r="A3187" i="32"/>
  <c r="A2201" i="32"/>
  <c r="A2808" i="32"/>
  <c r="A3679" i="32"/>
  <c r="A124" i="32"/>
  <c r="A1101" i="32"/>
  <c r="A2971" i="32"/>
  <c r="A1065" i="32"/>
  <c r="A2440" i="32"/>
  <c r="A765" i="32"/>
  <c r="A3769" i="32"/>
  <c r="A2719" i="32"/>
  <c r="A2743" i="32"/>
  <c r="A48" i="32"/>
  <c r="A3843" i="32"/>
  <c r="A409" i="32"/>
  <c r="A3039" i="32"/>
  <c r="A3355" i="32"/>
  <c r="A4431" i="32"/>
  <c r="A2754" i="32"/>
  <c r="A263" i="32"/>
  <c r="A1144" i="32"/>
  <c r="A2190" i="32"/>
  <c r="A3760" i="32"/>
  <c r="A500" i="32"/>
  <c r="A1851" i="32"/>
  <c r="A3404" i="32"/>
  <c r="A1201" i="32"/>
  <c r="A4461" i="32"/>
  <c r="A892" i="32"/>
  <c r="A3912" i="32"/>
  <c r="A140" i="32"/>
  <c r="A2930" i="32"/>
  <c r="A2698" i="32"/>
  <c r="A3470" i="32"/>
  <c r="A3224" i="32"/>
  <c r="A4519" i="32"/>
  <c r="A4299" i="32"/>
  <c r="A3138" i="32"/>
  <c r="A2771" i="32"/>
  <c r="A29" i="32"/>
  <c r="A3922" i="32"/>
  <c r="A3364" i="32"/>
  <c r="A2183" i="32"/>
  <c r="A755" i="32"/>
  <c r="A602" i="32"/>
  <c r="A2308" i="32"/>
  <c r="A2237" i="32"/>
  <c r="A384" i="32"/>
  <c r="A96" i="32"/>
  <c r="A3516" i="32"/>
  <c r="A3784" i="32"/>
  <c r="A1953" i="32"/>
  <c r="A2697" i="32"/>
  <c r="A484" i="32"/>
  <c r="A4013" i="32"/>
  <c r="A3318" i="32"/>
  <c r="A2058" i="32"/>
  <c r="A3502" i="32"/>
  <c r="A2493" i="32"/>
  <c r="A3588" i="32"/>
  <c r="A3819" i="32"/>
  <c r="A3635" i="32"/>
  <c r="A2807" i="32"/>
  <c r="A3959" i="32"/>
  <c r="A429" i="32"/>
  <c r="A1100" i="32"/>
  <c r="A2427" i="32"/>
  <c r="A4567" i="32"/>
  <c r="A1697" i="32"/>
  <c r="A1159" i="32"/>
  <c r="A304" i="32"/>
  <c r="A457" i="32"/>
  <c r="A1880" i="32"/>
  <c r="A2164" i="32"/>
  <c r="A3704" i="32"/>
  <c r="A164" i="32"/>
  <c r="A3127" i="32"/>
  <c r="A2568" i="32"/>
  <c r="A4003" i="32"/>
  <c r="A3645" i="32"/>
  <c r="A879" i="32"/>
  <c r="A2028" i="32"/>
  <c r="A868" i="32"/>
  <c r="A3899" i="32"/>
  <c r="A1536" i="32"/>
  <c r="A4104" i="32"/>
  <c r="A709" i="32"/>
  <c r="A2796" i="32"/>
  <c r="A3501" i="32"/>
  <c r="A129" i="32"/>
  <c r="A3713" i="32"/>
  <c r="A2081" i="32"/>
  <c r="A3898" i="32"/>
  <c r="A4450" i="32"/>
  <c r="A188" i="32"/>
  <c r="A1997" i="32"/>
  <c r="A2724" i="32"/>
  <c r="A1310" i="32"/>
  <c r="A4328" i="32"/>
  <c r="A2576" i="32"/>
  <c r="A3911" i="32"/>
  <c r="A269" i="32"/>
  <c r="A1981" i="32"/>
  <c r="A1927" i="32"/>
  <c r="A4449" i="32"/>
  <c r="A2168" i="32"/>
  <c r="A1948" i="32"/>
  <c r="A821" i="32"/>
  <c r="A3712" i="32"/>
  <c r="A3562" i="32"/>
  <c r="A118" i="32"/>
  <c r="A4047" i="32"/>
  <c r="A352" i="32"/>
  <c r="A439" i="32"/>
  <c r="A42" i="32"/>
  <c r="A3382" i="32"/>
  <c r="A764" i="32"/>
  <c r="A4529" i="32"/>
  <c r="A2885" i="32"/>
  <c r="A3421" i="32"/>
  <c r="A397" i="32"/>
  <c r="A3711" i="32"/>
  <c r="A4488" i="32"/>
  <c r="A1259" i="32"/>
  <c r="A2619" i="32"/>
  <c r="A4170" i="32"/>
  <c r="A2057" i="32"/>
  <c r="A2256" i="32"/>
  <c r="A169" i="32"/>
  <c r="A566" i="32"/>
  <c r="A415" i="32"/>
  <c r="A2862" i="32"/>
  <c r="A3403" i="32"/>
  <c r="A368" i="32"/>
  <c r="A2762" i="32"/>
  <c r="A1484" i="32"/>
  <c r="A3205" i="32"/>
  <c r="A4535" i="32"/>
  <c r="A3743" i="32"/>
  <c r="A1850" i="32"/>
  <c r="A1324" i="32"/>
  <c r="A3878" i="32"/>
  <c r="A3644" i="32"/>
  <c r="A230" i="32"/>
  <c r="A4561" i="32"/>
  <c r="A896" i="32"/>
  <c r="A4233" i="32"/>
  <c r="A2118" i="32"/>
  <c r="A593" i="32"/>
  <c r="A62" i="32"/>
  <c r="A4208" i="32"/>
  <c r="A228" i="32"/>
  <c r="A4374" i="32"/>
  <c r="A41" i="32"/>
  <c r="A2548" i="32"/>
  <c r="A1154" i="32"/>
  <c r="A3617" i="32"/>
  <c r="A3018" i="32"/>
  <c r="A2631" i="32"/>
  <c r="A2329" i="32"/>
  <c r="A2492" i="32"/>
  <c r="A2092" i="32"/>
  <c r="A3587" i="32"/>
  <c r="A2328" i="32"/>
  <c r="A1937" i="32"/>
  <c r="A174" i="32"/>
  <c r="A135" i="32"/>
  <c r="A4132" i="32"/>
  <c r="A2149" i="32"/>
  <c r="A2761" i="32"/>
  <c r="A61" i="32"/>
  <c r="A2208" i="32"/>
  <c r="A4460" i="32"/>
  <c r="A2404" i="32"/>
  <c r="A3515" i="32"/>
  <c r="A364" i="32"/>
  <c r="A3732" i="32"/>
  <c r="A1458" i="32"/>
  <c r="A1323" i="32"/>
  <c r="A790" i="32"/>
  <c r="A1014" i="32"/>
  <c r="A363" i="32"/>
  <c r="A2692" i="32"/>
  <c r="A3818" i="32"/>
  <c r="A2374" i="32"/>
  <c r="A841" i="32"/>
  <c r="A2163" i="32"/>
  <c r="A1879" i="32"/>
  <c r="A2795" i="32"/>
  <c r="A741" i="32"/>
  <c r="A526" i="32"/>
  <c r="A549" i="32"/>
  <c r="A1058" i="32"/>
  <c r="A2283" i="32"/>
  <c r="A2126" i="32"/>
  <c r="A697" i="32"/>
  <c r="A3742" i="32"/>
  <c r="A3689" i="32"/>
  <c r="A2929" i="32"/>
  <c r="A678" i="32"/>
  <c r="A60" i="32"/>
  <c r="A2547" i="32"/>
  <c r="A2537" i="32"/>
  <c r="A4348" i="32"/>
  <c r="A92" i="32"/>
  <c r="A3469" i="32"/>
  <c r="A377" i="32"/>
  <c r="A3052" i="32"/>
  <c r="A4086" i="32"/>
  <c r="A3865" i="32"/>
  <c r="A3864" i="32"/>
  <c r="A2961" i="32"/>
  <c r="A4224" i="32"/>
  <c r="A800" i="32"/>
  <c r="A1666" i="32"/>
  <c r="A3652" i="32"/>
  <c r="A4361" i="32"/>
  <c r="A3174" i="32"/>
  <c r="A3774" i="32"/>
  <c r="A268" i="32"/>
  <c r="A1878" i="32"/>
  <c r="A47" i="32"/>
  <c r="A311" i="32"/>
  <c r="A464" i="32"/>
  <c r="A579" i="32"/>
  <c r="A2590" i="32"/>
  <c r="A1125" i="32"/>
  <c r="A2426" i="32"/>
  <c r="A1696" i="32"/>
  <c r="A1113" i="32"/>
  <c r="A4046" i="32"/>
  <c r="A3934" i="32"/>
  <c r="A4318" i="32"/>
  <c r="A2575" i="32"/>
  <c r="A4248" i="32"/>
  <c r="A95" i="32"/>
  <c r="A3897" i="32"/>
  <c r="A351" i="32"/>
  <c r="A2521" i="32"/>
  <c r="A1941" i="32"/>
  <c r="A1548" i="32"/>
  <c r="A2117" i="32"/>
  <c r="A3381" i="32"/>
  <c r="A3281" i="32"/>
  <c r="A4298" i="32"/>
  <c r="A1665" i="32"/>
  <c r="A59" i="32"/>
  <c r="A2820" i="32"/>
  <c r="A2139" i="32"/>
  <c r="A456" i="32"/>
  <c r="A3572" i="32"/>
  <c r="A4268" i="32"/>
  <c r="A1566" i="32"/>
  <c r="A2970" i="32"/>
  <c r="A1582" i="32"/>
  <c r="A34" i="32"/>
  <c r="A3910" i="32"/>
  <c r="A1899" i="32"/>
  <c r="A2466" i="32"/>
  <c r="A4480" i="32"/>
  <c r="A69" i="32"/>
  <c r="A1547" i="32"/>
  <c r="A3783" i="32"/>
  <c r="A740" i="32"/>
  <c r="A325" i="32"/>
  <c r="A2465" i="32"/>
  <c r="A168" i="32"/>
  <c r="A1337" i="32"/>
  <c r="A2873" i="32"/>
  <c r="A3688" i="32"/>
  <c r="A2162" i="32"/>
  <c r="A812" i="32"/>
  <c r="A578" i="32"/>
  <c r="A1215" i="32"/>
  <c r="A438" i="32"/>
  <c r="A1832" i="32"/>
  <c r="A688" i="32"/>
  <c r="A3468" i="32"/>
  <c r="A4540" i="32"/>
  <c r="A2445" i="32"/>
  <c r="A2005" i="32"/>
  <c r="A488" i="32"/>
  <c r="A4360" i="32"/>
  <c r="A1371" i="32"/>
  <c r="A2760" i="32"/>
  <c r="A4179" i="32"/>
  <c r="A3453" i="32"/>
  <c r="A173" i="32"/>
  <c r="A4026" i="32"/>
  <c r="A2990" i="32"/>
  <c r="A335" i="32"/>
  <c r="A840" i="32"/>
  <c r="A2189" i="32"/>
  <c r="A4528" i="32"/>
  <c r="A1466" i="32"/>
  <c r="A998" i="32"/>
  <c r="A773" i="32"/>
  <c r="A4277" i="32"/>
  <c r="A3773" i="32"/>
  <c r="A763" i="32"/>
  <c r="A23" i="32"/>
  <c r="A2514" i="32"/>
  <c r="A561" i="32"/>
  <c r="A85" i="32"/>
  <c r="A1535" i="32"/>
  <c r="A1889" i="32"/>
  <c r="A2953" i="32"/>
  <c r="A4085" i="32"/>
  <c r="A3051" i="32"/>
  <c r="A3442" i="32"/>
  <c r="A2685" i="32"/>
  <c r="A3808" i="32"/>
  <c r="A3017" i="32"/>
  <c r="A3678" i="32"/>
  <c r="A2969" i="32"/>
  <c r="A3958" i="32"/>
  <c r="A183" i="32"/>
  <c r="A3984" i="32"/>
  <c r="A2589" i="32"/>
  <c r="A1057" i="32"/>
  <c r="A3090" i="32"/>
  <c r="A514" i="32"/>
  <c r="A2684" i="32"/>
  <c r="A3354" i="32"/>
  <c r="A3545" i="32"/>
  <c r="A4122" i="32"/>
  <c r="A3664" i="32"/>
  <c r="A3235" i="32"/>
  <c r="A3877" i="32"/>
  <c r="A1849" i="32"/>
  <c r="A997" i="32"/>
  <c r="A2960" i="32"/>
  <c r="A3854" i="32"/>
  <c r="A3651" i="32"/>
  <c r="A4391" i="32"/>
  <c r="A2989" i="32"/>
  <c r="A2852" i="32"/>
  <c r="A1153" i="32"/>
  <c r="A1360" i="32"/>
  <c r="A4285" i="32"/>
  <c r="A2154" i="32"/>
  <c r="A2872" i="32"/>
  <c r="A3759" i="32"/>
  <c r="A592" i="32"/>
  <c r="A726" i="32"/>
  <c r="A996" i="32"/>
  <c r="A1780" i="32"/>
  <c r="A3957" i="32"/>
  <c r="A772" i="32"/>
  <c r="A134" i="32"/>
  <c r="A3031" i="32"/>
  <c r="A1099" i="32"/>
  <c r="A3195" i="32"/>
  <c r="A626" i="32"/>
  <c r="A207" i="32"/>
  <c r="A4327" i="32"/>
  <c r="A1590" i="32"/>
  <c r="A2536" i="32"/>
  <c r="A2327" i="32"/>
  <c r="A2884" i="32"/>
  <c r="A2786" i="32"/>
  <c r="A2439" i="32"/>
  <c r="A1808" i="32"/>
  <c r="A1952" i="32"/>
  <c r="A2039" i="32"/>
  <c r="A105" i="32"/>
  <c r="A1076" i="32"/>
  <c r="A1073" i="32"/>
  <c r="A1664" i="32"/>
  <c r="A2980" i="32"/>
  <c r="A1141" i="32"/>
  <c r="A3531" i="32"/>
  <c r="A13" i="32"/>
  <c r="A828" i="32"/>
  <c r="A3782" i="32"/>
  <c r="A3695" i="32"/>
  <c r="A4442" i="32"/>
  <c r="A2056" i="32"/>
  <c r="A33" i="32"/>
  <c r="A2491" i="32"/>
  <c r="A4504" i="32"/>
  <c r="A3249" i="32"/>
  <c r="A192" i="32"/>
  <c r="A4232" i="32"/>
  <c r="A4307" i="32"/>
  <c r="A3115" i="32"/>
  <c r="A618" i="32"/>
  <c r="A414" i="32"/>
  <c r="A1386" i="32"/>
  <c r="A2710" i="32"/>
  <c r="A2307" i="32"/>
  <c r="A3842" i="32"/>
  <c r="A3007" i="32"/>
  <c r="A3530" i="32"/>
  <c r="A806" i="32"/>
  <c r="A4347" i="32"/>
  <c r="A916" i="32"/>
  <c r="A854" i="32"/>
  <c r="A3061" i="32"/>
  <c r="A3068" i="32"/>
  <c r="A949" i="32"/>
  <c r="A3687" i="32"/>
  <c r="A776" i="32"/>
  <c r="A146" i="32"/>
  <c r="A548" i="32"/>
  <c r="A206" i="32"/>
  <c r="A4178" i="32"/>
  <c r="A2091" i="32"/>
  <c r="A4545" i="32"/>
  <c r="A696" i="32"/>
  <c r="A2182" i="32"/>
  <c r="A163" i="32"/>
  <c r="A3143" i="32"/>
  <c r="A1050" i="32"/>
  <c r="A3142" i="32"/>
  <c r="A2595" i="32"/>
  <c r="A2336" i="32"/>
  <c r="A1026" i="32"/>
  <c r="A334" i="32"/>
  <c r="A2770" i="32"/>
  <c r="A981" i="32"/>
  <c r="A3750" i="32"/>
  <c r="A3329" i="32"/>
  <c r="A433" i="32"/>
  <c r="A733" i="32"/>
  <c r="A1200" i="32"/>
  <c r="A1888" i="32"/>
  <c r="A513" i="32"/>
  <c r="A3173" i="32"/>
  <c r="A3016" i="32"/>
  <c r="A2907" i="32"/>
  <c r="A639" i="32"/>
  <c r="A4398" i="32"/>
  <c r="A2806" i="32"/>
  <c r="A2861" i="32"/>
  <c r="A3338" i="32"/>
  <c r="A4063" i="32"/>
  <c r="A2364" i="32"/>
  <c r="A3686" i="32"/>
  <c r="A4012" i="32"/>
  <c r="A17" i="32"/>
  <c r="A2320" i="32"/>
  <c r="A3996" i="32"/>
  <c r="A237" i="32"/>
  <c r="A2513" i="32"/>
  <c r="A303" i="32"/>
  <c r="A2235" i="32"/>
  <c r="A972" i="32"/>
  <c r="A1293" i="32"/>
  <c r="A3077" i="32"/>
  <c r="A254" i="32"/>
  <c r="A3724" i="32"/>
  <c r="A3741" i="32"/>
  <c r="A3853" i="32"/>
  <c r="A2942" i="32"/>
  <c r="A3561" i="32"/>
  <c r="A4131" i="32"/>
  <c r="A2249" i="32"/>
  <c r="A3723" i="32"/>
  <c r="A1174" i="32"/>
  <c r="A128" i="32"/>
  <c r="A3363" i="32"/>
  <c r="A4072" i="32"/>
  <c r="A3596" i="32"/>
  <c r="A4326" i="32"/>
  <c r="A2483" i="32"/>
  <c r="A1867" i="32"/>
  <c r="A4169" i="32"/>
  <c r="A32" i="32"/>
  <c r="A4359" i="32"/>
  <c r="A4317" i="32"/>
  <c r="A26" i="32"/>
  <c r="A1082" i="32"/>
  <c r="A1887" i="32"/>
  <c r="A236" i="32"/>
  <c r="A3317" i="32"/>
  <c r="A3316" i="32"/>
  <c r="A1831" i="32"/>
  <c r="A845" i="32"/>
  <c r="A867" i="32"/>
  <c r="A2282" i="32"/>
  <c r="A2871" i="32"/>
  <c r="A1283" i="32"/>
  <c r="A2503" i="32"/>
  <c r="A3731" i="32"/>
  <c r="A780" i="32"/>
  <c r="A1124" i="32"/>
  <c r="A341" i="32"/>
  <c r="A492" i="32"/>
  <c r="A1429" i="32"/>
  <c r="A1140" i="32"/>
  <c r="A3571" i="32"/>
  <c r="A2071" i="32"/>
  <c r="A3749" i="32"/>
  <c r="A1081" i="32"/>
  <c r="A3248" i="32"/>
  <c r="A3514" i="32"/>
  <c r="A3374" i="32"/>
  <c r="A3280" i="32"/>
  <c r="A899" i="32"/>
  <c r="A2691" i="32"/>
  <c r="A3441" i="32"/>
  <c r="A4121" i="32"/>
  <c r="A2785" i="32"/>
  <c r="A4025" i="32"/>
  <c r="A1913" i="32"/>
  <c r="A3544" i="32"/>
  <c r="A4062" i="32"/>
  <c r="A1351" i="32"/>
  <c r="A1616" i="32"/>
  <c r="A4552" i="32"/>
  <c r="A205" i="32"/>
  <c r="A279" i="32"/>
  <c r="A617" i="32"/>
  <c r="A2338" i="32"/>
  <c r="A2306" i="32"/>
  <c r="A3050" i="32"/>
  <c r="A3172" i="32"/>
  <c r="A2425" i="32"/>
  <c r="A3013" i="32"/>
  <c r="A638" i="32"/>
  <c r="A2319" i="32"/>
  <c r="A827" i="32"/>
  <c r="A226" i="32"/>
  <c r="A2784" i="32"/>
  <c r="A1173" i="32"/>
  <c r="A3247" i="32"/>
  <c r="A1772" i="32"/>
  <c r="A3420" i="32"/>
  <c r="A3114" i="32"/>
  <c r="A1234" i="32"/>
  <c r="A2023" i="32"/>
  <c r="A1282" i="32"/>
  <c r="A1906" i="32"/>
  <c r="A4397" i="32"/>
  <c r="A3154" i="32"/>
  <c r="A4177" i="32"/>
  <c r="A4487" i="32"/>
  <c r="A4430" i="32"/>
  <c r="A1336" i="32"/>
  <c r="A1031" i="32"/>
  <c r="A3956" i="32"/>
  <c r="A2255" i="32"/>
  <c r="A4390" i="32"/>
  <c r="A3097" i="32"/>
  <c r="A1866" i="32"/>
  <c r="A220" i="32"/>
  <c r="A2769" i="32"/>
  <c r="A4337" i="32"/>
  <c r="A476" i="32"/>
  <c r="A242" i="32"/>
  <c r="A2819" i="32"/>
  <c r="A1704" i="32"/>
  <c r="A54" i="32"/>
  <c r="A4201" i="32"/>
  <c r="A4284" i="32"/>
  <c r="A3807" i="32"/>
  <c r="A2138" i="32"/>
  <c r="A805" i="32"/>
  <c r="A789" i="32"/>
  <c r="A3293" i="32"/>
  <c r="A2027" i="32"/>
  <c r="A3500" i="32"/>
  <c r="A3817" i="32"/>
  <c r="A1108" i="32"/>
  <c r="A2004" i="32"/>
  <c r="A910" i="32"/>
  <c r="A844" i="32"/>
  <c r="A3626" i="32"/>
  <c r="A2055" i="32"/>
  <c r="A3107" i="32"/>
  <c r="A565" i="32"/>
  <c r="A4276" i="32"/>
  <c r="A2723" i="32"/>
  <c r="A616" i="32"/>
  <c r="A1281" i="32"/>
  <c r="A16" i="32"/>
  <c r="A1214" i="32"/>
  <c r="A1131" i="32"/>
  <c r="A762" i="32"/>
  <c r="A1912" i="32"/>
  <c r="A64" i="32"/>
  <c r="A1273" i="32"/>
  <c r="A162" i="32"/>
  <c r="A2137" i="32"/>
  <c r="A40" i="32"/>
  <c r="A674" i="32"/>
  <c r="A607" i="32"/>
  <c r="A3607" i="32"/>
  <c r="A4283" i="32"/>
  <c r="A3816" i="32"/>
  <c r="A632" i="32"/>
  <c r="A104" i="32"/>
  <c r="A3625" i="32"/>
  <c r="A4412" i="32"/>
  <c r="A2674" i="32"/>
  <c r="A2305" i="32"/>
  <c r="A362" i="32"/>
  <c r="A547" i="32"/>
  <c r="A4429" i="32"/>
  <c r="A4113" i="32"/>
  <c r="A2416" i="32"/>
  <c r="A3876" i="32"/>
  <c r="A4267" i="32"/>
  <c r="A4495" i="32"/>
  <c r="A282" i="32"/>
  <c r="A6" i="32"/>
  <c r="A219" i="32"/>
  <c r="A3933" i="32"/>
  <c r="A202" i="32"/>
  <c r="A3126" i="32"/>
  <c r="A9" i="32"/>
  <c r="A1158" i="32"/>
  <c r="A1820" i="32"/>
  <c r="A2464" i="32"/>
  <c r="A2883" i="32"/>
  <c r="A1404" i="32"/>
  <c r="A1403" i="32"/>
  <c r="A878" i="32"/>
  <c r="A1346" i="32"/>
  <c r="A2647" i="32"/>
  <c r="A788" i="32"/>
  <c r="A91" i="32"/>
  <c r="A560" i="32"/>
  <c r="A524" i="32"/>
  <c r="A2373" i="32"/>
  <c r="A3012" i="32"/>
  <c r="A3402" i="32"/>
  <c r="A1980" i="32"/>
  <c r="A948" i="32"/>
  <c r="A1483" i="32"/>
  <c r="A3948" i="32"/>
  <c r="A1530" i="32"/>
  <c r="A3305" i="32"/>
  <c r="A4223" i="32"/>
  <c r="A930" i="32"/>
  <c r="A523" i="32"/>
  <c r="A2709" i="32"/>
  <c r="A2818" i="32"/>
  <c r="A4189" i="32"/>
  <c r="A4503" i="32"/>
  <c r="A2395" i="32"/>
  <c r="A291" i="32"/>
  <c r="A281" i="32"/>
  <c r="A1007" i="32"/>
  <c r="A1021" i="32"/>
  <c r="A3049" i="32"/>
  <c r="A2673" i="32"/>
  <c r="A1020" i="32"/>
  <c r="A687" i="32"/>
  <c r="A1006" i="32"/>
  <c r="A2099" i="32"/>
  <c r="A2415" i="32"/>
  <c r="A350" i="32"/>
  <c r="A2438" i="32"/>
  <c r="A3560" i="32"/>
  <c r="A1096" i="32"/>
  <c r="A601" i="32"/>
  <c r="A2080" i="32"/>
  <c r="A4560" i="32"/>
  <c r="A664" i="32"/>
  <c r="A2394" i="32"/>
  <c r="A1301" i="32"/>
  <c r="A658" i="32"/>
  <c r="A1005" i="32"/>
  <c r="A3337" i="32"/>
  <c r="A2646" i="32"/>
  <c r="A2136" i="32"/>
  <c r="A235" i="32"/>
  <c r="A4247" i="32"/>
  <c r="A2742" i="32"/>
  <c r="A3353" i="32"/>
  <c r="A2941" i="32"/>
  <c r="A234" i="32"/>
  <c r="A1292" i="32"/>
  <c r="A1974" i="32"/>
  <c r="A2026" i="32"/>
  <c r="A1341" i="32"/>
  <c r="A1370" i="32"/>
  <c r="A512" i="32"/>
  <c r="A1522" i="32"/>
  <c r="A960" i="32"/>
  <c r="A2555" i="32"/>
  <c r="A1510" i="32"/>
  <c r="A559" i="32"/>
  <c r="A1509" i="32"/>
  <c r="A4056" i="32"/>
  <c r="A4215" i="32"/>
  <c r="A2079" i="32"/>
  <c r="A123" i="32"/>
  <c r="A432" i="32"/>
  <c r="A2829" i="32"/>
  <c r="A1819" i="32"/>
  <c r="A1411" i="32"/>
  <c r="A3246" i="32"/>
  <c r="A3677" i="32"/>
  <c r="A3304" i="32"/>
  <c r="A3896" i="32"/>
  <c r="A1450" i="32"/>
  <c r="A2733" i="32"/>
  <c r="A3586" i="32"/>
  <c r="A508" i="32"/>
  <c r="A451" i="32"/>
  <c r="A4297" i="32"/>
  <c r="A4093" i="32"/>
  <c r="A1589" i="32"/>
  <c r="A4459" i="32"/>
  <c r="A2918" i="32"/>
  <c r="A1449" i="32"/>
  <c r="A2563" i="32"/>
  <c r="A318" i="32"/>
  <c r="A804" i="32"/>
  <c r="A1139" i="32"/>
  <c r="A1465" i="32"/>
  <c r="A3585" i="32"/>
  <c r="A1677" i="32"/>
  <c r="A1703" i="32"/>
  <c r="A195" i="32"/>
  <c r="A1233" i="32"/>
  <c r="A2463" i="32"/>
  <c r="A1965" i="32"/>
  <c r="A666" i="32"/>
  <c r="A1615" i="32"/>
  <c r="A625" i="32"/>
  <c r="A2952" i="32"/>
  <c r="A1019" i="32"/>
  <c r="A1877" i="32"/>
  <c r="A2200" i="32"/>
  <c r="A2959" i="32"/>
  <c r="A3204" i="32"/>
  <c r="A2639" i="32"/>
  <c r="A1207" i="32"/>
  <c r="A739" i="32"/>
  <c r="A444" i="32"/>
  <c r="A4266" i="32"/>
  <c r="A1702" i="32"/>
  <c r="A4373" i="32"/>
  <c r="A4045" i="32"/>
  <c r="A3106" i="32"/>
  <c r="A201" i="32"/>
  <c r="A544" i="32"/>
  <c r="A1733" i="32"/>
  <c r="A1756" i="32"/>
  <c r="A241" i="32"/>
  <c r="A1886" i="32"/>
  <c r="A1199" i="32"/>
  <c r="A2272" i="32"/>
  <c r="A1627" i="32"/>
  <c r="A3096" i="32"/>
  <c r="A2290" i="32"/>
  <c r="A3171" i="32"/>
  <c r="A376" i="32"/>
  <c r="A2003" i="32"/>
  <c r="A3170" i="32"/>
  <c r="A3529" i="32"/>
  <c r="A109" i="32"/>
  <c r="A3895" i="32"/>
  <c r="A4130" i="32"/>
  <c r="A4188" i="32"/>
  <c r="A361" i="32"/>
  <c r="A708" i="32"/>
  <c r="A1546" i="32"/>
  <c r="A2002" i="32"/>
  <c r="A1588" i="32"/>
  <c r="A1356" i="32"/>
  <c r="A1157" i="32"/>
  <c r="A2403" i="32"/>
  <c r="A3213" i="32"/>
  <c r="A967" i="32"/>
  <c r="A360" i="32"/>
  <c r="A2753" i="32"/>
  <c r="A2958" i="32"/>
  <c r="A4448" i="32"/>
  <c r="A3616" i="32"/>
  <c r="A4103" i="32"/>
  <c r="A1250" i="32"/>
  <c r="A1464" i="32"/>
  <c r="A167" i="32"/>
  <c r="A2281" i="32"/>
  <c r="A1448" i="32"/>
  <c r="A3076" i="32"/>
  <c r="A2602" i="32"/>
  <c r="A57" i="32"/>
  <c r="A99" i="32"/>
  <c r="A1979" i="32"/>
  <c r="A3995" i="32"/>
  <c r="A3964" i="32"/>
  <c r="A2683" i="32"/>
  <c r="A4200" i="32"/>
  <c r="A966" i="32"/>
  <c r="A324" i="32"/>
  <c r="A832" i="32"/>
  <c r="A1232" i="32"/>
  <c r="A3000" i="32"/>
  <c r="A2078" i="32"/>
  <c r="A2588" i="32"/>
  <c r="A161" i="32"/>
  <c r="A72" i="32"/>
  <c r="A4512" i="32"/>
  <c r="A1779" i="32"/>
  <c r="A1138" i="32"/>
  <c r="A3440" i="32"/>
  <c r="A2148" i="32"/>
  <c r="A2181" i="32"/>
  <c r="A262" i="32"/>
  <c r="A215" i="32"/>
  <c r="A2979" i="32"/>
  <c r="A413" i="32"/>
  <c r="A3584" i="32"/>
  <c r="A3030" i="32"/>
  <c r="A3795" i="32"/>
  <c r="A317" i="32"/>
  <c r="A707" i="32"/>
  <c r="A200" i="32"/>
  <c r="A2263" i="32"/>
  <c r="A1428" i="32"/>
  <c r="A392" i="32"/>
  <c r="A4168" i="32"/>
  <c r="A600" i="32"/>
  <c r="A1714" i="32"/>
  <c r="A1095" i="32"/>
  <c r="A1861" i="32"/>
  <c r="A1959" i="32"/>
  <c r="A3401" i="32"/>
  <c r="A145" i="32"/>
  <c r="A56" i="32"/>
  <c r="A543" i="32"/>
  <c r="A3105" i="32"/>
  <c r="A68" i="32"/>
  <c r="A1291" i="32"/>
  <c r="A1080" i="32"/>
  <c r="A591" i="32"/>
  <c r="A3570" i="32"/>
  <c r="A686" i="32"/>
  <c r="A3806" i="32"/>
  <c r="A4" i="32"/>
  <c r="A3875" i="32"/>
  <c r="A191" i="32"/>
  <c r="A657" i="32"/>
  <c r="A3577" i="32"/>
  <c r="A555" i="32"/>
  <c r="A3921" i="32"/>
  <c r="A2090" i="32"/>
  <c r="A2318" i="32"/>
  <c r="A959" i="32"/>
  <c r="A4396" i="32"/>
  <c r="A2262" i="32"/>
  <c r="A4316" i="32"/>
  <c r="A3569" i="32"/>
  <c r="A1964" i="32"/>
  <c r="A194" i="32"/>
  <c r="A2248" i="32"/>
  <c r="A1741" i="32"/>
  <c r="A3834" i="32"/>
  <c r="A3947" i="32"/>
  <c r="A139" i="32"/>
  <c r="A1545" i="32"/>
  <c r="A2928" i="32"/>
  <c r="A599" i="32"/>
  <c r="A2261" i="32"/>
  <c r="A4447" i="32"/>
  <c r="A4246" i="32"/>
  <c r="A2363" i="32"/>
  <c r="A443" i="32"/>
  <c r="A929" i="32"/>
  <c r="A1755" i="32"/>
  <c r="A51" i="32"/>
  <c r="A3994" i="32"/>
  <c r="A1123" i="32"/>
  <c r="A2224" i="32"/>
  <c r="A391" i="32"/>
  <c r="A3676" i="32"/>
  <c r="A2999" i="32"/>
  <c r="A1079" i="32"/>
  <c r="A4031" i="32"/>
  <c r="A67" i="32"/>
  <c r="A1898" i="32"/>
  <c r="A3841" i="32"/>
  <c r="A3489" i="32"/>
  <c r="A2393" i="32"/>
  <c r="A2870" i="32"/>
  <c r="A1492" i="32"/>
  <c r="A4055" i="32"/>
  <c r="A3894" i="32"/>
  <c r="A1676" i="32"/>
  <c r="A3125" i="32"/>
  <c r="A732" i="32"/>
  <c r="A885" i="32"/>
  <c r="A2372" i="32"/>
  <c r="A2630" i="32"/>
  <c r="A2783" i="32"/>
  <c r="A1269" i="32"/>
  <c r="A2475" i="32"/>
  <c r="A2752" i="32"/>
  <c r="A2656" i="32"/>
  <c r="A2482" i="32"/>
  <c r="A2751" i="32"/>
  <c r="A2851" i="32"/>
  <c r="A1457" i="32"/>
  <c r="A3289" i="32"/>
  <c r="A4167" i="32"/>
  <c r="A839" i="32"/>
  <c r="A333" i="32"/>
  <c r="A133" i="32"/>
  <c r="A1290" i="32"/>
  <c r="A1597" i="32"/>
  <c r="A2070" i="32"/>
  <c r="A3389" i="32"/>
  <c r="A1940" i="32"/>
  <c r="A296" i="32"/>
  <c r="A3932" i="32"/>
  <c r="A826" i="32"/>
  <c r="A3685" i="32"/>
  <c r="A706" i="32"/>
  <c r="A4199" i="32"/>
  <c r="A1359" i="32"/>
  <c r="A2672" i="32"/>
  <c r="A799" i="32"/>
  <c r="A4166" i="32"/>
  <c r="A4282" i="32"/>
  <c r="A2490" i="32"/>
  <c r="A2147" i="32"/>
  <c r="A1231" i="32"/>
  <c r="A2424" i="32"/>
  <c r="A2289" i="32"/>
  <c r="A2146" i="32"/>
  <c r="A3643" i="32"/>
  <c r="A3884" i="32"/>
  <c r="A3245" i="32"/>
  <c r="A359" i="32"/>
  <c r="A4479" i="32"/>
  <c r="A3029" i="32"/>
  <c r="A1335" i="32"/>
  <c r="A295" i="32"/>
  <c r="A2546" i="32"/>
  <c r="A3805" i="32"/>
  <c r="A1042" i="32"/>
  <c r="A1240" i="32"/>
  <c r="A3257" i="32"/>
  <c r="A3352" i="32"/>
  <c r="A2794" i="32"/>
  <c r="A936" i="32"/>
  <c r="A4165" i="32"/>
  <c r="A3615" i="32"/>
  <c r="A347" i="32"/>
  <c r="A1860" i="32"/>
  <c r="A645" i="32"/>
  <c r="A928" i="32"/>
  <c r="A3351" i="32"/>
  <c r="A2038" i="32"/>
  <c r="A1947" i="32"/>
  <c r="A160" i="32"/>
  <c r="A294" i="32"/>
  <c r="A2828" i="32"/>
  <c r="A172" i="32"/>
  <c r="A1340" i="32"/>
  <c r="A2750" i="32"/>
  <c r="A8" i="32"/>
  <c r="A1614" i="32"/>
  <c r="A499" i="32"/>
  <c r="A2655" i="32"/>
  <c r="A4011" i="32"/>
  <c r="A4129" i="32"/>
  <c r="A3874" i="32"/>
  <c r="A117" i="32"/>
  <c r="A431" i="32"/>
  <c r="A199" i="32"/>
  <c r="A4441" i="32"/>
  <c r="A4315" i="32"/>
  <c r="A2645" i="32"/>
  <c r="A1905" i="32"/>
  <c r="A4524" i="32"/>
  <c r="A615" i="32"/>
  <c r="A154" i="32"/>
  <c r="A3124" i="32"/>
  <c r="A2587" i="32"/>
  <c r="A4037" i="32"/>
  <c r="A3362" i="32"/>
  <c r="A408" i="32"/>
  <c r="A2014" i="32"/>
  <c r="A3203" i="32"/>
  <c r="A542" i="32"/>
  <c r="A2671" i="32"/>
  <c r="A554" i="32"/>
  <c r="A3675" i="32"/>
  <c r="A2837" i="32"/>
  <c r="A1508" i="32"/>
  <c r="A1573" i="32"/>
  <c r="A2940" i="32"/>
  <c r="A306" i="32"/>
  <c r="A1695" i="32"/>
  <c r="A4325" i="32"/>
  <c r="A1689" i="32"/>
  <c r="A1473" i="32"/>
  <c r="A3650" i="32"/>
  <c r="A122" i="32"/>
  <c r="A4494" i="32"/>
  <c r="A483" i="32"/>
  <c r="A2345" i="32"/>
  <c r="A2618" i="32"/>
  <c r="A989" i="32"/>
  <c r="A2089" i="32"/>
  <c r="A2617" i="32"/>
  <c r="A302" i="32"/>
  <c r="A2927" i="32"/>
  <c r="A850" i="32"/>
  <c r="A1521" i="32"/>
  <c r="A345" i="32"/>
  <c r="A182" i="32"/>
  <c r="A116" i="32"/>
  <c r="A1830" i="32"/>
  <c r="A2392" i="32"/>
  <c r="A4242" i="32"/>
  <c r="A3748" i="32"/>
  <c r="A3614" i="32"/>
  <c r="A1740" i="32"/>
  <c r="A1978" i="32"/>
  <c r="A673" i="32"/>
  <c r="A1936" i="32"/>
  <c r="A253" i="32"/>
  <c r="A2860" i="32"/>
  <c r="A3452" i="32"/>
  <c r="A1040" i="32"/>
  <c r="A1713" i="32"/>
  <c r="A491" i="32"/>
  <c r="A4471" i="32"/>
  <c r="A2869" i="32"/>
  <c r="A4198" i="32"/>
  <c r="A1258" i="32"/>
  <c r="A2223" i="32"/>
  <c r="A1394" i="32"/>
  <c r="A3451" i="32"/>
  <c r="A1897" i="32"/>
  <c r="A1684" i="32"/>
  <c r="A4372" i="32"/>
  <c r="A940" i="32"/>
  <c r="A290" i="32"/>
  <c r="A3946" i="32"/>
  <c r="A895" i="32"/>
  <c r="A3663" i="32"/>
  <c r="A1393" i="32"/>
  <c r="A402" i="32"/>
  <c r="A4308" i="32"/>
  <c r="A3169" i="32"/>
  <c r="A4544" i="32"/>
  <c r="A301" i="32"/>
  <c r="A2574" i="32"/>
  <c r="A1419" i="32"/>
  <c r="A2616" i="32"/>
  <c r="A677" i="32"/>
  <c r="A598" i="32"/>
  <c r="A340" i="32"/>
  <c r="A1089" i="32"/>
  <c r="A2535" i="32"/>
  <c r="A2116" i="32"/>
  <c r="A390" i="32"/>
  <c r="A2077" i="32"/>
  <c r="A3256" i="32"/>
  <c r="A3920" i="32"/>
  <c r="A4428" i="32"/>
  <c r="A743" i="32"/>
  <c r="A428" i="32"/>
  <c r="A187" i="32"/>
  <c r="A1807" i="32"/>
  <c r="A4486" i="32"/>
  <c r="A1350" i="32"/>
  <c r="A1778" i="32"/>
  <c r="A240" i="32"/>
  <c r="A3400" i="32"/>
  <c r="A2793" i="32"/>
  <c r="A1094" i="32"/>
  <c r="A1491" i="32"/>
  <c r="A3399" i="32"/>
  <c r="A4389" i="32"/>
  <c r="A310" i="32"/>
  <c r="A2899" i="32"/>
  <c r="A614" i="32"/>
  <c r="A1996" i="32"/>
  <c r="A3439" i="32"/>
  <c r="A720" i="32"/>
  <c r="A3945" i="32"/>
  <c r="A3038" i="32"/>
  <c r="A3380" i="32"/>
  <c r="A3336" i="32"/>
  <c r="A3433" i="32"/>
  <c r="A909" i="32"/>
  <c r="A121" i="32"/>
  <c r="A3804" i="32"/>
  <c r="A553" i="32"/>
  <c r="A3722" i="32"/>
  <c r="A2254" i="32"/>
  <c r="A3684" i="32"/>
  <c r="A1520" i="32"/>
  <c r="A437" i="32"/>
  <c r="A1345" i="32"/>
  <c r="A624" i="32"/>
  <c r="A606" i="32"/>
  <c r="A1818" i="32"/>
  <c r="A2351" i="32"/>
  <c r="A2199" i="32"/>
  <c r="A80" i="32"/>
  <c r="A36" i="32"/>
  <c r="A3212" i="32"/>
  <c r="A1732" i="32"/>
  <c r="A3543" i="32"/>
  <c r="A1056" i="32"/>
  <c r="A2805" i="32"/>
  <c r="A3873" i="32"/>
  <c r="A3528" i="32"/>
  <c r="A1049" i="32"/>
  <c r="A2968" i="32"/>
  <c r="A22" i="32"/>
  <c r="A496" i="32"/>
  <c r="A1973" i="32"/>
  <c r="A1896" i="32"/>
  <c r="A803" i="32"/>
  <c r="A1030" i="32"/>
  <c r="A2850" i="32"/>
  <c r="A2836" i="32"/>
  <c r="A2253" i="32"/>
  <c r="A28" i="32"/>
  <c r="A3350" i="32"/>
  <c r="A401" i="32"/>
  <c r="A564" i="32"/>
  <c r="A442" i="32"/>
  <c r="A1798" i="32"/>
  <c r="A1503" i="32"/>
  <c r="A705" i="32"/>
  <c r="A725" i="32"/>
  <c r="A2512" i="32"/>
  <c r="A1418" i="32"/>
  <c r="A12" i="32"/>
  <c r="A4084" i="32"/>
  <c r="A407" i="32"/>
  <c r="A1289" i="32"/>
  <c r="A838" i="32"/>
  <c r="A884" i="32"/>
  <c r="A198" i="32"/>
  <c r="A1355" i="32"/>
  <c r="A2951" i="32"/>
  <c r="A3674" i="32"/>
  <c r="A3211" i="32"/>
  <c r="A2437" i="32"/>
  <c r="A233" i="32"/>
  <c r="A1048" i="32"/>
  <c r="A1257" i="32"/>
  <c r="A2145" i="32"/>
  <c r="A2153" i="32"/>
  <c r="A4296" i="32"/>
  <c r="A541" i="32"/>
  <c r="A2022" i="32"/>
  <c r="A3379" i="32"/>
  <c r="A4214" i="32"/>
  <c r="A3703" i="32"/>
  <c r="A1189" i="32"/>
  <c r="A1797" i="32"/>
  <c r="A1172" i="32"/>
  <c r="A4306" i="32"/>
  <c r="A3694" i="32"/>
  <c r="A3710" i="32"/>
  <c r="A115" i="32"/>
  <c r="A511" i="32"/>
  <c r="A257" i="32"/>
  <c r="A4371" i="32"/>
  <c r="A3730" i="32"/>
  <c r="A3378" i="32"/>
  <c r="A375" i="32"/>
  <c r="A3373" i="32"/>
  <c r="A3398" i="32"/>
  <c r="A3186" i="32"/>
  <c r="A3550" i="32"/>
  <c r="A2917" i="32"/>
  <c r="A2013" i="32"/>
  <c r="A1300" i="32"/>
  <c r="A2520" i="32"/>
  <c r="A3244" i="32"/>
  <c r="A563" i="32"/>
  <c r="A2423" i="32"/>
  <c r="A3123" i="32"/>
  <c r="A10" i="32"/>
  <c r="A837" i="32"/>
  <c r="A2144" i="32"/>
  <c r="A3185" i="32"/>
  <c r="A2135" i="32"/>
  <c r="A278" i="32"/>
  <c r="A214" i="32"/>
  <c r="A3153" i="32"/>
  <c r="A4566" i="32"/>
  <c r="A872" i="32"/>
  <c r="A2234" i="32"/>
  <c r="A3194" i="32"/>
  <c r="A3122" i="32"/>
  <c r="A316" i="32"/>
  <c r="A4370" i="32"/>
  <c r="A724" i="32"/>
  <c r="A1137" i="32"/>
  <c r="A3613" i="32"/>
  <c r="A2562" i="32"/>
  <c r="A3794" i="32"/>
  <c r="A3193" i="32"/>
  <c r="A1843" i="32"/>
  <c r="A2586" i="32"/>
  <c r="A4141" i="32"/>
  <c r="A332" i="32"/>
  <c r="A1064" i="32"/>
  <c r="A980" i="32"/>
  <c r="A2690" i="32"/>
  <c r="A3642" i="32"/>
  <c r="A1650" i="32"/>
  <c r="A2317" i="32"/>
  <c r="A4427" i="32"/>
  <c r="A2898" i="32"/>
  <c r="A1606" i="32"/>
  <c r="A3513" i="32"/>
  <c r="A3271" i="32"/>
  <c r="A1534" i="32"/>
  <c r="A2988" i="32"/>
  <c r="A1334" i="32"/>
  <c r="A525" i="32"/>
  <c r="A1806" i="32"/>
  <c r="A1369" i="32"/>
  <c r="A1447" i="32"/>
  <c r="A2271" i="32"/>
  <c r="A2088" i="32"/>
  <c r="A2615" i="32"/>
  <c r="A1995" i="32"/>
  <c r="A530" i="32"/>
  <c r="A2462" i="32"/>
  <c r="A1436" i="32"/>
  <c r="A1136" i="32"/>
  <c r="A159" i="32"/>
  <c r="A3" i="32"/>
  <c r="A3270" i="32"/>
  <c r="A1859" i="32"/>
  <c r="A181" i="32"/>
  <c r="A1322" i="32"/>
  <c r="A2436" i="32"/>
  <c r="A1179" i="32"/>
  <c r="A450" i="32"/>
  <c r="A731" i="32"/>
  <c r="A213" i="32"/>
  <c r="A4336" i="32"/>
  <c r="A2474" i="32"/>
  <c r="A2554" i="32"/>
  <c r="A704" i="32"/>
  <c r="A3852" i="32"/>
  <c r="A4128" i="32"/>
  <c r="A400" i="32"/>
  <c r="A2326" i="32"/>
  <c r="A3840" i="32"/>
  <c r="A4164" i="32"/>
  <c r="A339" i="32"/>
  <c r="A1771" i="32"/>
  <c r="A180" i="32"/>
  <c r="A2939" i="32"/>
  <c r="A3527" i="32"/>
  <c r="A3279" i="32"/>
  <c r="A2708" i="32"/>
  <c r="A2978" i="32"/>
  <c r="A3377" i="32"/>
  <c r="A4187" i="32"/>
  <c r="A1288" i="32"/>
  <c r="A39" i="32"/>
  <c r="A2561" i="32"/>
  <c r="A1377" i="32"/>
  <c r="A2926" i="32"/>
  <c r="A158" i="32"/>
  <c r="A1565" i="32"/>
  <c r="A4030" i="32"/>
  <c r="A843" i="32"/>
  <c r="A629" i="32"/>
  <c r="A4036" i="32"/>
  <c r="A2950" i="32"/>
  <c r="A4140" i="32"/>
  <c r="A613" i="32"/>
  <c r="A522" i="32"/>
  <c r="A1842" i="32"/>
  <c r="A2782" i="32"/>
  <c r="A2270" i="32"/>
  <c r="A1865" i="32"/>
  <c r="A2098" i="32"/>
  <c r="A46" i="32"/>
  <c r="A3089" i="32"/>
  <c r="A2707" i="32"/>
  <c r="A3919" i="32"/>
  <c r="A2198" i="32"/>
  <c r="A540" i="32"/>
  <c r="A2054" i="32"/>
  <c r="A3450" i="32"/>
  <c r="A2" i="32"/>
  <c r="A427" i="32"/>
  <c r="A114" i="32"/>
  <c r="A3192" i="32"/>
  <c r="A2849" i="32"/>
  <c r="A2453" i="32"/>
  <c r="A2511" i="32"/>
  <c r="A331" i="32"/>
  <c r="A2207" i="32"/>
  <c r="A179" i="32"/>
  <c r="A426" i="32"/>
  <c r="A1581" i="32"/>
  <c r="A1344" i="32"/>
  <c r="A3634" i="32"/>
  <c r="A2247" i="32"/>
  <c r="A1564" i="32"/>
  <c r="A3931" i="32"/>
  <c r="A1939" i="32"/>
  <c r="A2868" i="32"/>
  <c r="A1309" i="32"/>
  <c r="A1605" i="32"/>
  <c r="A2233" i="32"/>
  <c r="A1796" i="32"/>
  <c r="A4422" i="32"/>
  <c r="A775" i="32"/>
  <c r="A4154" i="32"/>
  <c r="A153" i="32"/>
  <c r="A935" i="32"/>
  <c r="A171" i="32"/>
  <c r="A915" i="32"/>
  <c r="A1657" i="32"/>
  <c r="A1544" i="32"/>
  <c r="A2402" i="32"/>
  <c r="A2087" i="32"/>
  <c r="A2391" i="32"/>
  <c r="A3191" i="32"/>
  <c r="A1972" i="32"/>
  <c r="A1990" i="32"/>
  <c r="A3288" i="32"/>
  <c r="A430" i="32"/>
  <c r="A3028" i="32"/>
  <c r="A1763" i="32"/>
  <c r="A2689" i="32"/>
  <c r="A590" i="32"/>
  <c r="A5" i="32"/>
  <c r="A277" i="32"/>
  <c r="A849" i="32"/>
  <c r="A1533" i="32"/>
  <c r="A2489" i="32"/>
  <c r="A4426" i="32"/>
  <c r="A3104" i="32"/>
  <c r="A4153" i="32"/>
  <c r="A939" i="32"/>
  <c r="A4551" i="32"/>
  <c r="A2390" i="32"/>
  <c r="A757" i="32"/>
  <c r="A1333" i="32"/>
  <c r="A4241" i="32"/>
  <c r="A103" i="32"/>
  <c r="A90" i="32"/>
  <c r="A412" i="32"/>
  <c r="A4258" i="32"/>
  <c r="A3349" i="32"/>
  <c r="A703" i="32"/>
  <c r="A2741" i="32"/>
  <c r="A1935" i="32"/>
  <c r="A4573" i="32"/>
  <c r="A3011" i="32"/>
  <c r="A2749" i="32"/>
  <c r="A3944" i="32"/>
  <c r="A2792" i="32"/>
  <c r="A4493" i="32"/>
  <c r="A958" i="32"/>
  <c r="A4440" i="32"/>
  <c r="A186" i="32"/>
  <c r="A1971" i="32"/>
  <c r="A1876" i="32"/>
  <c r="A3269" i="32"/>
  <c r="A1817" i="32"/>
  <c r="A3255" i="32"/>
  <c r="A113" i="32"/>
  <c r="A3476" i="32"/>
  <c r="A2325" i="32"/>
  <c r="A1446" i="32"/>
  <c r="A323" i="32"/>
  <c r="A396" i="32"/>
  <c r="A1694" i="32"/>
  <c r="A1841" i="32"/>
  <c r="A3376" i="32"/>
  <c r="A1122" i="32"/>
  <c r="A4502" i="32"/>
  <c r="A3254" i="32"/>
  <c r="A1507" i="32"/>
  <c r="A3872" i="32"/>
  <c r="A463" i="32"/>
  <c r="A3673" i="32"/>
  <c r="A3781" i="32"/>
  <c r="A4346" i="32"/>
  <c r="A3315" i="32"/>
  <c r="A2012" i="32"/>
  <c r="A2300" i="32"/>
  <c r="A4305" i="32"/>
  <c r="A2299" i="32"/>
  <c r="A3328" i="32"/>
  <c r="A1198" i="32"/>
  <c r="A1018" i="32"/>
  <c r="A2161" i="32"/>
  <c r="A3955" i="32"/>
  <c r="A3883" i="32"/>
  <c r="A2076" i="32"/>
  <c r="A2629" i="32"/>
  <c r="A1445" i="32"/>
  <c r="A4388" i="32"/>
  <c r="A1649" i="32"/>
  <c r="A2422" i="32"/>
  <c r="A2622" i="32"/>
  <c r="A45" i="32"/>
  <c r="A2682" i="32"/>
  <c r="A2791" i="32"/>
  <c r="A546" i="32"/>
  <c r="A406" i="32"/>
  <c r="A3088" i="32"/>
  <c r="A2621" i="32"/>
  <c r="A358" i="32"/>
  <c r="A157" i="32"/>
  <c r="A3662" i="32"/>
  <c r="A802" i="32"/>
  <c r="A4002" i="32"/>
  <c r="A458" i="32"/>
  <c r="A2298" i="32"/>
  <c r="A383" i="32"/>
  <c r="A3410" i="32"/>
  <c r="A4112" i="32"/>
  <c r="A112" i="32"/>
  <c r="A127" i="32"/>
  <c r="A3768" i="32"/>
  <c r="A908" i="32"/>
  <c r="A276" i="32"/>
  <c r="A3037" i="32"/>
  <c r="A170" i="32"/>
  <c r="A2152" i="32"/>
  <c r="A2718" i="32"/>
  <c r="A261" i="32"/>
  <c r="A2473" i="32"/>
  <c r="A27" i="32"/>
  <c r="A1130" i="32"/>
  <c r="A4511" i="32"/>
  <c r="A2350" i="32"/>
  <c r="A894" i="32"/>
  <c r="A289" i="32"/>
  <c r="A1047" i="32"/>
  <c r="A2706" i="32"/>
  <c r="A3963" i="32"/>
  <c r="A3010" i="32"/>
  <c r="A374" i="32"/>
  <c r="A656" i="32"/>
  <c r="A111" i="32"/>
  <c r="A529" i="32"/>
  <c r="A3303" i="32"/>
  <c r="A2188" i="32"/>
  <c r="A2335" i="32"/>
  <c r="A4197" i="32"/>
  <c r="A3006" i="32"/>
  <c r="A4534" i="32"/>
  <c r="A3633" i="32"/>
  <c r="A3087" i="32"/>
  <c r="A3095" i="32"/>
  <c r="A1249" i="32"/>
  <c r="A2180" i="32"/>
  <c r="A2461" i="32"/>
  <c r="A25" i="32"/>
  <c r="A695" i="32"/>
  <c r="A694" i="32"/>
  <c r="A3131" i="32"/>
  <c r="A367" i="32"/>
  <c r="A1762" i="32"/>
  <c r="A3335" i="32"/>
  <c r="A4358" i="32"/>
  <c r="A1587" i="32"/>
  <c r="A605" i="32"/>
  <c r="A1951" i="32"/>
  <c r="A1213" i="32"/>
  <c r="A2732" i="32"/>
  <c r="A286" i="32"/>
  <c r="A2001" i="32"/>
  <c r="A1248" i="32"/>
  <c r="A18" i="32"/>
  <c r="A469" i="32"/>
  <c r="A3103" i="32"/>
  <c r="A2949" i="32"/>
  <c r="A2021" i="32"/>
  <c r="A1911" i="32"/>
  <c r="A2957" i="32"/>
  <c r="A3526" i="32"/>
  <c r="A252" i="32"/>
  <c r="A2638" i="32"/>
  <c r="A2614" i="32"/>
  <c r="A3372" i="32"/>
  <c r="A2519" i="32"/>
  <c r="A2414" i="32"/>
  <c r="A4501" i="32"/>
  <c r="A190" i="32"/>
  <c r="A120" i="32"/>
  <c r="A373" i="32"/>
  <c r="A3721" i="32"/>
  <c r="A79" i="32"/>
  <c r="A2661" i="32"/>
  <c r="A462" i="32"/>
  <c r="A521" i="32"/>
  <c r="A322" i="32"/>
  <c r="A510" i="32"/>
  <c r="A2334" i="32"/>
  <c r="A4304" i="32"/>
  <c r="A1239" i="32"/>
  <c r="A2037" i="32"/>
  <c r="A2086" i="32"/>
  <c r="A21" i="32"/>
  <c r="A4176" i="32"/>
  <c r="A275" i="32"/>
  <c r="A4439" i="32"/>
  <c r="A1532" i="32"/>
  <c r="A2654" i="32"/>
  <c r="A1648" i="32"/>
  <c r="A3740" i="32"/>
  <c r="A44" i="32"/>
  <c r="A3302" i="32"/>
  <c r="A2000" i="32"/>
  <c r="A2236" i="32"/>
  <c r="A1604" i="32"/>
  <c r="A425" i="32"/>
  <c r="A663" i="32"/>
  <c r="A655" i="32"/>
  <c r="A1178" i="32"/>
  <c r="A2333" i="32"/>
  <c r="A4231" i="32"/>
  <c r="A848" i="32"/>
  <c r="A539" i="32"/>
  <c r="A798" i="32"/>
  <c r="A2252" i="32"/>
  <c r="A1427" i="32"/>
  <c r="A2867" i="32"/>
  <c r="A3709" i="32"/>
  <c r="A3488" i="32"/>
  <c r="A4478" i="32"/>
  <c r="A424" i="32"/>
  <c r="A4213" i="32"/>
  <c r="A3467" i="32"/>
  <c r="A1626" i="32"/>
  <c r="A3449" i="32"/>
  <c r="A4345" i="32"/>
  <c r="A4102" i="32"/>
  <c r="A1299" i="32"/>
  <c r="A1656" i="32"/>
  <c r="A256" i="32"/>
  <c r="A166" i="32"/>
  <c r="A2435" i="32"/>
  <c r="A1029" i="32"/>
  <c r="A3851" i="32"/>
  <c r="A3624" i="32"/>
  <c r="A4344" i="32"/>
  <c r="A4335" i="32"/>
  <c r="A1156" i="32"/>
  <c r="A2882" i="32"/>
  <c r="A3549" i="32"/>
  <c r="A1041" i="32"/>
  <c r="A55" i="32"/>
  <c r="A3954" i="32"/>
  <c r="A3983" i="32"/>
  <c r="A2653" i="32"/>
  <c r="A2160" i="32"/>
  <c r="A285" i="32"/>
  <c r="A965" i="32"/>
  <c r="A719" i="32"/>
  <c r="A3348" i="32"/>
  <c r="A3499" i="32"/>
  <c r="A3334" i="32"/>
  <c r="A979" i="32"/>
  <c r="A3772" i="32"/>
  <c r="A2085" i="32"/>
  <c r="A4257" i="32"/>
  <c r="A357" i="32"/>
  <c r="A2304" i="32"/>
  <c r="A3347" i="32"/>
  <c r="A2084" i="32"/>
  <c r="A4507" i="32"/>
  <c r="A4387" i="32"/>
  <c r="A2545" i="32"/>
  <c r="A4386" i="32"/>
  <c r="A53" i="32"/>
  <c r="A1055" i="32"/>
  <c r="A2748" i="32"/>
  <c r="A2925" i="32"/>
  <c r="A2859" i="32"/>
  <c r="A3568" i="32"/>
  <c r="A4403" i="32"/>
  <c r="A338" i="32"/>
  <c r="A2115" i="32"/>
  <c r="A631" i="32"/>
  <c r="A2106" i="32"/>
  <c r="A1580" i="32"/>
  <c r="A2105" i="32"/>
  <c r="A2670" i="32"/>
  <c r="A98" i="32"/>
  <c r="A2998" i="32"/>
  <c r="A141" i="32"/>
  <c r="A988" i="32"/>
  <c r="A4265" i="32"/>
  <c r="A225" i="32"/>
  <c r="A1039" i="32"/>
  <c r="A3314" i="32"/>
  <c r="A1791" i="32"/>
  <c r="A3027" i="32"/>
  <c r="A801" i="32"/>
  <c r="A2652" i="32"/>
  <c r="A2817" i="32"/>
  <c r="A1349" i="32"/>
  <c r="A2567" i="32"/>
  <c r="A1613" i="32"/>
  <c r="A1529" i="32"/>
  <c r="A3102" i="32"/>
  <c r="A4470" i="32"/>
  <c r="A3223" i="32"/>
  <c r="A108" i="32"/>
  <c r="A3943" i="32"/>
  <c r="A1946" i="32"/>
  <c r="A3005" i="32"/>
  <c r="A2362" i="32"/>
  <c r="A1256" i="32"/>
  <c r="A4212" i="32"/>
  <c r="A971" i="32"/>
  <c r="A1528" i="32"/>
  <c r="A1004" i="32"/>
  <c r="A1872" i="32"/>
  <c r="A144" i="32"/>
  <c r="A1805" i="32"/>
  <c r="A1280" i="32"/>
  <c r="A672" i="32"/>
  <c r="A1028" i="32"/>
  <c r="A1754" i="32"/>
  <c r="A2361" i="32"/>
  <c r="A1816" i="32"/>
  <c r="A441" i="32"/>
  <c r="A4357" i="32"/>
  <c r="A1287" i="32"/>
  <c r="A2053" i="32"/>
  <c r="A1723" i="32"/>
  <c r="A817" i="32"/>
  <c r="A449" i="32"/>
  <c r="A2036" i="32"/>
  <c r="A3909" i="32"/>
  <c r="A31" i="32"/>
  <c r="A305" i="32"/>
  <c r="A1502" i="32"/>
  <c r="A3604" i="32"/>
  <c r="A3863" i="32"/>
  <c r="A3833" i="32"/>
  <c r="A907" i="32"/>
  <c r="A193" i="32"/>
  <c r="A107" i="32"/>
  <c r="A1212" i="32"/>
  <c r="A482" i="32"/>
  <c r="A957" i="32"/>
  <c r="A4548" i="32"/>
  <c r="A3672" i="32"/>
  <c r="A1989" i="32"/>
  <c r="A906" i="32"/>
  <c r="A3612" i="32"/>
  <c r="A4295" i="32"/>
  <c r="A2681" i="32"/>
  <c r="A78" i="32"/>
  <c r="A1075" i="32"/>
  <c r="A1988" i="32"/>
  <c r="A1426" i="32"/>
  <c r="A1829" i="32"/>
  <c r="A1858" i="32"/>
  <c r="A3048" i="32"/>
  <c r="A3793" i="32"/>
  <c r="A2790" i="32"/>
  <c r="A300" i="32"/>
  <c r="A1410" i="32"/>
  <c r="A4343" i="32"/>
  <c r="A3234" i="32"/>
  <c r="A3702" i="32"/>
  <c r="A2977" i="32"/>
  <c r="A3993" i="32"/>
  <c r="A4054" i="32"/>
  <c r="A2848" i="32"/>
  <c r="A1038" i="32"/>
  <c r="A330" i="32"/>
  <c r="A1460" i="32"/>
  <c r="A2246" i="32"/>
  <c r="A3026" i="32"/>
  <c r="A66" i="32"/>
  <c r="A2360" i="32"/>
  <c r="A4230" i="32"/>
  <c r="A2389" i="32"/>
  <c r="A2472" i="32"/>
  <c r="A3780" i="32"/>
  <c r="A2324" i="32"/>
  <c r="A152" i="32"/>
  <c r="A4385" i="32"/>
  <c r="A498" i="32"/>
  <c r="A2297" i="32"/>
  <c r="A3432" i="32"/>
  <c r="A3060" i="32"/>
  <c r="A1197" i="32"/>
  <c r="A2269" i="32"/>
  <c r="A637" i="32"/>
  <c r="A1402" i="32"/>
  <c r="A4186" i="32"/>
  <c r="A1255" i="32"/>
  <c r="A2481" i="32"/>
  <c r="A662" i="32"/>
  <c r="A2359" i="32"/>
  <c r="A1885" i="32"/>
  <c r="A2197" i="32"/>
  <c r="A4061" i="32"/>
  <c r="A2906" i="32"/>
  <c r="A1926" i="32"/>
  <c r="A2371" i="32"/>
  <c r="A3431" i="32"/>
  <c r="A1804" i="32"/>
  <c r="A3466" i="32"/>
  <c r="A1795" i="32"/>
  <c r="A274" i="32"/>
  <c r="A947" i="32"/>
  <c r="A4324" i="32"/>
  <c r="A309" i="32"/>
  <c r="A389" i="32"/>
  <c r="A4395" i="32"/>
  <c r="A1739" i="32"/>
  <c r="A2987" i="32"/>
  <c r="A3004" i="32"/>
  <c r="A1925" i="32"/>
  <c r="A1683" i="32"/>
  <c r="A1722" i="32"/>
  <c r="A2905" i="32"/>
  <c r="A2759" i="32"/>
  <c r="A3930" i="32"/>
  <c r="A797" i="32"/>
  <c r="A1994" i="32"/>
  <c r="A2518" i="32"/>
  <c r="A3168" i="32"/>
  <c r="A956" i="32"/>
  <c r="A3803" i="32"/>
  <c r="A2332" i="32"/>
  <c r="A2938" i="32"/>
  <c r="A1305" i="32"/>
  <c r="A1129" i="32"/>
  <c r="A2020" i="32"/>
  <c r="A2637" i="32"/>
  <c r="A1770" i="32"/>
  <c r="A2143" i="32"/>
  <c r="A4029" i="32"/>
  <c r="A1910" i="32"/>
  <c r="A3113" i="32"/>
  <c r="A1385" i="32"/>
  <c r="A3137" i="32"/>
  <c r="A2035" i="32"/>
  <c r="A3758" i="32"/>
  <c r="A7" i="32"/>
  <c r="A1999" i="32"/>
  <c r="A1634" i="32"/>
  <c r="A475" i="32"/>
  <c r="A2601" i="32"/>
  <c r="A3792" i="32"/>
  <c r="A4485" i="32"/>
  <c r="A2858" i="32"/>
  <c r="A2897" i="32"/>
  <c r="A3862" i="32"/>
  <c r="A2866" i="32"/>
  <c r="A1701" i="32"/>
  <c r="A299" i="32"/>
  <c r="A3222" i="32"/>
  <c r="A718" i="32"/>
  <c r="A3641" i="32"/>
  <c r="A1663" i="32"/>
  <c r="A2052" i="32"/>
  <c r="A3101" i="32"/>
  <c r="A2388" i="32"/>
  <c r="A738" i="32"/>
  <c r="A4469" i="32"/>
  <c r="A267" i="32"/>
  <c r="A2781" i="32"/>
  <c r="A1987" i="32"/>
  <c r="A2636" i="32"/>
  <c r="A3739" i="32"/>
  <c r="A1970" i="32"/>
  <c r="A4438" i="32"/>
  <c r="A1603" i="32"/>
  <c r="A3861" i="32"/>
  <c r="A3346" i="32"/>
  <c r="A702" i="32"/>
  <c r="A1895" i="32"/>
  <c r="A754" i="32"/>
  <c r="A448" i="32"/>
  <c r="A2731" i="32"/>
  <c r="A2896" i="32"/>
  <c r="A4101" i="32"/>
  <c r="A4342" i="32"/>
  <c r="A3419" i="32"/>
  <c r="A1425" i="32"/>
  <c r="A2651" i="32"/>
  <c r="A976" i="32"/>
  <c r="A2857" i="32"/>
  <c r="A1712" i="32"/>
  <c r="A4053" i="32"/>
  <c r="A1633" i="32"/>
  <c r="A2134" i="32"/>
  <c r="A2613" i="32"/>
  <c r="A3036" i="32"/>
  <c r="A752" i="32"/>
  <c r="A481" i="32"/>
  <c r="A50" i="32"/>
  <c r="A905" i="32"/>
  <c r="A2780" i="32"/>
  <c r="A2881" i="32"/>
  <c r="A1482" i="32"/>
  <c r="A923" i="32"/>
  <c r="A4111" i="32"/>
  <c r="A1332" i="32"/>
  <c r="A3908" i="32"/>
  <c r="A4550" i="32"/>
  <c r="A102" i="32"/>
  <c r="A1268" i="32"/>
  <c r="A623" i="32"/>
  <c r="A644" i="32"/>
  <c r="A3112" i="32"/>
  <c r="A2628" i="32"/>
  <c r="A4437" i="32"/>
  <c r="A2114" i="32"/>
  <c r="A2460" i="32"/>
  <c r="A4571" i="32"/>
  <c r="A1711" i="32"/>
  <c r="A3683" i="32"/>
  <c r="A2187" i="32"/>
  <c r="A1392" i="32"/>
  <c r="A138" i="32"/>
  <c r="A346" i="32"/>
  <c r="A761" i="32"/>
  <c r="A3067" i="32"/>
  <c r="A2387" i="32"/>
  <c r="A1216" i="32"/>
  <c r="A218" i="32"/>
  <c r="A3210" i="32"/>
  <c r="A1279" i="32"/>
  <c r="A3167" i="32"/>
  <c r="A4256" i="32"/>
  <c r="A1924" i="32"/>
  <c r="A2924" i="32"/>
  <c r="A3791" i="32"/>
  <c r="A239" i="32"/>
  <c r="A2323" i="32"/>
  <c r="A3025" i="32"/>
  <c r="A2222" i="32"/>
  <c r="A955" i="32"/>
  <c r="A2344" i="32"/>
  <c r="A1046" i="32"/>
  <c r="A4035" i="32"/>
  <c r="A474" i="32"/>
  <c r="A1152" i="32"/>
  <c r="A3567" i="32"/>
  <c r="A1171" i="32"/>
  <c r="A2600" i="32"/>
  <c r="A3184" i="32"/>
  <c r="A975" i="32"/>
  <c r="A1063" i="32"/>
  <c r="A1563" i="32"/>
  <c r="A1501" i="32"/>
  <c r="A3893" i="32"/>
  <c r="A1769" i="32"/>
  <c r="A1551" i="32"/>
  <c r="A1632" i="32"/>
  <c r="A3525" i="32"/>
  <c r="A1177" i="32"/>
  <c r="A2011" i="32"/>
  <c r="A1815" i="32"/>
  <c r="A612" i="32"/>
  <c r="A3566" i="32"/>
  <c r="A2948" i="32"/>
  <c r="A3542" i="32"/>
  <c r="A1556" i="32"/>
  <c r="A3757" i="32"/>
  <c r="A1135" i="32"/>
  <c r="A1721" i="32"/>
  <c r="A1384" i="32"/>
  <c r="A1093" i="32"/>
  <c r="A251" i="32"/>
  <c r="A2566" i="32"/>
  <c r="A2370" i="32"/>
  <c r="A1267" i="32"/>
  <c r="A1753" i="32"/>
  <c r="A3094" i="32"/>
  <c r="A2856" i="32"/>
  <c r="A1266" i="32"/>
  <c r="A2010" i="32"/>
  <c r="A671" i="32"/>
  <c r="A2221" i="32"/>
  <c r="A1682" i="32"/>
  <c r="A1308" i="32"/>
  <c r="A2069" i="32"/>
  <c r="A1752" i="32"/>
  <c r="A480" i="32"/>
  <c r="A3418" i="32"/>
  <c r="A2816" i="32"/>
  <c r="A1993" i="32"/>
  <c r="A3287" i="32"/>
  <c r="A3747" i="32"/>
  <c r="A1456" i="32"/>
  <c r="A2068" i="32"/>
  <c r="A1348" i="32"/>
  <c r="A654" i="32"/>
  <c r="A1401" i="32"/>
  <c r="A2565" i="32"/>
  <c r="A1054" i="32"/>
  <c r="A4083" i="32"/>
  <c r="A2696" i="32"/>
  <c r="A1170" i="32"/>
  <c r="A1206" i="32"/>
  <c r="A4356" i="32"/>
  <c r="A597" i="32"/>
  <c r="A552" i="32"/>
  <c r="A273" i="32"/>
  <c r="A1321" i="32"/>
  <c r="A2804" i="32"/>
  <c r="A2386" i="32"/>
  <c r="A2385" i="32"/>
  <c r="A2717" i="32"/>
  <c r="A3313" i="32"/>
  <c r="A670" i="32"/>
  <c r="A2125" i="32"/>
  <c r="A4458" i="32"/>
  <c r="A4044" i="32"/>
  <c r="A3892" i="32"/>
  <c r="A3371" i="32"/>
  <c r="A4175" i="32"/>
  <c r="A4294" i="32"/>
  <c r="A2510" i="32"/>
  <c r="A3767" i="32"/>
  <c r="A1013" i="32"/>
  <c r="A1134" i="32"/>
  <c r="A4565" i="32"/>
  <c r="A1700" i="32"/>
  <c r="A1320" i="32"/>
  <c r="A1481" i="32"/>
  <c r="A4293" i="32"/>
  <c r="A2459" i="32"/>
  <c r="A3701" i="32"/>
  <c r="A3802" i="32"/>
  <c r="A3166" i="32"/>
  <c r="A382" i="32"/>
  <c r="A2401" i="32"/>
  <c r="A1037" i="32"/>
  <c r="A1331" i="32"/>
  <c r="A4052" i="32"/>
  <c r="A4457" i="32"/>
  <c r="A927" i="32"/>
  <c r="A636" i="32"/>
  <c r="A1693" i="32"/>
  <c r="A2716" i="32"/>
  <c r="A1036" i="32"/>
  <c r="A4369" i="32"/>
  <c r="A1909" i="32"/>
  <c r="A3301" i="32"/>
  <c r="A3756" i="32"/>
  <c r="A4468" i="32"/>
  <c r="A1330" i="32"/>
  <c r="A1072" i="32"/>
  <c r="A3907" i="32"/>
  <c r="A4043" i="32"/>
  <c r="A4042" i="32"/>
  <c r="A3541" i="32"/>
  <c r="A1480" i="32"/>
  <c r="A577" i="32"/>
  <c r="A946" i="32"/>
  <c r="A3327" i="32"/>
  <c r="A751" i="32"/>
  <c r="A1647" i="32"/>
  <c r="A329" i="32"/>
  <c r="A4207" i="32"/>
  <c r="A3221" i="32"/>
  <c r="A2159" i="32"/>
  <c r="A3623" i="32"/>
  <c r="A1062" i="32"/>
  <c r="A3942" i="32"/>
  <c r="A3075" i="32"/>
  <c r="A4010" i="32"/>
  <c r="A4028" i="32"/>
  <c r="A1671" i="32"/>
  <c r="A2303" i="32"/>
  <c r="A3086" i="32"/>
  <c r="A3417" i="32"/>
  <c r="A2612" i="32"/>
  <c r="A3438" i="32"/>
  <c r="A3121" i="32"/>
  <c r="A1107" i="32"/>
  <c r="A1625" i="32"/>
  <c r="A1562" i="32"/>
  <c r="A2895" i="32"/>
  <c r="A3136" i="32"/>
  <c r="A2880" i="32"/>
  <c r="A2847" i="32"/>
  <c r="A4411" i="32"/>
  <c r="A110" i="32"/>
  <c r="A3141" i="32"/>
  <c r="A904" i="32"/>
  <c r="A3992" i="32"/>
  <c r="A3253" i="32"/>
  <c r="A1329" i="32"/>
  <c r="A3388" i="32"/>
  <c r="A3982" i="32"/>
  <c r="A1945" i="32"/>
  <c r="A3268" i="32"/>
  <c r="A3267" i="32"/>
  <c r="A1612" i="32"/>
  <c r="A3603" i="32"/>
  <c r="A4174" i="32"/>
  <c r="A3524" i="32"/>
  <c r="A1572" i="32"/>
  <c r="A3326" i="32"/>
  <c r="A94" i="32"/>
  <c r="A750" i="32"/>
  <c r="A3325" i="32"/>
  <c r="A2509" i="32"/>
  <c r="A2337" i="32"/>
  <c r="A685" i="32"/>
  <c r="A1642" i="32"/>
  <c r="A455" i="32"/>
  <c r="A4222" i="32"/>
  <c r="A2680" i="32"/>
  <c r="A3300" i="32"/>
  <c r="A3891" i="32"/>
  <c r="A1383" i="32"/>
  <c r="A2544" i="32"/>
  <c r="A3120" i="32"/>
  <c r="A3583" i="32"/>
  <c r="A3523" i="32"/>
  <c r="A3165" i="32"/>
  <c r="A1163" i="32"/>
  <c r="A3085" i="32"/>
  <c r="A1017" i="32"/>
  <c r="A643" i="32"/>
  <c r="A3345" i="32"/>
  <c r="A3487" i="32"/>
  <c r="A2369" i="32"/>
  <c r="A2034" i="32"/>
  <c r="A1112" i="32"/>
  <c r="A3361" i="32"/>
  <c r="A1254" i="32"/>
  <c r="A3333" i="32"/>
  <c r="A2937" i="32"/>
  <c r="A730" i="32"/>
  <c r="A551" i="32"/>
  <c r="A2288" i="32"/>
  <c r="A3595" i="32"/>
  <c r="A3430" i="32"/>
  <c r="A2573" i="32"/>
  <c r="A2879" i="32"/>
  <c r="A1561" i="32"/>
  <c r="A3003" i="32"/>
  <c r="A2458" i="32"/>
  <c r="A2660" i="32"/>
  <c r="A1307" i="32"/>
  <c r="A1662" i="32"/>
  <c r="A2251" i="32"/>
  <c r="A2358" i="32"/>
  <c r="A1035" i="32"/>
  <c r="A3977" i="32"/>
  <c r="A604" i="32"/>
  <c r="A1923" i="32"/>
  <c r="A3324" i="32"/>
  <c r="A2142" i="32"/>
  <c r="A1963" i="32"/>
  <c r="A1188" i="32"/>
  <c r="A4139" i="32"/>
  <c r="A2488" i="32"/>
  <c r="A1768" i="32"/>
  <c r="A4185" i="32"/>
  <c r="A4024" i="32"/>
  <c r="A3233" i="32"/>
  <c r="A2349" i="32"/>
  <c r="A922" i="32"/>
  <c r="A1121" i="32"/>
  <c r="A737" i="32"/>
  <c r="A1661" i="32"/>
  <c r="A2827" i="32"/>
  <c r="A1265" i="32"/>
  <c r="A2296" i="32"/>
  <c r="A315" i="32"/>
  <c r="A4547" i="32"/>
  <c r="A2705" i="32"/>
  <c r="A1151" i="32"/>
  <c r="A293" i="32"/>
  <c r="A1319" i="32"/>
  <c r="A2051" i="32"/>
  <c r="A250" i="32"/>
  <c r="A926" i="32"/>
  <c r="A760" i="32"/>
  <c r="A3465" i="32"/>
  <c r="A204" i="32"/>
  <c r="A1106" i="32"/>
  <c r="A1814" i="32"/>
  <c r="A2956" i="32"/>
  <c r="A1500" i="32"/>
  <c r="A811" i="32"/>
  <c r="A3074" i="32"/>
  <c r="A3498" i="32"/>
  <c r="A3906" i="32"/>
  <c r="A661" i="32"/>
  <c r="A3152" i="32"/>
  <c r="A891" i="32"/>
  <c r="A1934" i="32"/>
  <c r="A3682" i="32"/>
  <c r="A3292" i="32"/>
  <c r="A534" i="32"/>
  <c r="A1150" i="32"/>
  <c r="A3047" i="32"/>
  <c r="A1499" i="32"/>
  <c r="A2213" i="32"/>
  <c r="A3360" i="32"/>
  <c r="A4206" i="32"/>
  <c r="A2232" i="32"/>
  <c r="A2212" i="32"/>
  <c r="A2104" i="32"/>
  <c r="A4184" i="32"/>
  <c r="A3522" i="32"/>
  <c r="A1400" i="32"/>
  <c r="A1875" i="32"/>
  <c r="A642" i="32"/>
  <c r="A2916" i="32"/>
  <c r="A2846" i="32"/>
  <c r="A3278" i="32"/>
  <c r="A810" i="32"/>
  <c r="A4418" i="32"/>
  <c r="A2343" i="32"/>
  <c r="A507" i="32"/>
  <c r="A1506" i="32"/>
  <c r="A3093" i="32"/>
  <c r="A2295" i="32"/>
  <c r="A883" i="32"/>
  <c r="A717" i="32"/>
  <c r="A2923" i="32"/>
  <c r="A1761" i="32"/>
  <c r="A660" i="32"/>
  <c r="A490" i="32"/>
  <c r="A701" i="32"/>
  <c r="A2413" i="32"/>
  <c r="A2124" i="32"/>
  <c r="A3277" i="32"/>
  <c r="A1120" i="32"/>
  <c r="A3220" i="32"/>
  <c r="A2050" i="32"/>
  <c r="A3918" i="32"/>
  <c r="A653" i="32"/>
  <c r="A4205" i="32"/>
  <c r="A3540" i="32"/>
  <c r="A461" i="32"/>
  <c r="A2231" i="32"/>
  <c r="A576" i="32"/>
  <c r="A1828" i="32"/>
  <c r="A2922" i="32"/>
  <c r="A3941" i="32"/>
  <c r="A2196" i="32"/>
  <c r="A2294" i="32"/>
  <c r="A749" i="32"/>
  <c r="A2955" i="32"/>
  <c r="A4355" i="32"/>
  <c r="A2768" i="32"/>
  <c r="A2695" i="32"/>
  <c r="A1444" i="32"/>
  <c r="A2635" i="32"/>
  <c r="A3009" i="32"/>
  <c r="A2280" i="32"/>
  <c r="A2936" i="32"/>
  <c r="A3024" i="32"/>
  <c r="A3100" i="32"/>
  <c r="A2553" i="32"/>
  <c r="A3202" i="32"/>
  <c r="A3266" i="32"/>
  <c r="A1459" i="32"/>
  <c r="A2835" i="32"/>
  <c r="A3929" i="32"/>
  <c r="A2471" i="32"/>
  <c r="A3035" i="32"/>
  <c r="A1264" i="32"/>
  <c r="A1472" i="32"/>
  <c r="A4023" i="32"/>
  <c r="A2452" i="32"/>
  <c r="A890" i="32"/>
  <c r="A3073" i="32"/>
  <c r="A1298" i="32"/>
  <c r="A1969" i="32"/>
  <c r="A2560" i="32"/>
  <c r="A1162" i="32"/>
  <c r="A1624" i="32"/>
  <c r="A2279" i="32"/>
  <c r="A3072" i="32"/>
  <c r="A3034" i="32"/>
  <c r="A249" i="32"/>
  <c r="A3023" i="32"/>
  <c r="A4484" i="32"/>
  <c r="A1399" i="32"/>
  <c r="A185" i="32"/>
  <c r="A779" i="32"/>
  <c r="A3140" i="32"/>
  <c r="A3882" i="32"/>
  <c r="A3708" i="32"/>
  <c r="A454" i="32"/>
  <c r="A575" i="32"/>
  <c r="A3323" i="32"/>
  <c r="A3606" i="32"/>
  <c r="A1579" i="32"/>
  <c r="A921" i="32"/>
  <c r="A2803" i="32"/>
  <c r="A1681" i="32"/>
  <c r="A1196" i="32"/>
  <c r="A3755" i="32"/>
  <c r="A4303" i="32"/>
  <c r="A2342" i="32"/>
  <c r="A2508" i="32"/>
  <c r="A3099" i="32"/>
  <c r="A1247" i="32"/>
  <c r="A3548" i="32"/>
  <c r="A2997" i="32"/>
  <c r="A1169" i="32"/>
  <c r="A1543" i="32"/>
  <c r="A3464" i="32"/>
  <c r="A3437" i="32"/>
  <c r="A1751" i="32"/>
  <c r="A2878" i="32"/>
  <c r="A2287" i="32"/>
  <c r="A3139" i="32"/>
  <c r="A1088" i="32"/>
  <c r="A2528" i="32"/>
  <c r="A1490" i="32"/>
  <c r="A4221" i="32"/>
  <c r="A4564" i="32"/>
  <c r="A1278" i="32"/>
  <c r="A1246" i="32"/>
  <c r="A2400" i="32"/>
  <c r="A820" i="32"/>
  <c r="A877" i="32"/>
  <c r="A4183" i="32"/>
  <c r="A1498" i="32"/>
  <c r="A3397" i="32"/>
  <c r="A2412" i="32"/>
  <c r="A3720" i="32"/>
  <c r="A2986" i="32"/>
  <c r="A3071" i="32"/>
  <c r="A3219" i="32"/>
  <c r="A337" i="32"/>
  <c r="A1962" i="32"/>
  <c r="A1731" i="32"/>
  <c r="A4163" i="32"/>
  <c r="A1435" i="32"/>
  <c r="A2594" i="32"/>
  <c r="A2502" i="32"/>
  <c r="A3151" i="32"/>
  <c r="A2278" i="32"/>
  <c r="A1012" i="32"/>
  <c r="A4292" i="32"/>
  <c r="A2921" i="32"/>
  <c r="A2585" i="32"/>
  <c r="A3754" i="32"/>
  <c r="A4467" i="32"/>
  <c r="A2049" i="32"/>
  <c r="A3243" i="32"/>
  <c r="A3719" i="32"/>
  <c r="A3497" i="32"/>
  <c r="A1571" i="32"/>
  <c r="A423" i="32"/>
  <c r="A1519" i="32"/>
  <c r="A2572" i="32"/>
  <c r="A3559" i="32"/>
  <c r="A4138" i="32"/>
  <c r="A4071" i="32"/>
  <c r="A1187" i="32"/>
  <c r="A4100" i="32"/>
  <c r="A2534" i="32"/>
  <c r="A3299" i="32"/>
  <c r="A1463" i="32"/>
  <c r="A1025" i="32"/>
  <c r="A2826" i="32"/>
  <c r="A2894" i="32"/>
  <c r="A2644" i="32"/>
  <c r="A4384" i="32"/>
  <c r="A4127" i="32"/>
  <c r="A1003" i="32"/>
  <c r="A212" i="32"/>
  <c r="A729" i="32"/>
  <c r="A2740" i="32"/>
  <c r="A4383" i="32"/>
  <c r="A3738" i="32"/>
  <c r="A4539" i="32"/>
  <c r="A3059" i="32"/>
  <c r="A3976" i="32"/>
  <c r="A2048" i="32"/>
  <c r="A2075" i="32"/>
  <c r="A1230" i="32"/>
  <c r="A3370" i="32"/>
  <c r="A1061" i="32"/>
  <c r="A728" i="32"/>
  <c r="A2611" i="32"/>
  <c r="A3286" i="32"/>
  <c r="A4092" i="32"/>
  <c r="A622" i="32"/>
  <c r="A366" i="32"/>
  <c r="A2669" i="32"/>
  <c r="A3015" i="32"/>
  <c r="A1670" i="32"/>
  <c r="A2067" i="32"/>
  <c r="A2722" i="32"/>
  <c r="A753" i="32"/>
  <c r="A1071" i="32"/>
  <c r="A1641" i="32"/>
  <c r="A3183" i="32"/>
  <c r="A2877" i="32"/>
  <c r="A2815" i="32"/>
  <c r="A3790" i="32"/>
  <c r="A2047" i="32"/>
  <c r="A1977" i="32"/>
  <c r="A954" i="32"/>
  <c r="A1527" i="32"/>
  <c r="A1168" i="32"/>
  <c r="A4152" i="32"/>
  <c r="A1790" i="32"/>
  <c r="A4410" i="32"/>
  <c r="A4110" i="32"/>
  <c r="A2179" i="32"/>
  <c r="A3700" i="32"/>
  <c r="A4151" i="32"/>
  <c r="A2668" i="32"/>
  <c r="A3622" i="32"/>
  <c r="A3621" i="32"/>
  <c r="A1222" i="32"/>
  <c r="A1518" i="32"/>
  <c r="A405" i="32"/>
  <c r="A2133" i="32"/>
  <c r="A4291" i="32"/>
  <c r="A1602" i="32"/>
  <c r="A574" i="32"/>
  <c r="A2659" i="32"/>
  <c r="A2103" i="32"/>
  <c r="A3839" i="32"/>
  <c r="A4082" i="32"/>
  <c r="A2967" i="32"/>
  <c r="A1455" i="32"/>
  <c r="A1417" i="32"/>
  <c r="A2747" i="32"/>
  <c r="A2501" i="32"/>
  <c r="A716" i="32"/>
  <c r="A1596" i="32"/>
  <c r="A2915" i="32"/>
  <c r="A4137" i="32"/>
  <c r="A652" i="32"/>
  <c r="A3344" i="32"/>
  <c r="A1827" i="32"/>
  <c r="A1680" i="32"/>
  <c r="A1840" i="32"/>
  <c r="A4126" i="32"/>
  <c r="A4099" i="32"/>
  <c r="A4220" i="32"/>
  <c r="A3232" i="32"/>
  <c r="A3486" i="32"/>
  <c r="A3332" i="32"/>
  <c r="A2814" i="32"/>
  <c r="A4409" i="32"/>
  <c r="A2855" i="32"/>
  <c r="A349" i="32"/>
  <c r="A1354" i="32"/>
  <c r="A4136" i="32"/>
  <c r="A3917" i="32"/>
  <c r="A1839" i="32"/>
  <c r="A4070" i="32"/>
  <c r="A4408" i="32"/>
  <c r="A2316" i="32"/>
  <c r="A3046" i="32"/>
  <c r="A3605" i="32"/>
  <c r="A1595" i="32"/>
  <c r="A861" i="32"/>
  <c r="A3558" i="32"/>
  <c r="A1195" i="32"/>
  <c r="A1550" i="32"/>
  <c r="A2220" i="32"/>
  <c r="A1443" i="32"/>
  <c r="A3975" i="32"/>
  <c r="A1655" i="32"/>
  <c r="A4394" i="32"/>
  <c r="A920" i="32"/>
  <c r="A3557" i="32"/>
  <c r="A3359" i="32"/>
  <c r="A3671" i="32"/>
  <c r="A2277" i="32"/>
  <c r="A4382" i="32"/>
  <c r="A3521" i="32"/>
  <c r="A882" i="32"/>
  <c r="A1011" i="32"/>
  <c r="A1720" i="32"/>
  <c r="A3343" i="32"/>
  <c r="A4417" i="32"/>
  <c r="A550" i="32"/>
  <c r="A1803" i="32"/>
  <c r="A1968" i="32"/>
  <c r="A4416" i="32"/>
  <c r="A3182" i="32"/>
  <c r="A1368" i="32"/>
  <c r="A2186" i="32"/>
  <c r="A876" i="32"/>
  <c r="A3409" i="32"/>
  <c r="A1777" i="32"/>
  <c r="A2893" i="32"/>
  <c r="A2571" i="32"/>
  <c r="A1297" i="32"/>
  <c r="A3242" i="32"/>
  <c r="A2610" i="32"/>
  <c r="A2643" i="32"/>
  <c r="A3022" i="32"/>
  <c r="A3485" i="32"/>
  <c r="A1353" i="32"/>
  <c r="A3209" i="32"/>
  <c r="A156" i="32"/>
  <c r="A2767" i="32"/>
  <c r="A573" i="32"/>
  <c r="A572" i="32"/>
  <c r="A2195" i="32"/>
  <c r="A4211" i="32"/>
  <c r="A2527" i="32"/>
  <c r="A1623" i="32"/>
  <c r="A2384" i="32"/>
  <c r="A2399" i="32"/>
  <c r="A2368" i="32"/>
  <c r="A1479" i="32"/>
  <c r="A4543" i="32"/>
  <c r="A533" i="32"/>
  <c r="A1318" i="32"/>
  <c r="A1517" i="32"/>
  <c r="A1760" i="32"/>
  <c r="A2046" i="32"/>
  <c r="A2206" i="32"/>
  <c r="A2715" i="32"/>
  <c r="A3164" i="32"/>
  <c r="A2411" i="32"/>
  <c r="A1526" i="32"/>
  <c r="A3974" i="32"/>
  <c r="A2609" i="32"/>
  <c r="A2219" i="32"/>
  <c r="A1961" i="32"/>
  <c r="A3753" i="32"/>
  <c r="A3815" i="32"/>
  <c r="A3850" i="32"/>
  <c r="A1646" i="32"/>
  <c r="A2584" i="32"/>
  <c r="A2813" i="32"/>
  <c r="A520" i="32"/>
  <c r="A1640" i="32"/>
  <c r="A611" i="32"/>
  <c r="A1922" i="32"/>
  <c r="A2996" i="32"/>
  <c r="A1194" i="32"/>
  <c r="A1857" i="32"/>
  <c r="A1921" i="32"/>
  <c r="A4125" i="32"/>
  <c r="A3905" i="32"/>
  <c r="A2834" i="32"/>
  <c r="A3838" i="32"/>
  <c r="A3973" i="32"/>
  <c r="A2802" i="32"/>
  <c r="A519" i="32"/>
  <c r="A2812" i="32"/>
  <c r="A1710" i="32"/>
  <c r="A3881" i="32"/>
  <c r="A2667" i="32"/>
  <c r="A1238" i="32"/>
  <c r="A2383" i="32"/>
  <c r="A4022" i="32"/>
  <c r="A3463" i="32"/>
  <c r="A2543" i="32"/>
  <c r="A3729" i="32"/>
  <c r="A3436" i="32"/>
  <c r="A2730" i="32"/>
  <c r="A3771" i="32"/>
  <c r="A3201" i="32"/>
  <c r="A4051" i="32"/>
  <c r="A3737" i="32"/>
  <c r="A3699" i="32"/>
  <c r="A978" i="32"/>
  <c r="A1070" i="32"/>
  <c r="A1958" i="32"/>
  <c r="A1699" i="32"/>
  <c r="A3832" i="32"/>
  <c r="A1497" i="32"/>
  <c r="A2382" i="32"/>
  <c r="A1454" i="32"/>
  <c r="A2995" i="32"/>
  <c r="A1525" i="32"/>
  <c r="A4518" i="32"/>
</calcChain>
</file>

<file path=xl/sharedStrings.xml><?xml version="1.0" encoding="utf-8"?>
<sst xmlns="http://schemas.openxmlformats.org/spreadsheetml/2006/main" count="17" uniqueCount="16">
  <si>
    <t>Gene</t>
  </si>
  <si>
    <t>Module</t>
  </si>
  <si>
    <t>Correlation</t>
  </si>
  <si>
    <t>Network (color)</t>
  </si>
  <si>
    <t>Motile cilia (turquoise)</t>
  </si>
  <si>
    <t>Innate immune response (blue)</t>
  </si>
  <si>
    <t>Neutrophilic inflammation (brown)</t>
  </si>
  <si>
    <t>Humoral adaptive immunity (red)</t>
  </si>
  <si>
    <t>Cell-mediated immunity (black)</t>
  </si>
  <si>
    <t>mRNA splicing (pink)</t>
  </si>
  <si>
    <t>Ciliary signaling  (magenta)</t>
  </si>
  <si>
    <t>Epithelial signaling (yellow)</t>
  </si>
  <si>
    <t>Organelle function (purple)</t>
  </si>
  <si>
    <t>Cytoskeleton (greenyellow)</t>
  </si>
  <si>
    <t>Inflammatory signaling (tan)</t>
  </si>
  <si>
    <t>Cellular metabolism (green)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</si>
</sst>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ptos Narrow"/>
    </font>
    <font>
      <sz val="12"/>
      <color theme="1"/>
      <name val="Aptos Narrow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50DDC-6C5A-B94D-A3CC-22CB1D6ECCCF}">
  <dimension ref="A1:B13"/>
  <sheetViews>
    <sheetView workbookViewId="0">
      <selection activeCell="D13" sqref="D13"/>
    </sheetView>
  </sheetViews>
  <sheetFormatPr baseColWidth="10" defaultRowHeight="16" x14ac:dyDescent="0.2"/>
  <cols>
    <col min="1" max="1" width="14.83203125" style="6" customWidth="1"/>
    <col min="2" max="2" width="32.83203125" style="6" customWidth="1"/>
  </cols>
  <sheetData>
    <row r="1" spans="1:2" s="9" customFormat="1" x14ac:dyDescent="0.2">
      <c r="A1" s="8" t="s">
        <v>1</v>
      </c>
      <c r="B1" s="8" t="s">
        <v>3</v>
      </c>
    </row>
    <row r="2" spans="1:2" x14ac:dyDescent="0.2">
      <c r="A2" s="6">
        <v>1</v>
      </c>
      <c r="B2" s="7" t="s">
        <v>4</v>
      </c>
    </row>
    <row r="3" spans="1:2" x14ac:dyDescent="0.2">
      <c r="A3" s="6">
        <v>2</v>
      </c>
      <c r="B3" s="7" t="s">
        <v>5</v>
      </c>
    </row>
    <row r="4" spans="1:2" x14ac:dyDescent="0.2">
      <c r="A4" s="6">
        <v>3</v>
      </c>
      <c r="B4" s="7" t="s">
        <v>6</v>
      </c>
    </row>
    <row r="5" spans="1:2" x14ac:dyDescent="0.2">
      <c r="A5" s="6">
        <v>4</v>
      </c>
      <c r="B5" s="7" t="s">
        <v>11</v>
      </c>
    </row>
    <row r="6" spans="1:2" x14ac:dyDescent="0.2">
      <c r="A6" s="6">
        <v>5</v>
      </c>
      <c r="B6" s="7" t="s">
        <v>15</v>
      </c>
    </row>
    <row r="7" spans="1:2" x14ac:dyDescent="0.2">
      <c r="A7" s="6">
        <v>6</v>
      </c>
      <c r="B7" s="7" t="s">
        <v>7</v>
      </c>
    </row>
    <row r="8" spans="1:2" x14ac:dyDescent="0.2">
      <c r="A8" s="6">
        <v>7</v>
      </c>
      <c r="B8" s="7" t="s">
        <v>8</v>
      </c>
    </row>
    <row r="9" spans="1:2" x14ac:dyDescent="0.2">
      <c r="A9" s="6">
        <v>8</v>
      </c>
      <c r="B9" s="7" t="s">
        <v>9</v>
      </c>
    </row>
    <row r="10" spans="1:2" x14ac:dyDescent="0.2">
      <c r="A10" s="6">
        <v>9</v>
      </c>
      <c r="B10" s="7" t="s">
        <v>10</v>
      </c>
    </row>
    <row r="11" spans="1:2" x14ac:dyDescent="0.2">
      <c r="A11" s="6">
        <v>10</v>
      </c>
      <c r="B11" s="7" t="s">
        <v>12</v>
      </c>
    </row>
    <row r="12" spans="1:2" x14ac:dyDescent="0.2">
      <c r="A12" s="6">
        <v>11</v>
      </c>
      <c r="B12" s="7" t="s">
        <v>13</v>
      </c>
    </row>
    <row r="13" spans="1:2" x14ac:dyDescent="0.2">
      <c r="A13" s="6">
        <v>12</v>
      </c>
      <c r="B13" s="7" t="s">
        <v>14</v>
      </c>
    </row>
  </sheetData>
  <autoFilter ref="A1:B1" xr:uid="{AFB50DDC-6C5A-B94D-A3CC-22CB1D6ECCCF}">
    <sortState xmlns:xlrd2="http://schemas.microsoft.com/office/spreadsheetml/2017/richdata2" ref="A2:B13">
      <sortCondition ref="A1:A1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E4D71-0F8E-B746-838E-C4A6190A9C0A}">
  <dimension ref="A1:AD12083"/>
  <sheetViews>
    <sheetView tabSelected="1" workbookViewId="0">
      <selection activeCell="G50" sqref="G50"/>
    </sheetView>
  </sheetViews>
  <sheetFormatPr baseColWidth="10" defaultRowHeight="16" x14ac:dyDescent="0.2"/>
  <cols>
    <col min="1" max="3" width="14.83203125" style="3" customWidth="1"/>
    <col min="4" max="16384" width="10.83203125" style="1"/>
  </cols>
  <sheetData>
    <row r="1" spans="1:3" x14ac:dyDescent="0.2">
      <c r="A1" s="2" t="s">
        <v>0</v>
      </c>
      <c r="B1" s="2" t="s">
        <v>1</v>
      </c>
      <c r="C1" s="2" t="s">
        <v>2</v>
      </c>
    </row>
    <row r="2" spans="1:3" x14ac:dyDescent="0.2">
      <c r="A2" s="3" t="str">
        <f>"DNAI4"</f>
        <v>DNAI4</v>
      </c>
      <c r="B2" s="4">
        <v>1</v>
      </c>
      <c r="C2" s="5">
        <v>0.98</v>
      </c>
    </row>
    <row r="3" spans="1:3" x14ac:dyDescent="0.2">
      <c r="A3" s="3" t="str">
        <f>"CFAP221"</f>
        <v>CFAP221</v>
      </c>
      <c r="B3" s="4">
        <v>1</v>
      </c>
      <c r="C3" s="5">
        <v>0.98</v>
      </c>
    </row>
    <row r="4" spans="1:3" x14ac:dyDescent="0.2">
      <c r="A4" s="3" t="str">
        <f>"FAM216B"</f>
        <v>FAM216B</v>
      </c>
      <c r="B4" s="4">
        <v>1</v>
      </c>
      <c r="C4" s="5">
        <v>0.97499999999999998</v>
      </c>
    </row>
    <row r="5" spans="1:3" x14ac:dyDescent="0.2">
      <c r="A5" s="3" t="str">
        <f>"CCDC146"</f>
        <v>CCDC146</v>
      </c>
      <c r="B5" s="4">
        <v>1</v>
      </c>
      <c r="C5" s="5">
        <v>0.97199999999999998</v>
      </c>
    </row>
    <row r="6" spans="1:3" x14ac:dyDescent="0.2">
      <c r="A6" s="3" t="str">
        <f>"SPATA18"</f>
        <v>SPATA18</v>
      </c>
      <c r="B6" s="4">
        <v>1</v>
      </c>
      <c r="C6" s="5">
        <v>0.97</v>
      </c>
    </row>
    <row r="7" spans="1:3" x14ac:dyDescent="0.2">
      <c r="A7" s="3" t="str">
        <f>"EFHC2"</f>
        <v>EFHC2</v>
      </c>
      <c r="B7" s="4">
        <v>1</v>
      </c>
      <c r="C7" s="5">
        <v>0.96899999999999997</v>
      </c>
    </row>
    <row r="8" spans="1:3" x14ac:dyDescent="0.2">
      <c r="A8" s="3" t="str">
        <f>"SPAG6"</f>
        <v>SPAG6</v>
      </c>
      <c r="B8" s="4">
        <v>1</v>
      </c>
      <c r="C8" s="5">
        <v>0.96899999999999997</v>
      </c>
    </row>
    <row r="9" spans="1:3" x14ac:dyDescent="0.2">
      <c r="A9" s="3" t="str">
        <f>"LRRIQ1"</f>
        <v>LRRIQ1</v>
      </c>
      <c r="B9" s="4">
        <v>1</v>
      </c>
      <c r="C9" s="5">
        <v>0.96899999999999997</v>
      </c>
    </row>
    <row r="10" spans="1:3" x14ac:dyDescent="0.2">
      <c r="A10" s="3" t="str">
        <f>"CCDC170"</f>
        <v>CCDC170</v>
      </c>
      <c r="B10" s="4">
        <v>1</v>
      </c>
      <c r="C10" s="5">
        <v>0.96799999999999997</v>
      </c>
    </row>
    <row r="11" spans="1:3" x14ac:dyDescent="0.2">
      <c r="A11" s="3" t="str">
        <f>"IQCG"</f>
        <v>IQCG</v>
      </c>
      <c r="B11" s="4">
        <v>1</v>
      </c>
      <c r="C11" s="5">
        <v>0.96699999999999997</v>
      </c>
    </row>
    <row r="12" spans="1:3" x14ac:dyDescent="0.2">
      <c r="A12" s="3" t="str">
        <f>"CCDC39"</f>
        <v>CCDC39</v>
      </c>
      <c r="B12" s="4">
        <v>1</v>
      </c>
      <c r="C12" s="5">
        <v>0.96599999999999997</v>
      </c>
    </row>
    <row r="13" spans="1:3" x14ac:dyDescent="0.2">
      <c r="A13" s="3" t="str">
        <f>"CFAP57"</f>
        <v>CFAP57</v>
      </c>
      <c r="B13" s="4">
        <v>1</v>
      </c>
      <c r="C13" s="5">
        <v>0.96499999999999997</v>
      </c>
    </row>
    <row r="14" spans="1:3" x14ac:dyDescent="0.2">
      <c r="A14" s="3" t="str">
        <f>"NEK5"</f>
        <v>NEK5</v>
      </c>
      <c r="B14" s="4">
        <v>1</v>
      </c>
      <c r="C14" s="5">
        <v>0.96499999999999997</v>
      </c>
    </row>
    <row r="15" spans="1:3" x14ac:dyDescent="0.2">
      <c r="A15" s="3" t="str">
        <f>"CDS1"</f>
        <v>CDS1</v>
      </c>
      <c r="B15" s="4">
        <v>1</v>
      </c>
      <c r="C15" s="5">
        <v>0.96499999999999997</v>
      </c>
    </row>
    <row r="16" spans="1:3" x14ac:dyDescent="0.2">
      <c r="A16" s="3" t="str">
        <f>"CFAP206"</f>
        <v>CFAP206</v>
      </c>
      <c r="B16" s="4">
        <v>1</v>
      </c>
      <c r="C16" s="5">
        <v>0.96399999999999997</v>
      </c>
    </row>
    <row r="17" spans="1:3" x14ac:dyDescent="0.2">
      <c r="A17" s="3" t="str">
        <f>"CCDC113"</f>
        <v>CCDC113</v>
      </c>
      <c r="B17" s="4">
        <v>1</v>
      </c>
      <c r="C17" s="5">
        <v>0.96399999999999997</v>
      </c>
    </row>
    <row r="18" spans="1:3" x14ac:dyDescent="0.2">
      <c r="A18" s="3" t="str">
        <f>"STOX1"</f>
        <v>STOX1</v>
      </c>
      <c r="B18" s="4">
        <v>1</v>
      </c>
      <c r="C18" s="5">
        <v>0.96299999999999997</v>
      </c>
    </row>
    <row r="19" spans="1:3" x14ac:dyDescent="0.2">
      <c r="A19" s="3" t="str">
        <f>"FILIP1"</f>
        <v>FILIP1</v>
      </c>
      <c r="B19" s="4">
        <v>1</v>
      </c>
      <c r="C19" s="5">
        <v>0.96299999999999997</v>
      </c>
    </row>
    <row r="20" spans="1:3" x14ac:dyDescent="0.2">
      <c r="A20" s="3" t="str">
        <f>"IFT88"</f>
        <v>IFT88</v>
      </c>
      <c r="B20" s="4">
        <v>1</v>
      </c>
      <c r="C20" s="5">
        <v>0.96299999999999997</v>
      </c>
    </row>
    <row r="21" spans="1:3" x14ac:dyDescent="0.2">
      <c r="A21" s="3" t="str">
        <f>"CETN2"</f>
        <v>CETN2</v>
      </c>
      <c r="B21" s="4">
        <v>1</v>
      </c>
      <c r="C21" s="5">
        <v>0.96199999999999997</v>
      </c>
    </row>
    <row r="22" spans="1:3" x14ac:dyDescent="0.2">
      <c r="A22" s="3" t="str">
        <f>"C1orf158"</f>
        <v>C1orf158</v>
      </c>
      <c r="B22" s="4">
        <v>1</v>
      </c>
      <c r="C22" s="5">
        <v>0.96199999999999997</v>
      </c>
    </row>
    <row r="23" spans="1:3" x14ac:dyDescent="0.2">
      <c r="A23" s="3" t="str">
        <f>"ARMC3"</f>
        <v>ARMC3</v>
      </c>
      <c r="B23" s="4">
        <v>1</v>
      </c>
      <c r="C23" s="5">
        <v>0.96199999999999997</v>
      </c>
    </row>
    <row r="24" spans="1:3" x14ac:dyDescent="0.2">
      <c r="A24" s="3" t="str">
        <f>"RSPH4A"</f>
        <v>RSPH4A</v>
      </c>
      <c r="B24" s="4">
        <v>1</v>
      </c>
      <c r="C24" s="5">
        <v>0.96199999999999997</v>
      </c>
    </row>
    <row r="25" spans="1:3" x14ac:dyDescent="0.2">
      <c r="A25" s="3" t="str">
        <f>"RIBC1"</f>
        <v>RIBC1</v>
      </c>
      <c r="B25" s="4">
        <v>1</v>
      </c>
      <c r="C25" s="5">
        <v>0.96099999999999997</v>
      </c>
    </row>
    <row r="26" spans="1:3" x14ac:dyDescent="0.2">
      <c r="A26" s="3" t="str">
        <f>"TCTE1"</f>
        <v>TCTE1</v>
      </c>
      <c r="B26" s="4">
        <v>1</v>
      </c>
      <c r="C26" s="5">
        <v>0.96099999999999997</v>
      </c>
    </row>
    <row r="27" spans="1:3" x14ac:dyDescent="0.2">
      <c r="A27" s="3" t="str">
        <f>"TMEM231"</f>
        <v>TMEM231</v>
      </c>
      <c r="B27" s="4">
        <v>1</v>
      </c>
      <c r="C27" s="5">
        <v>0.96</v>
      </c>
    </row>
    <row r="28" spans="1:3" x14ac:dyDescent="0.2">
      <c r="A28" s="3" t="str">
        <f>"KCNRG"</f>
        <v>KCNRG</v>
      </c>
      <c r="B28" s="4">
        <v>1</v>
      </c>
      <c r="C28" s="5">
        <v>0.96</v>
      </c>
    </row>
    <row r="29" spans="1:3" x14ac:dyDescent="0.2">
      <c r="A29" s="3" t="str">
        <f>"CSPP1"</f>
        <v>CSPP1</v>
      </c>
      <c r="B29" s="4">
        <v>1</v>
      </c>
      <c r="C29" s="5">
        <v>0.96</v>
      </c>
    </row>
    <row r="30" spans="1:3" x14ac:dyDescent="0.2">
      <c r="A30" s="3" t="str">
        <f>"CAPSL"</f>
        <v>CAPSL</v>
      </c>
      <c r="B30" s="4">
        <v>1</v>
      </c>
      <c r="C30" s="5">
        <v>0.96</v>
      </c>
    </row>
    <row r="31" spans="1:3" x14ac:dyDescent="0.2">
      <c r="A31" s="3" t="str">
        <f>"PRR29"</f>
        <v>PRR29</v>
      </c>
      <c r="B31" s="4">
        <v>1</v>
      </c>
      <c r="C31" s="5">
        <v>0.95899999999999996</v>
      </c>
    </row>
    <row r="32" spans="1:3" x14ac:dyDescent="0.2">
      <c r="A32" s="3" t="str">
        <f>"DRC3"</f>
        <v>DRC3</v>
      </c>
      <c r="B32" s="4">
        <v>1</v>
      </c>
      <c r="C32" s="5">
        <v>0.95899999999999996</v>
      </c>
    </row>
    <row r="33" spans="1:3" x14ac:dyDescent="0.2">
      <c r="A33" s="3" t="str">
        <f>"MAPRE3"</f>
        <v>MAPRE3</v>
      </c>
      <c r="B33" s="4">
        <v>1</v>
      </c>
      <c r="C33" s="5">
        <v>0.95899999999999996</v>
      </c>
    </row>
    <row r="34" spans="1:3" x14ac:dyDescent="0.2">
      <c r="A34" s="3" t="str">
        <f>"CFAP65"</f>
        <v>CFAP65</v>
      </c>
      <c r="B34" s="4">
        <v>1</v>
      </c>
      <c r="C34" s="5">
        <v>0.95899999999999996</v>
      </c>
    </row>
    <row r="35" spans="1:3" x14ac:dyDescent="0.2">
      <c r="A35" s="3" t="str">
        <f>"NEK11"</f>
        <v>NEK11</v>
      </c>
      <c r="B35" s="4">
        <v>1</v>
      </c>
      <c r="C35" s="5">
        <v>0.95899999999999996</v>
      </c>
    </row>
    <row r="36" spans="1:3" x14ac:dyDescent="0.2">
      <c r="A36" s="3" t="str">
        <f>"ARMC4"</f>
        <v>ARMC4</v>
      </c>
      <c r="B36" s="4">
        <v>1</v>
      </c>
      <c r="C36" s="5">
        <v>0.95799999999999996</v>
      </c>
    </row>
    <row r="37" spans="1:3" x14ac:dyDescent="0.2">
      <c r="A37" s="3" t="str">
        <f>"FHAD1"</f>
        <v>FHAD1</v>
      </c>
      <c r="B37" s="4">
        <v>1</v>
      </c>
      <c r="C37" s="5">
        <v>0.95799999999999996</v>
      </c>
    </row>
    <row r="38" spans="1:3" x14ac:dyDescent="0.2">
      <c r="A38" s="3" t="str">
        <f>"IFT172"</f>
        <v>IFT172</v>
      </c>
      <c r="B38" s="4">
        <v>1</v>
      </c>
      <c r="C38" s="5">
        <v>0.95799999999999996</v>
      </c>
    </row>
    <row r="39" spans="1:3" x14ac:dyDescent="0.2">
      <c r="A39" s="3" t="str">
        <f>"C5orf49"</f>
        <v>C5orf49</v>
      </c>
      <c r="B39" s="4">
        <v>1</v>
      </c>
      <c r="C39" s="5">
        <v>0.95699999999999996</v>
      </c>
    </row>
    <row r="40" spans="1:3" x14ac:dyDescent="0.2">
      <c r="A40" s="3" t="str">
        <f>"MORN1"</f>
        <v>MORN1</v>
      </c>
      <c r="B40" s="4">
        <v>1</v>
      </c>
      <c r="C40" s="5">
        <v>0.95699999999999996</v>
      </c>
    </row>
    <row r="41" spans="1:3" x14ac:dyDescent="0.2">
      <c r="A41" s="3" t="str">
        <f>"LRRC10B"</f>
        <v>LRRC10B</v>
      </c>
      <c r="B41" s="4">
        <v>1</v>
      </c>
      <c r="C41" s="5">
        <v>0.95699999999999996</v>
      </c>
    </row>
    <row r="42" spans="1:3" x14ac:dyDescent="0.2">
      <c r="A42" s="3" t="str">
        <f>"CFAP58"</f>
        <v>CFAP58</v>
      </c>
      <c r="B42" s="4">
        <v>1</v>
      </c>
      <c r="C42" s="5">
        <v>0.95699999999999996</v>
      </c>
    </row>
    <row r="43" spans="1:3" x14ac:dyDescent="0.2">
      <c r="A43" s="3" t="str">
        <f>"MORN3"</f>
        <v>MORN3</v>
      </c>
      <c r="B43" s="4">
        <v>1</v>
      </c>
      <c r="C43" s="5">
        <v>0.95699999999999996</v>
      </c>
    </row>
    <row r="44" spans="1:3" x14ac:dyDescent="0.2">
      <c r="A44" s="3" t="str">
        <f>"RP1"</f>
        <v>RP1</v>
      </c>
      <c r="B44" s="4">
        <v>1</v>
      </c>
      <c r="C44" s="5">
        <v>0.95599999999999996</v>
      </c>
    </row>
    <row r="45" spans="1:3" x14ac:dyDescent="0.2">
      <c r="A45" s="3" t="str">
        <f>"KIF6"</f>
        <v>KIF6</v>
      </c>
      <c r="B45" s="4">
        <v>1</v>
      </c>
      <c r="C45" s="5">
        <v>0.95599999999999996</v>
      </c>
    </row>
    <row r="46" spans="1:3" x14ac:dyDescent="0.2">
      <c r="A46" s="3" t="str">
        <f>"CFAP52"</f>
        <v>CFAP52</v>
      </c>
      <c r="B46" s="4">
        <v>1</v>
      </c>
      <c r="C46" s="5">
        <v>0.95599999999999996</v>
      </c>
    </row>
    <row r="47" spans="1:3" x14ac:dyDescent="0.2">
      <c r="A47" s="3" t="str">
        <f>"TP73"</f>
        <v>TP73</v>
      </c>
      <c r="B47" s="4">
        <v>1</v>
      </c>
      <c r="C47" s="5">
        <v>0.95599999999999996</v>
      </c>
    </row>
    <row r="48" spans="1:3" x14ac:dyDescent="0.2">
      <c r="A48" s="3" t="str">
        <f>"DNAAF2"</f>
        <v>DNAAF2</v>
      </c>
      <c r="B48" s="4">
        <v>1</v>
      </c>
      <c r="C48" s="5">
        <v>0.95599999999999996</v>
      </c>
    </row>
    <row r="49" spans="1:3" x14ac:dyDescent="0.2">
      <c r="A49" s="3" t="str">
        <f>"LZTFL1"</f>
        <v>LZTFL1</v>
      </c>
      <c r="B49" s="4">
        <v>1</v>
      </c>
      <c r="C49" s="5">
        <v>0.95599999999999996</v>
      </c>
    </row>
    <row r="50" spans="1:3" x14ac:dyDescent="0.2">
      <c r="A50" s="3" t="str">
        <f>"FBXO36"</f>
        <v>FBXO36</v>
      </c>
      <c r="B50" s="4">
        <v>1</v>
      </c>
      <c r="C50" s="5">
        <v>0.95499999999999996</v>
      </c>
    </row>
    <row r="51" spans="1:3" x14ac:dyDescent="0.2">
      <c r="A51" s="3" t="str">
        <f>"DTHD1"</f>
        <v>DTHD1</v>
      </c>
      <c r="B51" s="4">
        <v>1</v>
      </c>
      <c r="C51" s="5">
        <v>0.95499999999999996</v>
      </c>
    </row>
    <row r="52" spans="1:3" x14ac:dyDescent="0.2">
      <c r="A52" s="3" t="str">
        <f>"TTLL1"</f>
        <v>TTLL1</v>
      </c>
      <c r="B52" s="4">
        <v>1</v>
      </c>
      <c r="C52" s="5">
        <v>0.95499999999999996</v>
      </c>
    </row>
    <row r="53" spans="1:3" x14ac:dyDescent="0.2">
      <c r="A53" s="3" t="str">
        <f>"FOXJ1"</f>
        <v>FOXJ1</v>
      </c>
      <c r="B53" s="4">
        <v>1</v>
      </c>
      <c r="C53" s="5">
        <v>0.95399999999999996</v>
      </c>
    </row>
    <row r="54" spans="1:3" x14ac:dyDescent="0.2">
      <c r="A54" s="3" t="str">
        <f>"C11orf49"</f>
        <v>C11orf49</v>
      </c>
      <c r="B54" s="4">
        <v>1</v>
      </c>
      <c r="C54" s="5">
        <v>0.95399999999999996</v>
      </c>
    </row>
    <row r="55" spans="1:3" x14ac:dyDescent="0.2">
      <c r="A55" s="3" t="str">
        <f>"ICA1L"</f>
        <v>ICA1L</v>
      </c>
      <c r="B55" s="4">
        <v>1</v>
      </c>
      <c r="C55" s="5">
        <v>0.95299999999999996</v>
      </c>
    </row>
    <row r="56" spans="1:3" x14ac:dyDescent="0.2">
      <c r="A56" s="3" t="str">
        <f>"SPATA17"</f>
        <v>SPATA17</v>
      </c>
      <c r="B56" s="4">
        <v>1</v>
      </c>
      <c r="C56" s="5">
        <v>0.95299999999999996</v>
      </c>
    </row>
    <row r="57" spans="1:3" x14ac:dyDescent="0.2">
      <c r="A57" s="3" t="str">
        <f>"NHLRC4"</f>
        <v>NHLRC4</v>
      </c>
      <c r="B57" s="4">
        <v>1</v>
      </c>
      <c r="C57" s="5">
        <v>0.95299999999999996</v>
      </c>
    </row>
    <row r="58" spans="1:3" x14ac:dyDescent="0.2">
      <c r="A58" s="3" t="str">
        <f>"BRD3OS"</f>
        <v>BRD3OS</v>
      </c>
      <c r="B58" s="4">
        <v>1</v>
      </c>
      <c r="C58" s="5">
        <v>0.95299999999999996</v>
      </c>
    </row>
    <row r="59" spans="1:3" x14ac:dyDescent="0.2">
      <c r="A59" s="3" t="str">
        <f>"TPPP3"</f>
        <v>TPPP3</v>
      </c>
      <c r="B59" s="4">
        <v>1</v>
      </c>
      <c r="C59" s="5">
        <v>0.95199999999999996</v>
      </c>
    </row>
    <row r="60" spans="1:3" x14ac:dyDescent="0.2">
      <c r="A60" s="3" t="str">
        <f>"PIH1D2"</f>
        <v>PIH1D2</v>
      </c>
      <c r="B60" s="4">
        <v>1</v>
      </c>
      <c r="C60" s="5">
        <v>0.95199999999999996</v>
      </c>
    </row>
    <row r="61" spans="1:3" x14ac:dyDescent="0.2">
      <c r="A61" s="3" t="str">
        <f>"UBXN10"</f>
        <v>UBXN10</v>
      </c>
      <c r="B61" s="4">
        <v>1</v>
      </c>
      <c r="C61" s="5">
        <v>0.95199999999999996</v>
      </c>
    </row>
    <row r="62" spans="1:3" x14ac:dyDescent="0.2">
      <c r="A62" s="3" t="str">
        <f>"PPIL6"</f>
        <v>PPIL6</v>
      </c>
      <c r="B62" s="4">
        <v>1</v>
      </c>
      <c r="C62" s="5">
        <v>0.95199999999999996</v>
      </c>
    </row>
    <row r="63" spans="1:3" x14ac:dyDescent="0.2">
      <c r="A63" s="3" t="str">
        <f>"TTC25"</f>
        <v>TTC25</v>
      </c>
      <c r="B63" s="4">
        <v>1</v>
      </c>
      <c r="C63" s="5">
        <v>0.95199999999999996</v>
      </c>
    </row>
    <row r="64" spans="1:3" x14ac:dyDescent="0.2">
      <c r="A64" s="3" t="str">
        <f>"TSGA10"</f>
        <v>TSGA10</v>
      </c>
      <c r="B64" s="4">
        <v>1</v>
      </c>
      <c r="C64" s="5">
        <v>0.95099999999999996</v>
      </c>
    </row>
    <row r="65" spans="1:3" x14ac:dyDescent="0.2">
      <c r="A65" s="3" t="str">
        <f>"ARHGAP39"</f>
        <v>ARHGAP39</v>
      </c>
      <c r="B65" s="4">
        <v>1</v>
      </c>
      <c r="C65" s="5">
        <v>0.95099999999999996</v>
      </c>
    </row>
    <row r="66" spans="1:3" x14ac:dyDescent="0.2">
      <c r="A66" s="3" t="str">
        <f>"TMEM232"</f>
        <v>TMEM232</v>
      </c>
      <c r="B66" s="4">
        <v>1</v>
      </c>
      <c r="C66" s="5">
        <v>0.95</v>
      </c>
    </row>
    <row r="67" spans="1:3" x14ac:dyDescent="0.2">
      <c r="A67" s="3" t="str">
        <f>"C16orf71"</f>
        <v>C16orf71</v>
      </c>
      <c r="B67" s="4">
        <v>1</v>
      </c>
      <c r="C67" s="5">
        <v>0.95</v>
      </c>
    </row>
    <row r="68" spans="1:3" x14ac:dyDescent="0.2">
      <c r="A68" s="3" t="str">
        <f>"C11orf97"</f>
        <v>C11orf97</v>
      </c>
      <c r="B68" s="4">
        <v>1</v>
      </c>
      <c r="C68" s="5">
        <v>0.95</v>
      </c>
    </row>
    <row r="69" spans="1:3" x14ac:dyDescent="0.2">
      <c r="A69" s="3" t="str">
        <f>"STPG1"</f>
        <v>STPG1</v>
      </c>
      <c r="B69" s="4">
        <v>1</v>
      </c>
      <c r="C69" s="5">
        <v>0.95</v>
      </c>
    </row>
    <row r="70" spans="1:3" x14ac:dyDescent="0.2">
      <c r="A70" s="3" t="str">
        <f>"NEK1"</f>
        <v>NEK1</v>
      </c>
      <c r="B70" s="4">
        <v>1</v>
      </c>
      <c r="C70" s="5">
        <v>0.95</v>
      </c>
    </row>
    <row r="71" spans="1:3" x14ac:dyDescent="0.2">
      <c r="A71" s="3" t="str">
        <f>"C2orf81"</f>
        <v>C2orf81</v>
      </c>
      <c r="B71" s="4">
        <v>1</v>
      </c>
      <c r="C71" s="5">
        <v>0.95</v>
      </c>
    </row>
    <row r="72" spans="1:3" x14ac:dyDescent="0.2">
      <c r="A72" s="3" t="str">
        <f>"KIAA2012"</f>
        <v>KIAA2012</v>
      </c>
      <c r="B72" s="4">
        <v>1</v>
      </c>
      <c r="C72" s="5">
        <v>0.94899999999999995</v>
      </c>
    </row>
    <row r="73" spans="1:3" x14ac:dyDescent="0.2">
      <c r="A73" s="3" t="str">
        <f>"ERICH3"</f>
        <v>ERICH3</v>
      </c>
      <c r="B73" s="4">
        <v>1</v>
      </c>
      <c r="C73" s="5">
        <v>0.94899999999999995</v>
      </c>
    </row>
    <row r="74" spans="1:3" x14ac:dyDescent="0.2">
      <c r="A74" s="3" t="str">
        <f>"CFAP45"</f>
        <v>CFAP45</v>
      </c>
      <c r="B74" s="4">
        <v>1</v>
      </c>
      <c r="C74" s="5">
        <v>0.94899999999999995</v>
      </c>
    </row>
    <row r="75" spans="1:3" x14ac:dyDescent="0.2">
      <c r="A75" s="3" t="str">
        <f>"KIF19"</f>
        <v>KIF19</v>
      </c>
      <c r="B75" s="4">
        <v>1</v>
      </c>
      <c r="C75" s="5">
        <v>0.94899999999999995</v>
      </c>
    </row>
    <row r="76" spans="1:3" x14ac:dyDescent="0.2">
      <c r="A76" s="3" t="str">
        <f>"IQCH"</f>
        <v>IQCH</v>
      </c>
      <c r="B76" s="4">
        <v>1</v>
      </c>
      <c r="C76" s="5">
        <v>0.94899999999999995</v>
      </c>
    </row>
    <row r="77" spans="1:3" x14ac:dyDescent="0.2">
      <c r="A77" s="3" t="str">
        <f>"MDM1"</f>
        <v>MDM1</v>
      </c>
      <c r="B77" s="4">
        <v>1</v>
      </c>
      <c r="C77" s="5">
        <v>0.94899999999999995</v>
      </c>
    </row>
    <row r="78" spans="1:3" x14ac:dyDescent="0.2">
      <c r="A78" s="3" t="str">
        <f>"SSBP4"</f>
        <v>SSBP4</v>
      </c>
      <c r="B78" s="4">
        <v>1</v>
      </c>
      <c r="C78" s="5">
        <v>0.94799999999999995</v>
      </c>
    </row>
    <row r="79" spans="1:3" x14ac:dyDescent="0.2">
      <c r="A79" s="3" t="str">
        <f>"TTC16"</f>
        <v>TTC16</v>
      </c>
      <c r="B79" s="4">
        <v>1</v>
      </c>
      <c r="C79" s="5">
        <v>0.94799999999999995</v>
      </c>
    </row>
    <row r="80" spans="1:3" x14ac:dyDescent="0.2">
      <c r="A80" s="3" t="str">
        <f>"WDR38"</f>
        <v>WDR38</v>
      </c>
      <c r="B80" s="4">
        <v>1</v>
      </c>
      <c r="C80" s="5">
        <v>0.94799999999999995</v>
      </c>
    </row>
    <row r="81" spans="1:3" x14ac:dyDescent="0.2">
      <c r="A81" s="3" t="str">
        <f>"GAS2L2"</f>
        <v>GAS2L2</v>
      </c>
      <c r="B81" s="4">
        <v>1</v>
      </c>
      <c r="C81" s="5">
        <v>0.94799999999999995</v>
      </c>
    </row>
    <row r="82" spans="1:3" x14ac:dyDescent="0.2">
      <c r="A82" s="3" t="str">
        <f>"TUB"</f>
        <v>TUB</v>
      </c>
      <c r="B82" s="4">
        <v>1</v>
      </c>
      <c r="C82" s="5">
        <v>0.94799999999999995</v>
      </c>
    </row>
    <row r="83" spans="1:3" x14ac:dyDescent="0.2">
      <c r="A83" s="3" t="str">
        <f>"PLEKHB1"</f>
        <v>PLEKHB1</v>
      </c>
      <c r="B83" s="4">
        <v>1</v>
      </c>
      <c r="C83" s="5">
        <v>0.94799999999999995</v>
      </c>
    </row>
    <row r="84" spans="1:3" x14ac:dyDescent="0.2">
      <c r="A84" s="3" t="str">
        <f>"CIPC"</f>
        <v>CIPC</v>
      </c>
      <c r="B84" s="4">
        <v>1</v>
      </c>
      <c r="C84" s="5">
        <v>0.94699999999999995</v>
      </c>
    </row>
    <row r="85" spans="1:3" x14ac:dyDescent="0.2">
      <c r="A85" s="3" t="str">
        <f>"MAP6"</f>
        <v>MAP6</v>
      </c>
      <c r="B85" s="4">
        <v>1</v>
      </c>
      <c r="C85" s="5">
        <v>0.94699999999999995</v>
      </c>
    </row>
    <row r="86" spans="1:3" x14ac:dyDescent="0.2">
      <c r="A86" s="3" t="str">
        <f>"AC004832.1"</f>
        <v>AC004832.1</v>
      </c>
      <c r="B86" s="4">
        <v>1</v>
      </c>
      <c r="C86" s="5">
        <v>0.94699999999999995</v>
      </c>
    </row>
    <row r="87" spans="1:3" x14ac:dyDescent="0.2">
      <c r="A87" s="3" t="str">
        <f>"LCA5"</f>
        <v>LCA5</v>
      </c>
      <c r="B87" s="4">
        <v>1</v>
      </c>
      <c r="C87" s="5">
        <v>0.94699999999999995</v>
      </c>
    </row>
    <row r="88" spans="1:3" x14ac:dyDescent="0.2">
      <c r="A88" s="3" t="str">
        <f>"IFT140"</f>
        <v>IFT140</v>
      </c>
      <c r="B88" s="4">
        <v>1</v>
      </c>
      <c r="C88" s="5">
        <v>0.94699999999999995</v>
      </c>
    </row>
    <row r="89" spans="1:3" x14ac:dyDescent="0.2">
      <c r="A89" s="3" t="str">
        <f>"TNFAIP8L1"</f>
        <v>TNFAIP8L1</v>
      </c>
      <c r="B89" s="4">
        <v>1</v>
      </c>
      <c r="C89" s="5">
        <v>0.94699999999999995</v>
      </c>
    </row>
    <row r="90" spans="1:3" x14ac:dyDescent="0.2">
      <c r="A90" s="3" t="str">
        <f>"SEPTIN5"</f>
        <v>SEPTIN5</v>
      </c>
      <c r="B90" s="4">
        <v>1</v>
      </c>
      <c r="C90" s="5">
        <v>0.94599999999999995</v>
      </c>
    </row>
    <row r="91" spans="1:3" x14ac:dyDescent="0.2">
      <c r="A91" s="3" t="str">
        <f>"EFCAB1"</f>
        <v>EFCAB1</v>
      </c>
      <c r="B91" s="4">
        <v>1</v>
      </c>
      <c r="C91" s="5">
        <v>0.94599999999999995</v>
      </c>
    </row>
    <row r="92" spans="1:3" x14ac:dyDescent="0.2">
      <c r="A92" s="3" t="str">
        <f>"USP2"</f>
        <v>USP2</v>
      </c>
      <c r="B92" s="4">
        <v>1</v>
      </c>
      <c r="C92" s="5">
        <v>0.94599999999999995</v>
      </c>
    </row>
    <row r="93" spans="1:3" x14ac:dyDescent="0.2">
      <c r="A93" s="3" t="str">
        <f>"IFT57"</f>
        <v>IFT57</v>
      </c>
      <c r="B93" s="4">
        <v>1</v>
      </c>
      <c r="C93" s="5">
        <v>0.94599999999999995</v>
      </c>
    </row>
    <row r="94" spans="1:3" x14ac:dyDescent="0.2">
      <c r="A94" s="3" t="str">
        <f>"DCDC2B"</f>
        <v>DCDC2B</v>
      </c>
      <c r="B94" s="4">
        <v>1</v>
      </c>
      <c r="C94" s="5">
        <v>0.94499999999999995</v>
      </c>
    </row>
    <row r="95" spans="1:3" x14ac:dyDescent="0.2">
      <c r="A95" s="3" t="str">
        <f>"KIFAP3"</f>
        <v>KIFAP3</v>
      </c>
      <c r="B95" s="4">
        <v>1</v>
      </c>
      <c r="C95" s="5">
        <v>0.94499999999999995</v>
      </c>
    </row>
    <row r="96" spans="1:3" x14ac:dyDescent="0.2">
      <c r="A96" s="3" t="str">
        <f>"AC125611.4"</f>
        <v>AC125611.4</v>
      </c>
      <c r="B96" s="4">
        <v>1</v>
      </c>
      <c r="C96" s="5">
        <v>0.94499999999999995</v>
      </c>
    </row>
    <row r="97" spans="1:3" x14ac:dyDescent="0.2">
      <c r="A97" s="3" t="str">
        <f>"ENKUR"</f>
        <v>ENKUR</v>
      </c>
      <c r="B97" s="4">
        <v>1</v>
      </c>
      <c r="C97" s="5">
        <v>0.94499999999999995</v>
      </c>
    </row>
    <row r="98" spans="1:3" x14ac:dyDescent="0.2">
      <c r="A98" s="3" t="str">
        <f>"CCDC40"</f>
        <v>CCDC40</v>
      </c>
      <c r="B98" s="4">
        <v>1</v>
      </c>
      <c r="C98" s="5">
        <v>0.94399999999999995</v>
      </c>
    </row>
    <row r="99" spans="1:3" x14ac:dyDescent="0.2">
      <c r="A99" s="3" t="str">
        <f>"LRRC18"</f>
        <v>LRRC18</v>
      </c>
      <c r="B99" s="4">
        <v>1</v>
      </c>
      <c r="C99" s="5">
        <v>0.94399999999999995</v>
      </c>
    </row>
    <row r="100" spans="1:3" x14ac:dyDescent="0.2">
      <c r="A100" s="3" t="str">
        <f>"PACRG"</f>
        <v>PACRG</v>
      </c>
      <c r="B100" s="4">
        <v>1</v>
      </c>
      <c r="C100" s="5">
        <v>0.94399999999999995</v>
      </c>
    </row>
    <row r="101" spans="1:3" x14ac:dyDescent="0.2">
      <c r="A101" s="3" t="str">
        <f>"CAPS"</f>
        <v>CAPS</v>
      </c>
      <c r="B101" s="4">
        <v>1</v>
      </c>
      <c r="C101" s="5">
        <v>0.94399999999999995</v>
      </c>
    </row>
    <row r="102" spans="1:3" x14ac:dyDescent="0.2">
      <c r="A102" s="3" t="str">
        <f>"NRAV"</f>
        <v>NRAV</v>
      </c>
      <c r="B102" s="4">
        <v>1</v>
      </c>
      <c r="C102" s="5">
        <v>0.94299999999999995</v>
      </c>
    </row>
    <row r="103" spans="1:3" x14ac:dyDescent="0.2">
      <c r="A103" s="3" t="str">
        <f>"DUBR"</f>
        <v>DUBR</v>
      </c>
      <c r="B103" s="4">
        <v>1</v>
      </c>
      <c r="C103" s="5">
        <v>0.94299999999999995</v>
      </c>
    </row>
    <row r="104" spans="1:3" x14ac:dyDescent="0.2">
      <c r="A104" s="3" t="str">
        <f>"ADGB"</f>
        <v>ADGB</v>
      </c>
      <c r="B104" s="4">
        <v>1</v>
      </c>
      <c r="C104" s="5">
        <v>0.94299999999999995</v>
      </c>
    </row>
    <row r="105" spans="1:3" x14ac:dyDescent="0.2">
      <c r="A105" s="3" t="str">
        <f>"C10orf95"</f>
        <v>C10orf95</v>
      </c>
      <c r="B105" s="4">
        <v>1</v>
      </c>
      <c r="C105" s="5">
        <v>0.94299999999999995</v>
      </c>
    </row>
    <row r="106" spans="1:3" x14ac:dyDescent="0.2">
      <c r="A106" s="3" t="str">
        <f>"ZC2HC1A"</f>
        <v>ZC2HC1A</v>
      </c>
      <c r="B106" s="4">
        <v>1</v>
      </c>
      <c r="C106" s="5">
        <v>0.94299999999999995</v>
      </c>
    </row>
    <row r="107" spans="1:3" x14ac:dyDescent="0.2">
      <c r="A107" s="3" t="str">
        <f>"RFX2"</f>
        <v>RFX2</v>
      </c>
      <c r="B107" s="4">
        <v>1</v>
      </c>
      <c r="C107" s="5">
        <v>0.94199999999999995</v>
      </c>
    </row>
    <row r="108" spans="1:3" x14ac:dyDescent="0.2">
      <c r="A108" s="3" t="str">
        <f>"EFHB"</f>
        <v>EFHB</v>
      </c>
      <c r="B108" s="4">
        <v>1</v>
      </c>
      <c r="C108" s="5">
        <v>0.94199999999999995</v>
      </c>
    </row>
    <row r="109" spans="1:3" x14ac:dyDescent="0.2">
      <c r="A109" s="3" t="str">
        <f>"IQCK"</f>
        <v>IQCK</v>
      </c>
      <c r="B109" s="4">
        <v>1</v>
      </c>
      <c r="C109" s="5">
        <v>0.94199999999999995</v>
      </c>
    </row>
    <row r="110" spans="1:3" x14ac:dyDescent="0.2">
      <c r="A110" s="3" t="str">
        <f>"FAM183A"</f>
        <v>FAM183A</v>
      </c>
      <c r="B110" s="4">
        <v>1</v>
      </c>
      <c r="C110" s="5">
        <v>0.94099999999999995</v>
      </c>
    </row>
    <row r="111" spans="1:3" x14ac:dyDescent="0.2">
      <c r="A111" s="3" t="str">
        <f>"LRTOMT"</f>
        <v>LRTOMT</v>
      </c>
      <c r="B111" s="4">
        <v>1</v>
      </c>
      <c r="C111" s="5">
        <v>0.94</v>
      </c>
    </row>
    <row r="112" spans="1:3" x14ac:dyDescent="0.2">
      <c r="A112" s="3" t="str">
        <f>"RABL2B"</f>
        <v>RABL2B</v>
      </c>
      <c r="B112" s="4">
        <v>1</v>
      </c>
      <c r="C112" s="5">
        <v>0.94</v>
      </c>
    </row>
    <row r="113" spans="1:3" x14ac:dyDescent="0.2">
      <c r="A113" s="3" t="str">
        <f>"CFAP53"</f>
        <v>CFAP53</v>
      </c>
      <c r="B113" s="4">
        <v>1</v>
      </c>
      <c r="C113" s="5">
        <v>0.94</v>
      </c>
    </row>
    <row r="114" spans="1:3" x14ac:dyDescent="0.2">
      <c r="A114" s="3" t="str">
        <f>"PPP1R36"</f>
        <v>PPP1R36</v>
      </c>
      <c r="B114" s="4">
        <v>1</v>
      </c>
      <c r="C114" s="5">
        <v>0.94</v>
      </c>
    </row>
    <row r="115" spans="1:3" x14ac:dyDescent="0.2">
      <c r="A115" s="3" t="str">
        <f>"PIFO"</f>
        <v>PIFO</v>
      </c>
      <c r="B115" s="4">
        <v>1</v>
      </c>
      <c r="C115" s="5">
        <v>0.94</v>
      </c>
    </row>
    <row r="116" spans="1:3" x14ac:dyDescent="0.2">
      <c r="A116" s="3" t="str">
        <f>"DTX3"</f>
        <v>DTX3</v>
      </c>
      <c r="B116" s="4">
        <v>1</v>
      </c>
      <c r="C116" s="5">
        <v>0.94</v>
      </c>
    </row>
    <row r="117" spans="1:3" x14ac:dyDescent="0.2">
      <c r="A117" s="3" t="str">
        <f>"LINC02345"</f>
        <v>LINC02345</v>
      </c>
      <c r="B117" s="4">
        <v>1</v>
      </c>
      <c r="C117" s="5">
        <v>0.94</v>
      </c>
    </row>
    <row r="118" spans="1:3" x14ac:dyDescent="0.2">
      <c r="A118" s="3" t="str">
        <f>"AC027237.3"</f>
        <v>AC027237.3</v>
      </c>
      <c r="B118" s="4">
        <v>1</v>
      </c>
      <c r="C118" s="5">
        <v>0.94</v>
      </c>
    </row>
    <row r="119" spans="1:3" x14ac:dyDescent="0.2">
      <c r="A119" s="3" t="str">
        <f>"IK"</f>
        <v>IK</v>
      </c>
      <c r="B119" s="4">
        <v>1</v>
      </c>
      <c r="C119" s="5">
        <v>0.94</v>
      </c>
    </row>
    <row r="120" spans="1:3" x14ac:dyDescent="0.2">
      <c r="A120" s="3" t="str">
        <f>"EFCAB2"</f>
        <v>EFCAB2</v>
      </c>
      <c r="B120" s="4">
        <v>1</v>
      </c>
      <c r="C120" s="5">
        <v>0.93899999999999995</v>
      </c>
    </row>
    <row r="121" spans="1:3" x14ac:dyDescent="0.2">
      <c r="A121" s="3" t="str">
        <f>"TOGARAM2"</f>
        <v>TOGARAM2</v>
      </c>
      <c r="B121" s="4">
        <v>1</v>
      </c>
      <c r="C121" s="5">
        <v>0.93899999999999995</v>
      </c>
    </row>
    <row r="122" spans="1:3" x14ac:dyDescent="0.2">
      <c r="A122" s="3" t="str">
        <f>"CCDC17"</f>
        <v>CCDC17</v>
      </c>
      <c r="B122" s="4">
        <v>1</v>
      </c>
      <c r="C122" s="5">
        <v>0.93899999999999995</v>
      </c>
    </row>
    <row r="123" spans="1:3" x14ac:dyDescent="0.2">
      <c r="A123" s="3" t="str">
        <f>"NGRN"</f>
        <v>NGRN</v>
      </c>
      <c r="B123" s="4">
        <v>1</v>
      </c>
      <c r="C123" s="5">
        <v>0.93899999999999995</v>
      </c>
    </row>
    <row r="124" spans="1:3" x14ac:dyDescent="0.2">
      <c r="A124" s="3" t="str">
        <f>"RSPH14"</f>
        <v>RSPH14</v>
      </c>
      <c r="B124" s="4">
        <v>1</v>
      </c>
      <c r="C124" s="5">
        <v>0.93899999999999995</v>
      </c>
    </row>
    <row r="125" spans="1:3" x14ac:dyDescent="0.2">
      <c r="A125" s="3" t="str">
        <f>"ZNF474"</f>
        <v>ZNF474</v>
      </c>
      <c r="B125" s="4">
        <v>1</v>
      </c>
      <c r="C125" s="5">
        <v>0.93899999999999995</v>
      </c>
    </row>
    <row r="126" spans="1:3" x14ac:dyDescent="0.2">
      <c r="A126" s="3" t="str">
        <f>"ZSCAN18"</f>
        <v>ZSCAN18</v>
      </c>
      <c r="B126" s="4">
        <v>1</v>
      </c>
      <c r="C126" s="5">
        <v>0.93899999999999995</v>
      </c>
    </row>
    <row r="127" spans="1:3" x14ac:dyDescent="0.2">
      <c r="A127" s="3" t="str">
        <f>"TTC29"</f>
        <v>TTC29</v>
      </c>
      <c r="B127" s="4">
        <v>1</v>
      </c>
      <c r="C127" s="5">
        <v>0.93799999999999994</v>
      </c>
    </row>
    <row r="128" spans="1:3" x14ac:dyDescent="0.2">
      <c r="A128" s="3" t="str">
        <f>"EFCAB6"</f>
        <v>EFCAB6</v>
      </c>
      <c r="B128" s="4">
        <v>1</v>
      </c>
      <c r="C128" s="5">
        <v>0.93799999999999994</v>
      </c>
    </row>
    <row r="129" spans="1:3" x14ac:dyDescent="0.2">
      <c r="A129" s="3" t="str">
        <f>"DNAI2"</f>
        <v>DNAI2</v>
      </c>
      <c r="B129" s="4">
        <v>1</v>
      </c>
      <c r="C129" s="5">
        <v>0.93799999999999994</v>
      </c>
    </row>
    <row r="130" spans="1:3" x14ac:dyDescent="0.2">
      <c r="A130" s="3" t="str">
        <f>"EFCAB10"</f>
        <v>EFCAB10</v>
      </c>
      <c r="B130" s="4">
        <v>1</v>
      </c>
      <c r="C130" s="5">
        <v>0.93799999999999994</v>
      </c>
    </row>
    <row r="131" spans="1:3" x14ac:dyDescent="0.2">
      <c r="A131" s="3" t="str">
        <f>"WDR31"</f>
        <v>WDR31</v>
      </c>
      <c r="B131" s="4">
        <v>1</v>
      </c>
      <c r="C131" s="5">
        <v>0.93799999999999994</v>
      </c>
    </row>
    <row r="132" spans="1:3" x14ac:dyDescent="0.2">
      <c r="A132" s="3" t="str">
        <f>"C2orf50"</f>
        <v>C2orf50</v>
      </c>
      <c r="B132" s="4">
        <v>1</v>
      </c>
      <c r="C132" s="5">
        <v>0.93799999999999994</v>
      </c>
    </row>
    <row r="133" spans="1:3" x14ac:dyDescent="0.2">
      <c r="A133" s="3" t="str">
        <f>"NCALD"</f>
        <v>NCALD</v>
      </c>
      <c r="B133" s="4">
        <v>1</v>
      </c>
      <c r="C133" s="5">
        <v>0.93700000000000006</v>
      </c>
    </row>
    <row r="134" spans="1:3" x14ac:dyDescent="0.2">
      <c r="A134" s="3" t="str">
        <f>"CCDC153"</f>
        <v>CCDC153</v>
      </c>
      <c r="B134" s="4">
        <v>1</v>
      </c>
      <c r="C134" s="5">
        <v>0.93700000000000006</v>
      </c>
    </row>
    <row r="135" spans="1:3" x14ac:dyDescent="0.2">
      <c r="A135" s="3" t="str">
        <f>"C1orf87"</f>
        <v>C1orf87</v>
      </c>
      <c r="B135" s="4">
        <v>1</v>
      </c>
      <c r="C135" s="5">
        <v>0.93700000000000006</v>
      </c>
    </row>
    <row r="136" spans="1:3" x14ac:dyDescent="0.2">
      <c r="A136" s="3" t="str">
        <f>"CRACDL"</f>
        <v>CRACDL</v>
      </c>
      <c r="B136" s="4">
        <v>1</v>
      </c>
      <c r="C136" s="5">
        <v>0.93700000000000006</v>
      </c>
    </row>
    <row r="137" spans="1:3" x14ac:dyDescent="0.2">
      <c r="A137" s="3" t="str">
        <f>"UCKL1-AS1"</f>
        <v>UCKL1-AS1</v>
      </c>
      <c r="B137" s="4">
        <v>1</v>
      </c>
      <c r="C137" s="5">
        <v>0.93700000000000006</v>
      </c>
    </row>
    <row r="138" spans="1:3" x14ac:dyDescent="0.2">
      <c r="A138" s="3" t="str">
        <f>"DYNLRB2"</f>
        <v>DYNLRB2</v>
      </c>
      <c r="B138" s="4">
        <v>1</v>
      </c>
      <c r="C138" s="5">
        <v>0.93600000000000005</v>
      </c>
    </row>
    <row r="139" spans="1:3" x14ac:dyDescent="0.2">
      <c r="A139" s="3" t="str">
        <f>"CFAP91"</f>
        <v>CFAP91</v>
      </c>
      <c r="B139" s="4">
        <v>1</v>
      </c>
      <c r="C139" s="5">
        <v>0.93600000000000005</v>
      </c>
    </row>
    <row r="140" spans="1:3" x14ac:dyDescent="0.2">
      <c r="A140" s="3" t="str">
        <f>"RUVBL1"</f>
        <v>RUVBL1</v>
      </c>
      <c r="B140" s="4">
        <v>1</v>
      </c>
      <c r="C140" s="5">
        <v>0.93600000000000005</v>
      </c>
    </row>
    <row r="141" spans="1:3" x14ac:dyDescent="0.2">
      <c r="A141" s="3" t="str">
        <f>"ABRAXAS1"</f>
        <v>ABRAXAS1</v>
      </c>
      <c r="B141" s="4">
        <v>1</v>
      </c>
      <c r="C141" s="5">
        <v>0.93500000000000005</v>
      </c>
    </row>
    <row r="142" spans="1:3" x14ac:dyDescent="0.2">
      <c r="A142" s="3" t="str">
        <f>"CCDC151"</f>
        <v>CCDC151</v>
      </c>
      <c r="B142" s="4">
        <v>1</v>
      </c>
      <c r="C142" s="5">
        <v>0.93500000000000005</v>
      </c>
    </row>
    <row r="143" spans="1:3" x14ac:dyDescent="0.2">
      <c r="A143" s="3" t="str">
        <f>"AK7"</f>
        <v>AK7</v>
      </c>
      <c r="B143" s="4">
        <v>1</v>
      </c>
      <c r="C143" s="5">
        <v>0.93500000000000005</v>
      </c>
    </row>
    <row r="144" spans="1:3" x14ac:dyDescent="0.2">
      <c r="A144" s="3" t="str">
        <f>"LRRC6"</f>
        <v>LRRC6</v>
      </c>
      <c r="B144" s="4">
        <v>1</v>
      </c>
      <c r="C144" s="5">
        <v>0.93400000000000005</v>
      </c>
    </row>
    <row r="145" spans="1:3" x14ac:dyDescent="0.2">
      <c r="A145" s="3" t="str">
        <f>"MNS1"</f>
        <v>MNS1</v>
      </c>
      <c r="B145" s="4">
        <v>1</v>
      </c>
      <c r="C145" s="5">
        <v>0.93400000000000005</v>
      </c>
    </row>
    <row r="146" spans="1:3" x14ac:dyDescent="0.2">
      <c r="A146" s="3" t="str">
        <f>"NME5"</f>
        <v>NME5</v>
      </c>
      <c r="B146" s="4">
        <v>1</v>
      </c>
      <c r="C146" s="5">
        <v>0.93400000000000005</v>
      </c>
    </row>
    <row r="147" spans="1:3" x14ac:dyDescent="0.2">
      <c r="A147" s="3" t="str">
        <f>"EFCAB12"</f>
        <v>EFCAB12</v>
      </c>
      <c r="B147" s="4">
        <v>1</v>
      </c>
      <c r="C147" s="5">
        <v>0.93400000000000005</v>
      </c>
    </row>
    <row r="148" spans="1:3" x14ac:dyDescent="0.2">
      <c r="A148" s="3" t="str">
        <f>"ENO4"</f>
        <v>ENO4</v>
      </c>
      <c r="B148" s="4">
        <v>1</v>
      </c>
      <c r="C148" s="5">
        <v>0.93400000000000005</v>
      </c>
    </row>
    <row r="149" spans="1:3" x14ac:dyDescent="0.2">
      <c r="A149" s="3" t="str">
        <f>"MDH1B"</f>
        <v>MDH1B</v>
      </c>
      <c r="B149" s="4">
        <v>1</v>
      </c>
      <c r="C149" s="5">
        <v>0.93400000000000005</v>
      </c>
    </row>
    <row r="150" spans="1:3" x14ac:dyDescent="0.2">
      <c r="A150" s="3" t="str">
        <f>"NEK4"</f>
        <v>NEK4</v>
      </c>
      <c r="B150" s="4">
        <v>1</v>
      </c>
      <c r="C150" s="5">
        <v>0.93400000000000005</v>
      </c>
    </row>
    <row r="151" spans="1:3" x14ac:dyDescent="0.2">
      <c r="A151" s="3" t="str">
        <f>"IFT46"</f>
        <v>IFT46</v>
      </c>
      <c r="B151" s="4">
        <v>1</v>
      </c>
      <c r="C151" s="5">
        <v>0.93400000000000005</v>
      </c>
    </row>
    <row r="152" spans="1:3" x14ac:dyDescent="0.2">
      <c r="A152" s="3" t="str">
        <f>"STK33"</f>
        <v>STK33</v>
      </c>
      <c r="B152" s="4">
        <v>1</v>
      </c>
      <c r="C152" s="5">
        <v>0.93300000000000005</v>
      </c>
    </row>
    <row r="153" spans="1:3" x14ac:dyDescent="0.2">
      <c r="A153" s="3" t="str">
        <f>"ACSBG1"</f>
        <v>ACSBG1</v>
      </c>
      <c r="B153" s="4">
        <v>1</v>
      </c>
      <c r="C153" s="5">
        <v>0.93300000000000005</v>
      </c>
    </row>
    <row r="154" spans="1:3" x14ac:dyDescent="0.2">
      <c r="A154" s="3" t="str">
        <f>"TCTN1"</f>
        <v>TCTN1</v>
      </c>
      <c r="B154" s="4">
        <v>1</v>
      </c>
      <c r="C154" s="5">
        <v>0.93300000000000005</v>
      </c>
    </row>
    <row r="155" spans="1:3" x14ac:dyDescent="0.2">
      <c r="A155" s="3" t="str">
        <f>"CYB5D1"</f>
        <v>CYB5D1</v>
      </c>
      <c r="B155" s="4">
        <v>1</v>
      </c>
      <c r="C155" s="5">
        <v>0.93300000000000005</v>
      </c>
    </row>
    <row r="156" spans="1:3" x14ac:dyDescent="0.2">
      <c r="A156" s="3" t="str">
        <f>"C9orf24"</f>
        <v>C9orf24</v>
      </c>
      <c r="B156" s="4">
        <v>1</v>
      </c>
      <c r="C156" s="5">
        <v>0.93200000000000005</v>
      </c>
    </row>
    <row r="157" spans="1:3" x14ac:dyDescent="0.2">
      <c r="A157" s="3" t="str">
        <f>"SPATA6"</f>
        <v>SPATA6</v>
      </c>
      <c r="B157" s="4">
        <v>1</v>
      </c>
      <c r="C157" s="5">
        <v>0.93200000000000005</v>
      </c>
    </row>
    <row r="158" spans="1:3" x14ac:dyDescent="0.2">
      <c r="A158" s="3" t="str">
        <f>"SPAG16"</f>
        <v>SPAG16</v>
      </c>
      <c r="B158" s="4">
        <v>1</v>
      </c>
      <c r="C158" s="5">
        <v>0.93200000000000005</v>
      </c>
    </row>
    <row r="159" spans="1:3" x14ac:dyDescent="0.2">
      <c r="A159" s="3" t="str">
        <f>"LRRC46"</f>
        <v>LRRC46</v>
      </c>
      <c r="B159" s="4">
        <v>1</v>
      </c>
      <c r="C159" s="5">
        <v>0.93200000000000005</v>
      </c>
    </row>
    <row r="160" spans="1:3" x14ac:dyDescent="0.2">
      <c r="A160" s="3" t="str">
        <f>"TMEM67"</f>
        <v>TMEM67</v>
      </c>
      <c r="B160" s="4">
        <v>1</v>
      </c>
      <c r="C160" s="5">
        <v>0.93200000000000005</v>
      </c>
    </row>
    <row r="161" spans="1:3" x14ac:dyDescent="0.2">
      <c r="A161" s="3" t="str">
        <f>"TEKT1"</f>
        <v>TEKT1</v>
      </c>
      <c r="B161" s="4">
        <v>1</v>
      </c>
      <c r="C161" s="5">
        <v>0.93200000000000005</v>
      </c>
    </row>
    <row r="162" spans="1:3" x14ac:dyDescent="0.2">
      <c r="A162" s="3" t="str">
        <f>"CCDC30"</f>
        <v>CCDC30</v>
      </c>
      <c r="B162" s="4">
        <v>1</v>
      </c>
      <c r="C162" s="5">
        <v>0.93200000000000005</v>
      </c>
    </row>
    <row r="163" spans="1:3" x14ac:dyDescent="0.2">
      <c r="A163" s="3" t="str">
        <f>"NME9"</f>
        <v>NME9</v>
      </c>
      <c r="B163" s="4">
        <v>1</v>
      </c>
      <c r="C163" s="5">
        <v>0.93200000000000005</v>
      </c>
    </row>
    <row r="164" spans="1:3" x14ac:dyDescent="0.2">
      <c r="A164" s="3" t="str">
        <f>"IL5RA"</f>
        <v>IL5RA</v>
      </c>
      <c r="B164" s="4">
        <v>1</v>
      </c>
      <c r="C164" s="5">
        <v>0.93200000000000005</v>
      </c>
    </row>
    <row r="165" spans="1:3" x14ac:dyDescent="0.2">
      <c r="A165" s="3" t="str">
        <f>"CFAP251"</f>
        <v>CFAP251</v>
      </c>
      <c r="B165" s="4">
        <v>1</v>
      </c>
      <c r="C165" s="5">
        <v>0.93200000000000005</v>
      </c>
    </row>
    <row r="166" spans="1:3" x14ac:dyDescent="0.2">
      <c r="A166" s="3" t="str">
        <f>"BBS4"</f>
        <v>BBS4</v>
      </c>
      <c r="B166" s="4">
        <v>1</v>
      </c>
      <c r="C166" s="5">
        <v>0.93100000000000005</v>
      </c>
    </row>
    <row r="167" spans="1:3" x14ac:dyDescent="0.2">
      <c r="A167" s="3" t="str">
        <f>"AC092718.3"</f>
        <v>AC092718.3</v>
      </c>
      <c r="B167" s="4">
        <v>1</v>
      </c>
      <c r="C167" s="5">
        <v>0.93100000000000005</v>
      </c>
    </row>
    <row r="168" spans="1:3" x14ac:dyDescent="0.2">
      <c r="A168" s="3" t="str">
        <f>"SNTN"</f>
        <v>SNTN</v>
      </c>
      <c r="B168" s="4">
        <v>1</v>
      </c>
      <c r="C168" s="5">
        <v>0.93100000000000005</v>
      </c>
    </row>
    <row r="169" spans="1:3" x14ac:dyDescent="0.2">
      <c r="A169" s="3" t="str">
        <f>"KNDC1"</f>
        <v>KNDC1</v>
      </c>
      <c r="B169" s="4">
        <v>1</v>
      </c>
      <c r="C169" s="5">
        <v>0.93100000000000005</v>
      </c>
    </row>
    <row r="170" spans="1:3" x14ac:dyDescent="0.2">
      <c r="A170" s="3" t="str">
        <f>"PAIP2B"</f>
        <v>PAIP2B</v>
      </c>
      <c r="B170" s="4">
        <v>1</v>
      </c>
      <c r="C170" s="5">
        <v>0.93</v>
      </c>
    </row>
    <row r="171" spans="1:3" x14ac:dyDescent="0.2">
      <c r="A171" s="3" t="str">
        <f>"LRRC49"</f>
        <v>LRRC49</v>
      </c>
      <c r="B171" s="4">
        <v>1</v>
      </c>
      <c r="C171" s="5">
        <v>0.93</v>
      </c>
    </row>
    <row r="172" spans="1:3" x14ac:dyDescent="0.2">
      <c r="A172" s="3" t="str">
        <f>"FBXO15"</f>
        <v>FBXO15</v>
      </c>
      <c r="B172" s="4">
        <v>1</v>
      </c>
      <c r="C172" s="5">
        <v>0.93</v>
      </c>
    </row>
    <row r="173" spans="1:3" x14ac:dyDescent="0.2">
      <c r="A173" s="3" t="str">
        <f>"PRR18"</f>
        <v>PRR18</v>
      </c>
      <c r="B173" s="4">
        <v>1</v>
      </c>
      <c r="C173" s="5">
        <v>0.93</v>
      </c>
    </row>
    <row r="174" spans="1:3" x14ac:dyDescent="0.2">
      <c r="A174" s="3" t="str">
        <f>"JHY"</f>
        <v>JHY</v>
      </c>
      <c r="B174" s="4">
        <v>1</v>
      </c>
      <c r="C174" s="5">
        <v>0.93</v>
      </c>
    </row>
    <row r="175" spans="1:3" x14ac:dyDescent="0.2">
      <c r="A175" s="3" t="str">
        <f>"FAM161A"</f>
        <v>FAM161A</v>
      </c>
      <c r="B175" s="4">
        <v>1</v>
      </c>
      <c r="C175" s="5">
        <v>0.93</v>
      </c>
    </row>
    <row r="176" spans="1:3" x14ac:dyDescent="0.2">
      <c r="A176" s="3" t="str">
        <f>"IFT74"</f>
        <v>IFT74</v>
      </c>
      <c r="B176" s="4">
        <v>1</v>
      </c>
      <c r="C176" s="5">
        <v>0.93</v>
      </c>
    </row>
    <row r="177" spans="1:3" x14ac:dyDescent="0.2">
      <c r="A177" s="3" t="str">
        <f>"IFT80"</f>
        <v>IFT80</v>
      </c>
      <c r="B177" s="4">
        <v>1</v>
      </c>
      <c r="C177" s="5">
        <v>0.93</v>
      </c>
    </row>
    <row r="178" spans="1:3" x14ac:dyDescent="0.2">
      <c r="A178" s="3" t="str">
        <f>"HOATZ"</f>
        <v>HOATZ</v>
      </c>
      <c r="B178" s="4">
        <v>1</v>
      </c>
      <c r="C178" s="5">
        <v>0.93</v>
      </c>
    </row>
    <row r="179" spans="1:3" x14ac:dyDescent="0.2">
      <c r="A179" s="3" t="str">
        <f>"SMYD2"</f>
        <v>SMYD2</v>
      </c>
      <c r="B179" s="4">
        <v>1</v>
      </c>
      <c r="C179" s="5">
        <v>0.92900000000000005</v>
      </c>
    </row>
    <row r="180" spans="1:3" x14ac:dyDescent="0.2">
      <c r="A180" s="3" t="str">
        <f>"RFX3"</f>
        <v>RFX3</v>
      </c>
      <c r="B180" s="4">
        <v>1</v>
      </c>
      <c r="C180" s="5">
        <v>0.92900000000000005</v>
      </c>
    </row>
    <row r="181" spans="1:3" x14ac:dyDescent="0.2">
      <c r="A181" s="3" t="str">
        <f>"MOK"</f>
        <v>MOK</v>
      </c>
      <c r="B181" s="4">
        <v>1</v>
      </c>
      <c r="C181" s="5">
        <v>0.92900000000000005</v>
      </c>
    </row>
    <row r="182" spans="1:3" x14ac:dyDescent="0.2">
      <c r="A182" s="3" t="str">
        <f>"TMEM107"</f>
        <v>TMEM107</v>
      </c>
      <c r="B182" s="4">
        <v>1</v>
      </c>
      <c r="C182" s="5">
        <v>0.92900000000000005</v>
      </c>
    </row>
    <row r="183" spans="1:3" x14ac:dyDescent="0.2">
      <c r="A183" s="3" t="str">
        <f>"CEP97"</f>
        <v>CEP97</v>
      </c>
      <c r="B183" s="4">
        <v>1</v>
      </c>
      <c r="C183" s="5">
        <v>0.92900000000000005</v>
      </c>
    </row>
    <row r="184" spans="1:3" x14ac:dyDescent="0.2">
      <c r="A184" s="3" t="str">
        <f>"IFT81"</f>
        <v>IFT81</v>
      </c>
      <c r="B184" s="4">
        <v>1</v>
      </c>
      <c r="C184" s="5">
        <v>0.92900000000000005</v>
      </c>
    </row>
    <row r="185" spans="1:3" x14ac:dyDescent="0.2">
      <c r="A185" s="3" t="str">
        <f>"PKIG"</f>
        <v>PKIG</v>
      </c>
      <c r="B185" s="4">
        <v>1</v>
      </c>
      <c r="C185" s="5">
        <v>0.92800000000000005</v>
      </c>
    </row>
    <row r="186" spans="1:3" x14ac:dyDescent="0.2">
      <c r="A186" s="3" t="str">
        <f>"FSD1L"</f>
        <v>FSD1L</v>
      </c>
      <c r="B186" s="4">
        <v>1</v>
      </c>
      <c r="C186" s="5">
        <v>0.92800000000000005</v>
      </c>
    </row>
    <row r="187" spans="1:3" x14ac:dyDescent="0.2">
      <c r="A187" s="3" t="str">
        <f>"MARCHF10"</f>
        <v>MARCHF10</v>
      </c>
      <c r="B187" s="4">
        <v>1</v>
      </c>
      <c r="C187" s="5">
        <v>0.92800000000000005</v>
      </c>
    </row>
    <row r="188" spans="1:3" x14ac:dyDescent="0.2">
      <c r="A188" s="3" t="str">
        <f>"CFAP94"</f>
        <v>CFAP94</v>
      </c>
      <c r="B188" s="4">
        <v>1</v>
      </c>
      <c r="C188" s="5">
        <v>0.92800000000000005</v>
      </c>
    </row>
    <row r="189" spans="1:3" x14ac:dyDescent="0.2">
      <c r="A189" s="3" t="str">
        <f>"MLF1"</f>
        <v>MLF1</v>
      </c>
      <c r="B189" s="4">
        <v>1</v>
      </c>
      <c r="C189" s="5">
        <v>0.92800000000000005</v>
      </c>
    </row>
    <row r="190" spans="1:3" x14ac:dyDescent="0.2">
      <c r="A190" s="3" t="str">
        <f>"CCDC33"</f>
        <v>CCDC33</v>
      </c>
      <c r="B190" s="4">
        <v>1</v>
      </c>
      <c r="C190" s="5">
        <v>0.92700000000000005</v>
      </c>
    </row>
    <row r="191" spans="1:3" x14ac:dyDescent="0.2">
      <c r="A191" s="3" t="str">
        <f>"EFHC1"</f>
        <v>EFHC1</v>
      </c>
      <c r="B191" s="4">
        <v>1</v>
      </c>
      <c r="C191" s="5">
        <v>0.92700000000000005</v>
      </c>
    </row>
    <row r="192" spans="1:3" x14ac:dyDescent="0.2">
      <c r="A192" s="3" t="str">
        <f>"PRRT3"</f>
        <v>PRRT3</v>
      </c>
      <c r="B192" s="4">
        <v>1</v>
      </c>
      <c r="C192" s="5">
        <v>0.92700000000000005</v>
      </c>
    </row>
    <row r="193" spans="1:3" x14ac:dyDescent="0.2">
      <c r="A193" s="3" t="str">
        <f>"VWA3B"</f>
        <v>VWA3B</v>
      </c>
      <c r="B193" s="4">
        <v>1</v>
      </c>
      <c r="C193" s="5">
        <v>0.92600000000000005</v>
      </c>
    </row>
    <row r="194" spans="1:3" x14ac:dyDescent="0.2">
      <c r="A194" s="3" t="str">
        <f>"SPATA33"</f>
        <v>SPATA33</v>
      </c>
      <c r="B194" s="4">
        <v>1</v>
      </c>
      <c r="C194" s="5">
        <v>0.92600000000000005</v>
      </c>
    </row>
    <row r="195" spans="1:3" x14ac:dyDescent="0.2">
      <c r="A195" s="3" t="str">
        <f>"DALRD3"</f>
        <v>DALRD3</v>
      </c>
      <c r="B195" s="4">
        <v>1</v>
      </c>
      <c r="C195" s="5">
        <v>0.92600000000000005</v>
      </c>
    </row>
    <row r="196" spans="1:3" x14ac:dyDescent="0.2">
      <c r="A196" s="3" t="str">
        <f>"MAP9"</f>
        <v>MAP9</v>
      </c>
      <c r="B196" s="4">
        <v>1</v>
      </c>
      <c r="C196" s="5">
        <v>0.92600000000000005</v>
      </c>
    </row>
    <row r="197" spans="1:3" x14ac:dyDescent="0.2">
      <c r="A197" s="3" t="str">
        <f>"C20orf85"</f>
        <v>C20orf85</v>
      </c>
      <c r="B197" s="4">
        <v>1</v>
      </c>
      <c r="C197" s="5">
        <v>0.92600000000000005</v>
      </c>
    </row>
    <row r="198" spans="1:3" x14ac:dyDescent="0.2">
      <c r="A198" s="3" t="str">
        <f>"TUBA4B"</f>
        <v>TUBA4B</v>
      </c>
      <c r="B198" s="4">
        <v>1</v>
      </c>
      <c r="C198" s="5">
        <v>0.92500000000000004</v>
      </c>
    </row>
    <row r="199" spans="1:3" x14ac:dyDescent="0.2">
      <c r="A199" s="3" t="str">
        <f>"C11orf52"</f>
        <v>C11orf52</v>
      </c>
      <c r="B199" s="4">
        <v>1</v>
      </c>
      <c r="C199" s="5">
        <v>0.92500000000000004</v>
      </c>
    </row>
    <row r="200" spans="1:3" x14ac:dyDescent="0.2">
      <c r="A200" s="3" t="str">
        <f>"AL121956.7"</f>
        <v>AL121956.7</v>
      </c>
      <c r="B200" s="4">
        <v>1</v>
      </c>
      <c r="C200" s="5">
        <v>0.92500000000000004</v>
      </c>
    </row>
    <row r="201" spans="1:3" x14ac:dyDescent="0.2">
      <c r="A201" s="3" t="str">
        <f>"ANKFN1"</f>
        <v>ANKFN1</v>
      </c>
      <c r="B201" s="4">
        <v>1</v>
      </c>
      <c r="C201" s="5">
        <v>0.92500000000000004</v>
      </c>
    </row>
    <row r="202" spans="1:3" x14ac:dyDescent="0.2">
      <c r="A202" s="3" t="str">
        <f>"WDR93"</f>
        <v>WDR93</v>
      </c>
      <c r="B202" s="4">
        <v>1</v>
      </c>
      <c r="C202" s="5">
        <v>0.92500000000000004</v>
      </c>
    </row>
    <row r="203" spans="1:3" x14ac:dyDescent="0.2">
      <c r="A203" s="3" t="str">
        <f>"DNAJA4"</f>
        <v>DNAJA4</v>
      </c>
      <c r="B203" s="4">
        <v>1</v>
      </c>
      <c r="C203" s="5">
        <v>0.92500000000000004</v>
      </c>
    </row>
    <row r="204" spans="1:3" x14ac:dyDescent="0.2">
      <c r="A204" s="3" t="str">
        <f>"C1orf189"</f>
        <v>C1orf189</v>
      </c>
      <c r="B204" s="4">
        <v>1</v>
      </c>
      <c r="C204" s="5">
        <v>0.92400000000000004</v>
      </c>
    </row>
    <row r="205" spans="1:3" x14ac:dyDescent="0.2">
      <c r="A205" s="3" t="str">
        <f>"NUDC"</f>
        <v>NUDC</v>
      </c>
      <c r="B205" s="4">
        <v>1</v>
      </c>
      <c r="C205" s="5">
        <v>0.92400000000000004</v>
      </c>
    </row>
    <row r="206" spans="1:3" x14ac:dyDescent="0.2">
      <c r="A206" s="3" t="str">
        <f>"LRRC71"</f>
        <v>LRRC71</v>
      </c>
      <c r="B206" s="4">
        <v>1</v>
      </c>
      <c r="C206" s="5">
        <v>0.92400000000000004</v>
      </c>
    </row>
    <row r="207" spans="1:3" x14ac:dyDescent="0.2">
      <c r="A207" s="3" t="str">
        <f>"CFAP73"</f>
        <v>CFAP73</v>
      </c>
      <c r="B207" s="4">
        <v>1</v>
      </c>
      <c r="C207" s="5">
        <v>0.92400000000000004</v>
      </c>
    </row>
    <row r="208" spans="1:3" x14ac:dyDescent="0.2">
      <c r="A208" s="3" t="str">
        <f>"DUSP19"</f>
        <v>DUSP19</v>
      </c>
      <c r="B208" s="4">
        <v>1</v>
      </c>
      <c r="C208" s="5">
        <v>0.92400000000000004</v>
      </c>
    </row>
    <row r="209" spans="1:3" x14ac:dyDescent="0.2">
      <c r="A209" s="3" t="str">
        <f>"CAPS2"</f>
        <v>CAPS2</v>
      </c>
      <c r="B209" s="4">
        <v>1</v>
      </c>
      <c r="C209" s="5">
        <v>0.92400000000000004</v>
      </c>
    </row>
    <row r="210" spans="1:3" x14ac:dyDescent="0.2">
      <c r="A210" s="3" t="str">
        <f>"GLB1L2"</f>
        <v>GLB1L2</v>
      </c>
      <c r="B210" s="4">
        <v>1</v>
      </c>
      <c r="C210" s="5">
        <v>0.92400000000000004</v>
      </c>
    </row>
    <row r="211" spans="1:3" x14ac:dyDescent="0.2">
      <c r="A211" s="3" t="str">
        <f>"IQCE"</f>
        <v>IQCE</v>
      </c>
      <c r="B211" s="4">
        <v>1</v>
      </c>
      <c r="C211" s="5">
        <v>0.92400000000000004</v>
      </c>
    </row>
    <row r="212" spans="1:3" x14ac:dyDescent="0.2">
      <c r="A212" s="3" t="str">
        <f>"FAM166B"</f>
        <v>FAM166B</v>
      </c>
      <c r="B212" s="4">
        <v>1</v>
      </c>
      <c r="C212" s="5">
        <v>0.92300000000000004</v>
      </c>
    </row>
    <row r="213" spans="1:3" x14ac:dyDescent="0.2">
      <c r="A213" s="3" t="str">
        <f>"AC010624.1"</f>
        <v>AC010624.1</v>
      </c>
      <c r="B213" s="4">
        <v>1</v>
      </c>
      <c r="C213" s="5">
        <v>0.92300000000000004</v>
      </c>
    </row>
    <row r="214" spans="1:3" x14ac:dyDescent="0.2">
      <c r="A214" s="3" t="str">
        <f>"ZMYND12"</f>
        <v>ZMYND12</v>
      </c>
      <c r="B214" s="4">
        <v>1</v>
      </c>
      <c r="C214" s="5">
        <v>0.92300000000000004</v>
      </c>
    </row>
    <row r="215" spans="1:3" x14ac:dyDescent="0.2">
      <c r="A215" s="3" t="str">
        <f>"C10orf67"</f>
        <v>C10orf67</v>
      </c>
      <c r="B215" s="4">
        <v>1</v>
      </c>
      <c r="C215" s="5">
        <v>0.92300000000000004</v>
      </c>
    </row>
    <row r="216" spans="1:3" x14ac:dyDescent="0.2">
      <c r="A216" s="3" t="str">
        <f>"CCDC96"</f>
        <v>CCDC96</v>
      </c>
      <c r="B216" s="4">
        <v>1</v>
      </c>
      <c r="C216" s="5">
        <v>0.92300000000000004</v>
      </c>
    </row>
    <row r="217" spans="1:3" x14ac:dyDescent="0.2">
      <c r="A217" s="3" t="str">
        <f>"MEAF6"</f>
        <v>MEAF6</v>
      </c>
      <c r="B217" s="4">
        <v>1</v>
      </c>
      <c r="C217" s="5">
        <v>0.92300000000000004</v>
      </c>
    </row>
    <row r="218" spans="1:3" x14ac:dyDescent="0.2">
      <c r="A218" s="3" t="str">
        <f>"JPT2"</f>
        <v>JPT2</v>
      </c>
      <c r="B218" s="4">
        <v>1</v>
      </c>
      <c r="C218" s="5">
        <v>0.92200000000000004</v>
      </c>
    </row>
    <row r="219" spans="1:3" x14ac:dyDescent="0.2">
      <c r="A219" s="3" t="str">
        <f>"CCDC187"</f>
        <v>CCDC187</v>
      </c>
      <c r="B219" s="4">
        <v>1</v>
      </c>
      <c r="C219" s="5">
        <v>0.92200000000000004</v>
      </c>
    </row>
    <row r="220" spans="1:3" x14ac:dyDescent="0.2">
      <c r="A220" s="3" t="str">
        <f>"NME7"</f>
        <v>NME7</v>
      </c>
      <c r="B220" s="4">
        <v>1</v>
      </c>
      <c r="C220" s="5">
        <v>0.92200000000000004</v>
      </c>
    </row>
    <row r="221" spans="1:3" x14ac:dyDescent="0.2">
      <c r="A221" s="3" t="str">
        <f>"FAM104B"</f>
        <v>FAM104B</v>
      </c>
      <c r="B221" s="4">
        <v>1</v>
      </c>
      <c r="C221" s="5">
        <v>0.92200000000000004</v>
      </c>
    </row>
    <row r="222" spans="1:3" x14ac:dyDescent="0.2">
      <c r="A222" s="3" t="str">
        <f>"GALNT11"</f>
        <v>GALNT11</v>
      </c>
      <c r="B222" s="4">
        <v>1</v>
      </c>
      <c r="C222" s="5">
        <v>0.92200000000000004</v>
      </c>
    </row>
    <row r="223" spans="1:3" x14ac:dyDescent="0.2">
      <c r="A223" s="3" t="str">
        <f>"IFT27"</f>
        <v>IFT27</v>
      </c>
      <c r="B223" s="4">
        <v>1</v>
      </c>
      <c r="C223" s="5">
        <v>0.92200000000000004</v>
      </c>
    </row>
    <row r="224" spans="1:3" x14ac:dyDescent="0.2">
      <c r="A224" s="3" t="str">
        <f>"ECT2L"</f>
        <v>ECT2L</v>
      </c>
      <c r="B224" s="4">
        <v>1</v>
      </c>
      <c r="C224" s="5">
        <v>0.92200000000000004</v>
      </c>
    </row>
    <row r="225" spans="1:3" x14ac:dyDescent="0.2">
      <c r="A225" s="3" t="str">
        <f>"MORN5"</f>
        <v>MORN5</v>
      </c>
      <c r="B225" s="4">
        <v>1</v>
      </c>
      <c r="C225" s="5">
        <v>0.92100000000000004</v>
      </c>
    </row>
    <row r="226" spans="1:3" x14ac:dyDescent="0.2">
      <c r="A226" s="3" t="str">
        <f>"ZNF3"</f>
        <v>ZNF3</v>
      </c>
      <c r="B226" s="4">
        <v>1</v>
      </c>
      <c r="C226" s="5">
        <v>0.92100000000000004</v>
      </c>
    </row>
    <row r="227" spans="1:3" x14ac:dyDescent="0.2">
      <c r="A227" s="3" t="str">
        <f>"ZC2HC1C"</f>
        <v>ZC2HC1C</v>
      </c>
      <c r="B227" s="4">
        <v>1</v>
      </c>
      <c r="C227" s="5">
        <v>0.92100000000000004</v>
      </c>
    </row>
    <row r="228" spans="1:3" x14ac:dyDescent="0.2">
      <c r="A228" s="3" t="str">
        <f>"DNAH3"</f>
        <v>DNAH3</v>
      </c>
      <c r="B228" s="4">
        <v>1</v>
      </c>
      <c r="C228" s="5">
        <v>0.92</v>
      </c>
    </row>
    <row r="229" spans="1:3" x14ac:dyDescent="0.2">
      <c r="A229" s="3" t="str">
        <f>"MAK"</f>
        <v>MAK</v>
      </c>
      <c r="B229" s="4">
        <v>1</v>
      </c>
      <c r="C229" s="5">
        <v>0.92</v>
      </c>
    </row>
    <row r="230" spans="1:3" x14ac:dyDescent="0.2">
      <c r="A230" s="3" t="str">
        <f>"WDR35"</f>
        <v>WDR35</v>
      </c>
      <c r="B230" s="4">
        <v>1</v>
      </c>
      <c r="C230" s="5">
        <v>0.91900000000000004</v>
      </c>
    </row>
    <row r="231" spans="1:3" x14ac:dyDescent="0.2">
      <c r="A231" s="3" t="str">
        <f>"IFTAP"</f>
        <v>IFTAP</v>
      </c>
      <c r="B231" s="4">
        <v>1</v>
      </c>
      <c r="C231" s="5">
        <v>0.91900000000000004</v>
      </c>
    </row>
    <row r="232" spans="1:3" x14ac:dyDescent="0.2">
      <c r="A232" s="3" t="str">
        <f>"CNTRL"</f>
        <v>CNTRL</v>
      </c>
      <c r="B232" s="4">
        <v>1</v>
      </c>
      <c r="C232" s="5">
        <v>0.91900000000000004</v>
      </c>
    </row>
    <row r="233" spans="1:3" x14ac:dyDescent="0.2">
      <c r="A233" s="3" t="str">
        <f>"RCAN3"</f>
        <v>RCAN3</v>
      </c>
      <c r="B233" s="4">
        <v>1</v>
      </c>
      <c r="C233" s="5">
        <v>0.91800000000000004</v>
      </c>
    </row>
    <row r="234" spans="1:3" x14ac:dyDescent="0.2">
      <c r="A234" s="3" t="str">
        <f>"DDAH1"</f>
        <v>DDAH1</v>
      </c>
      <c r="B234" s="4">
        <v>1</v>
      </c>
      <c r="C234" s="5">
        <v>0.91800000000000004</v>
      </c>
    </row>
    <row r="235" spans="1:3" x14ac:dyDescent="0.2">
      <c r="A235" s="3" t="str">
        <f>"AC092802.1"</f>
        <v>AC092802.1</v>
      </c>
      <c r="B235" s="4">
        <v>1</v>
      </c>
      <c r="C235" s="5">
        <v>0.91800000000000004</v>
      </c>
    </row>
    <row r="236" spans="1:3" x14ac:dyDescent="0.2">
      <c r="A236" s="3" t="str">
        <f>"FBXL13"</f>
        <v>FBXL13</v>
      </c>
      <c r="B236" s="4">
        <v>1</v>
      </c>
      <c r="C236" s="5">
        <v>0.91800000000000004</v>
      </c>
    </row>
    <row r="237" spans="1:3" x14ac:dyDescent="0.2">
      <c r="A237" s="3" t="str">
        <f>"DNAAF6"</f>
        <v>DNAAF6</v>
      </c>
      <c r="B237" s="4">
        <v>1</v>
      </c>
      <c r="C237" s="5">
        <v>0.91800000000000004</v>
      </c>
    </row>
    <row r="238" spans="1:3" x14ac:dyDescent="0.2">
      <c r="A238" s="3" t="str">
        <f>"GIPC2"</f>
        <v>GIPC2</v>
      </c>
      <c r="B238" s="4">
        <v>1</v>
      </c>
      <c r="C238" s="5">
        <v>0.91800000000000004</v>
      </c>
    </row>
    <row r="239" spans="1:3" x14ac:dyDescent="0.2">
      <c r="A239" s="3" t="str">
        <f>"SPA17"</f>
        <v>SPA17</v>
      </c>
      <c r="B239" s="4">
        <v>1</v>
      </c>
      <c r="C239" s="5">
        <v>0.91700000000000004</v>
      </c>
    </row>
    <row r="240" spans="1:3" x14ac:dyDescent="0.2">
      <c r="A240" s="3" t="str">
        <f>"TEKT2"</f>
        <v>TEKT2</v>
      </c>
      <c r="B240" s="4">
        <v>1</v>
      </c>
      <c r="C240" s="5">
        <v>0.91700000000000004</v>
      </c>
    </row>
    <row r="241" spans="1:3" x14ac:dyDescent="0.2">
      <c r="A241" s="3" t="str">
        <f>"TEX9"</f>
        <v>TEX9</v>
      </c>
      <c r="B241" s="4">
        <v>1</v>
      </c>
      <c r="C241" s="5">
        <v>0.91700000000000004</v>
      </c>
    </row>
    <row r="242" spans="1:3" x14ac:dyDescent="0.2">
      <c r="A242" s="3" t="str">
        <f>"UNC119B"</f>
        <v>UNC119B</v>
      </c>
      <c r="B242" s="4">
        <v>1</v>
      </c>
      <c r="C242" s="5">
        <v>0.91700000000000004</v>
      </c>
    </row>
    <row r="243" spans="1:3" x14ac:dyDescent="0.2">
      <c r="A243" s="3" t="str">
        <f>"OSCP1"</f>
        <v>OSCP1</v>
      </c>
      <c r="B243" s="4">
        <v>1</v>
      </c>
      <c r="C243" s="5">
        <v>0.91700000000000004</v>
      </c>
    </row>
    <row r="244" spans="1:3" x14ac:dyDescent="0.2">
      <c r="A244" s="3" t="str">
        <f>"C9orf116"</f>
        <v>C9orf116</v>
      </c>
      <c r="B244" s="4">
        <v>1</v>
      </c>
      <c r="C244" s="5">
        <v>0.91700000000000004</v>
      </c>
    </row>
    <row r="245" spans="1:3" x14ac:dyDescent="0.2">
      <c r="A245" s="3" t="str">
        <f>"MKS1"</f>
        <v>MKS1</v>
      </c>
      <c r="B245" s="4">
        <v>1</v>
      </c>
      <c r="C245" s="5">
        <v>0.91700000000000004</v>
      </c>
    </row>
    <row r="246" spans="1:3" x14ac:dyDescent="0.2">
      <c r="A246" s="3" t="str">
        <f>"ODF2"</f>
        <v>ODF2</v>
      </c>
      <c r="B246" s="4">
        <v>1</v>
      </c>
      <c r="C246" s="5">
        <v>0.91700000000000004</v>
      </c>
    </row>
    <row r="247" spans="1:3" x14ac:dyDescent="0.2">
      <c r="A247" s="3" t="str">
        <f>"DNAL1"</f>
        <v>DNAL1</v>
      </c>
      <c r="B247" s="4">
        <v>1</v>
      </c>
      <c r="C247" s="5">
        <v>0.91700000000000004</v>
      </c>
    </row>
    <row r="248" spans="1:3" x14ac:dyDescent="0.2">
      <c r="A248" s="3" t="str">
        <f>"DZIP3"</f>
        <v>DZIP3</v>
      </c>
      <c r="B248" s="4">
        <v>1</v>
      </c>
      <c r="C248" s="5">
        <v>0.91700000000000004</v>
      </c>
    </row>
    <row r="249" spans="1:3" x14ac:dyDescent="0.2">
      <c r="A249" s="3" t="str">
        <f>"HIPK1"</f>
        <v>HIPK1</v>
      </c>
      <c r="B249" s="4">
        <v>1</v>
      </c>
      <c r="C249" s="5">
        <v>0.91600000000000004</v>
      </c>
    </row>
    <row r="250" spans="1:3" x14ac:dyDescent="0.2">
      <c r="A250" s="3" t="str">
        <f>"CCDC78"</f>
        <v>CCDC78</v>
      </c>
      <c r="B250" s="4">
        <v>1</v>
      </c>
      <c r="C250" s="5">
        <v>0.91600000000000004</v>
      </c>
    </row>
    <row r="251" spans="1:3" x14ac:dyDescent="0.2">
      <c r="A251" s="3" t="str">
        <f>"TRIP13"</f>
        <v>TRIP13</v>
      </c>
      <c r="B251" s="4">
        <v>1</v>
      </c>
      <c r="C251" s="5">
        <v>0.91600000000000004</v>
      </c>
    </row>
    <row r="252" spans="1:3" x14ac:dyDescent="0.2">
      <c r="A252" s="3" t="str">
        <f>"CFAP54"</f>
        <v>CFAP54</v>
      </c>
      <c r="B252" s="4">
        <v>1</v>
      </c>
      <c r="C252" s="5">
        <v>0.91600000000000004</v>
      </c>
    </row>
    <row r="253" spans="1:3" x14ac:dyDescent="0.2">
      <c r="A253" s="3" t="str">
        <f>"CNGA4"</f>
        <v>CNGA4</v>
      </c>
      <c r="B253" s="4">
        <v>1</v>
      </c>
      <c r="C253" s="5">
        <v>0.91600000000000004</v>
      </c>
    </row>
    <row r="254" spans="1:3" x14ac:dyDescent="0.2">
      <c r="A254" s="3" t="str">
        <f>"DNAH7"</f>
        <v>DNAH7</v>
      </c>
      <c r="B254" s="4">
        <v>1</v>
      </c>
      <c r="C254" s="5">
        <v>0.91600000000000004</v>
      </c>
    </row>
    <row r="255" spans="1:3" x14ac:dyDescent="0.2">
      <c r="A255" s="3" t="str">
        <f>"HMGA1P8"</f>
        <v>HMGA1P8</v>
      </c>
      <c r="B255" s="4">
        <v>1</v>
      </c>
      <c r="C255" s="5">
        <v>0.91600000000000004</v>
      </c>
    </row>
    <row r="256" spans="1:3" x14ac:dyDescent="0.2">
      <c r="A256" s="3" t="str">
        <f>"CFAP70"</f>
        <v>CFAP70</v>
      </c>
      <c r="B256" s="4">
        <v>1</v>
      </c>
      <c r="C256" s="5">
        <v>0.91500000000000004</v>
      </c>
    </row>
    <row r="257" spans="1:3" x14ac:dyDescent="0.2">
      <c r="A257" s="3" t="str">
        <f>"LRRC43"</f>
        <v>LRRC43</v>
      </c>
      <c r="B257" s="4">
        <v>1</v>
      </c>
      <c r="C257" s="5">
        <v>0.91500000000000004</v>
      </c>
    </row>
    <row r="258" spans="1:3" x14ac:dyDescent="0.2">
      <c r="A258" s="3" t="str">
        <f>"TXLNB"</f>
        <v>TXLNB</v>
      </c>
      <c r="B258" s="4">
        <v>1</v>
      </c>
      <c r="C258" s="5">
        <v>0.91500000000000004</v>
      </c>
    </row>
    <row r="259" spans="1:3" x14ac:dyDescent="0.2">
      <c r="A259" s="3" t="str">
        <f>"TTC26"</f>
        <v>TTC26</v>
      </c>
      <c r="B259" s="4">
        <v>1</v>
      </c>
      <c r="C259" s="5">
        <v>0.91500000000000004</v>
      </c>
    </row>
    <row r="260" spans="1:3" x14ac:dyDescent="0.2">
      <c r="A260" s="3" t="str">
        <f>"FAM81B"</f>
        <v>FAM81B</v>
      </c>
      <c r="B260" s="4">
        <v>1</v>
      </c>
      <c r="C260" s="5">
        <v>0.91500000000000004</v>
      </c>
    </row>
    <row r="261" spans="1:3" x14ac:dyDescent="0.2">
      <c r="A261" s="3" t="str">
        <f>"WDR86"</f>
        <v>WDR86</v>
      </c>
      <c r="B261" s="4">
        <v>1</v>
      </c>
      <c r="C261" s="5">
        <v>0.91400000000000003</v>
      </c>
    </row>
    <row r="262" spans="1:3" x14ac:dyDescent="0.2">
      <c r="A262" s="3" t="str">
        <f>"FAM174A"</f>
        <v>FAM174A</v>
      </c>
      <c r="B262" s="4">
        <v>1</v>
      </c>
      <c r="C262" s="5">
        <v>0.91400000000000003</v>
      </c>
    </row>
    <row r="263" spans="1:3" x14ac:dyDescent="0.2">
      <c r="A263" s="3" t="str">
        <f>"PALMD"</f>
        <v>PALMD</v>
      </c>
      <c r="B263" s="4">
        <v>1</v>
      </c>
      <c r="C263" s="5">
        <v>0.91400000000000003</v>
      </c>
    </row>
    <row r="264" spans="1:3" x14ac:dyDescent="0.2">
      <c r="A264" s="3" t="str">
        <f>"CERKL"</f>
        <v>CERKL</v>
      </c>
      <c r="B264" s="4">
        <v>1</v>
      </c>
      <c r="C264" s="5">
        <v>0.91400000000000003</v>
      </c>
    </row>
    <row r="265" spans="1:3" x14ac:dyDescent="0.2">
      <c r="A265" s="3" t="str">
        <f>"CASC2"</f>
        <v>CASC2</v>
      </c>
      <c r="B265" s="4">
        <v>1</v>
      </c>
      <c r="C265" s="5">
        <v>0.91400000000000003</v>
      </c>
    </row>
    <row r="266" spans="1:3" x14ac:dyDescent="0.2">
      <c r="A266" s="3" t="str">
        <f>"LMLN"</f>
        <v>LMLN</v>
      </c>
      <c r="B266" s="4">
        <v>1</v>
      </c>
      <c r="C266" s="5">
        <v>0.91400000000000003</v>
      </c>
    </row>
    <row r="267" spans="1:3" x14ac:dyDescent="0.2">
      <c r="A267" s="3" t="str">
        <f>"ERICH5"</f>
        <v>ERICH5</v>
      </c>
      <c r="B267" s="4">
        <v>1</v>
      </c>
      <c r="C267" s="5">
        <v>0.91300000000000003</v>
      </c>
    </row>
    <row r="268" spans="1:3" x14ac:dyDescent="0.2">
      <c r="A268" s="3" t="str">
        <f>"CIBAR2"</f>
        <v>CIBAR2</v>
      </c>
      <c r="B268" s="4">
        <v>1</v>
      </c>
      <c r="C268" s="5">
        <v>0.91300000000000003</v>
      </c>
    </row>
    <row r="269" spans="1:3" x14ac:dyDescent="0.2">
      <c r="A269" s="3" t="str">
        <f>"CATIP"</f>
        <v>CATIP</v>
      </c>
      <c r="B269" s="4">
        <v>1</v>
      </c>
      <c r="C269" s="5">
        <v>0.91300000000000003</v>
      </c>
    </row>
    <row r="270" spans="1:3" x14ac:dyDescent="0.2">
      <c r="A270" s="3" t="str">
        <f>"LCA5L"</f>
        <v>LCA5L</v>
      </c>
      <c r="B270" s="4">
        <v>1</v>
      </c>
      <c r="C270" s="5">
        <v>0.91300000000000003</v>
      </c>
    </row>
    <row r="271" spans="1:3" x14ac:dyDescent="0.2">
      <c r="A271" s="3" t="str">
        <f>"ENPP5"</f>
        <v>ENPP5</v>
      </c>
      <c r="B271" s="4">
        <v>1</v>
      </c>
      <c r="C271" s="5">
        <v>0.91300000000000003</v>
      </c>
    </row>
    <row r="272" spans="1:3" x14ac:dyDescent="0.2">
      <c r="A272" s="3" t="str">
        <f>"NEK10"</f>
        <v>NEK10</v>
      </c>
      <c r="B272" s="4">
        <v>1</v>
      </c>
      <c r="C272" s="5">
        <v>0.91300000000000003</v>
      </c>
    </row>
    <row r="273" spans="1:3" x14ac:dyDescent="0.2">
      <c r="A273" s="3" t="str">
        <f>"SDCCAG8"</f>
        <v>SDCCAG8</v>
      </c>
      <c r="B273" s="4">
        <v>1</v>
      </c>
      <c r="C273" s="5">
        <v>0.91200000000000003</v>
      </c>
    </row>
    <row r="274" spans="1:3" x14ac:dyDescent="0.2">
      <c r="A274" s="3" t="str">
        <f>"ARHGAP18"</f>
        <v>ARHGAP18</v>
      </c>
      <c r="B274" s="4">
        <v>1</v>
      </c>
      <c r="C274" s="5">
        <v>0.91200000000000003</v>
      </c>
    </row>
    <row r="275" spans="1:3" x14ac:dyDescent="0.2">
      <c r="A275" s="3" t="str">
        <f>"ABI2"</f>
        <v>ABI2</v>
      </c>
      <c r="B275" s="4">
        <v>1</v>
      </c>
      <c r="C275" s="5">
        <v>0.91200000000000003</v>
      </c>
    </row>
    <row r="276" spans="1:3" x14ac:dyDescent="0.2">
      <c r="A276" s="3" t="str">
        <f>"SYTL3"</f>
        <v>SYTL3</v>
      </c>
      <c r="B276" s="4">
        <v>1</v>
      </c>
      <c r="C276" s="5">
        <v>0.91200000000000003</v>
      </c>
    </row>
    <row r="277" spans="1:3" x14ac:dyDescent="0.2">
      <c r="A277" s="3" t="str">
        <f>"SLFN13"</f>
        <v>SLFN13</v>
      </c>
      <c r="B277" s="4">
        <v>1</v>
      </c>
      <c r="C277" s="5">
        <v>0.91200000000000003</v>
      </c>
    </row>
    <row r="278" spans="1:3" x14ac:dyDescent="0.2">
      <c r="A278" s="3" t="str">
        <f>"FUZ"</f>
        <v>FUZ</v>
      </c>
      <c r="B278" s="4">
        <v>1</v>
      </c>
      <c r="C278" s="5">
        <v>0.91200000000000003</v>
      </c>
    </row>
    <row r="279" spans="1:3" x14ac:dyDescent="0.2">
      <c r="A279" s="3" t="str">
        <f>"CCDC181"</f>
        <v>CCDC181</v>
      </c>
      <c r="B279" s="4">
        <v>1</v>
      </c>
      <c r="C279" s="5">
        <v>0.91200000000000003</v>
      </c>
    </row>
    <row r="280" spans="1:3" x14ac:dyDescent="0.2">
      <c r="A280" s="3" t="str">
        <f>"CCDC65"</f>
        <v>CCDC65</v>
      </c>
      <c r="B280" s="4">
        <v>1</v>
      </c>
      <c r="C280" s="5">
        <v>0.91200000000000003</v>
      </c>
    </row>
    <row r="281" spans="1:3" x14ac:dyDescent="0.2">
      <c r="A281" s="3" t="str">
        <f>"SPEF2"</f>
        <v>SPEF2</v>
      </c>
      <c r="B281" s="4">
        <v>1</v>
      </c>
      <c r="C281" s="5">
        <v>0.91100000000000003</v>
      </c>
    </row>
    <row r="282" spans="1:3" x14ac:dyDescent="0.2">
      <c r="A282" s="3" t="str">
        <f>"COQ8B"</f>
        <v>COQ8B</v>
      </c>
      <c r="B282" s="4">
        <v>1</v>
      </c>
      <c r="C282" s="5">
        <v>0.91100000000000003</v>
      </c>
    </row>
    <row r="283" spans="1:3" x14ac:dyDescent="0.2">
      <c r="A283" s="3" t="str">
        <f>"KIF3B"</f>
        <v>KIF3B</v>
      </c>
      <c r="B283" s="4">
        <v>1</v>
      </c>
      <c r="C283" s="5">
        <v>0.91100000000000003</v>
      </c>
    </row>
    <row r="284" spans="1:3" x14ac:dyDescent="0.2">
      <c r="A284" s="3" t="str">
        <f>"APOBEC4"</f>
        <v>APOBEC4</v>
      </c>
      <c r="B284" s="4">
        <v>1</v>
      </c>
      <c r="C284" s="5">
        <v>0.91100000000000003</v>
      </c>
    </row>
    <row r="285" spans="1:3" x14ac:dyDescent="0.2">
      <c r="A285" s="3" t="str">
        <f>"C12orf75"</f>
        <v>C12orf75</v>
      </c>
      <c r="B285" s="4">
        <v>1</v>
      </c>
      <c r="C285" s="5">
        <v>0.91</v>
      </c>
    </row>
    <row r="286" spans="1:3" x14ac:dyDescent="0.2">
      <c r="A286" s="3" t="str">
        <f>"USP2-AS1"</f>
        <v>USP2-AS1</v>
      </c>
      <c r="B286" s="4">
        <v>1</v>
      </c>
      <c r="C286" s="5">
        <v>0.91</v>
      </c>
    </row>
    <row r="287" spans="1:3" x14ac:dyDescent="0.2">
      <c r="A287" s="3" t="str">
        <f>"GAS8"</f>
        <v>GAS8</v>
      </c>
      <c r="B287" s="4">
        <v>1</v>
      </c>
      <c r="C287" s="5">
        <v>0.91</v>
      </c>
    </row>
    <row r="288" spans="1:3" x14ac:dyDescent="0.2">
      <c r="A288" s="3" t="str">
        <f>"WRAP53"</f>
        <v>WRAP53</v>
      </c>
      <c r="B288" s="4">
        <v>1</v>
      </c>
      <c r="C288" s="5">
        <v>0.91</v>
      </c>
    </row>
    <row r="289" spans="1:3" x14ac:dyDescent="0.2">
      <c r="A289" s="3" t="str">
        <f>"AL606760.1"</f>
        <v>AL606760.1</v>
      </c>
      <c r="B289" s="4">
        <v>1</v>
      </c>
      <c r="C289" s="5">
        <v>0.90900000000000003</v>
      </c>
    </row>
    <row r="290" spans="1:3" x14ac:dyDescent="0.2">
      <c r="A290" s="3" t="str">
        <f>"DNAI3"</f>
        <v>DNAI3</v>
      </c>
      <c r="B290" s="4">
        <v>1</v>
      </c>
      <c r="C290" s="5">
        <v>0.90900000000000003</v>
      </c>
    </row>
    <row r="291" spans="1:3" x14ac:dyDescent="0.2">
      <c r="A291" s="3" t="str">
        <f>"ARL3"</f>
        <v>ARL3</v>
      </c>
      <c r="B291" s="4">
        <v>1</v>
      </c>
      <c r="C291" s="5">
        <v>0.90900000000000003</v>
      </c>
    </row>
    <row r="292" spans="1:3" x14ac:dyDescent="0.2">
      <c r="A292" s="3" t="str">
        <f>"IQCA1"</f>
        <v>IQCA1</v>
      </c>
      <c r="B292" s="4">
        <v>1</v>
      </c>
      <c r="C292" s="5">
        <v>0.90900000000000003</v>
      </c>
    </row>
    <row r="293" spans="1:3" x14ac:dyDescent="0.2">
      <c r="A293" s="3" t="str">
        <f>"AP002008.4"</f>
        <v>AP002008.4</v>
      </c>
      <c r="B293" s="4">
        <v>1</v>
      </c>
      <c r="C293" s="5">
        <v>0.90800000000000003</v>
      </c>
    </row>
    <row r="294" spans="1:3" x14ac:dyDescent="0.2">
      <c r="A294" s="3" t="str">
        <f>"C7orf57"</f>
        <v>C7orf57</v>
      </c>
      <c r="B294" s="4">
        <v>1</v>
      </c>
      <c r="C294" s="5">
        <v>0.90800000000000003</v>
      </c>
    </row>
    <row r="295" spans="1:3" x14ac:dyDescent="0.2">
      <c r="A295" s="3" t="str">
        <f>"CFAP61"</f>
        <v>CFAP61</v>
      </c>
      <c r="B295" s="4">
        <v>1</v>
      </c>
      <c r="C295" s="5">
        <v>0.90800000000000003</v>
      </c>
    </row>
    <row r="296" spans="1:3" x14ac:dyDescent="0.2">
      <c r="A296" s="3" t="str">
        <f>"CFAP126"</f>
        <v>CFAP126</v>
      </c>
      <c r="B296" s="4">
        <v>1</v>
      </c>
      <c r="C296" s="5">
        <v>0.90800000000000003</v>
      </c>
    </row>
    <row r="297" spans="1:3" x14ac:dyDescent="0.2">
      <c r="A297" s="3" t="str">
        <f>"MS4A8"</f>
        <v>MS4A8</v>
      </c>
      <c r="B297" s="4">
        <v>1</v>
      </c>
      <c r="C297" s="5">
        <v>0.90800000000000003</v>
      </c>
    </row>
    <row r="298" spans="1:3" x14ac:dyDescent="0.2">
      <c r="A298" s="3" t="str">
        <f>"TSPYL4"</f>
        <v>TSPYL4</v>
      </c>
      <c r="B298" s="4">
        <v>1</v>
      </c>
      <c r="C298" s="5">
        <v>0.90700000000000003</v>
      </c>
    </row>
    <row r="299" spans="1:3" x14ac:dyDescent="0.2">
      <c r="A299" s="3" t="str">
        <f>"COQ4"</f>
        <v>COQ4</v>
      </c>
      <c r="B299" s="4">
        <v>1</v>
      </c>
      <c r="C299" s="5">
        <v>0.90700000000000003</v>
      </c>
    </row>
    <row r="300" spans="1:3" x14ac:dyDescent="0.2">
      <c r="A300" s="3" t="str">
        <f>"ZNF440"</f>
        <v>ZNF440</v>
      </c>
      <c r="B300" s="4">
        <v>1</v>
      </c>
      <c r="C300" s="5">
        <v>0.90700000000000003</v>
      </c>
    </row>
    <row r="301" spans="1:3" x14ac:dyDescent="0.2">
      <c r="A301" s="3" t="str">
        <f>"AGBL2"</f>
        <v>AGBL2</v>
      </c>
      <c r="B301" s="4">
        <v>1</v>
      </c>
      <c r="C301" s="5">
        <v>0.90700000000000003</v>
      </c>
    </row>
    <row r="302" spans="1:3" x14ac:dyDescent="0.2">
      <c r="A302" s="3" t="str">
        <f>"BCAS3"</f>
        <v>BCAS3</v>
      </c>
      <c r="B302" s="4">
        <v>1</v>
      </c>
      <c r="C302" s="5">
        <v>0.90700000000000003</v>
      </c>
    </row>
    <row r="303" spans="1:3" x14ac:dyDescent="0.2">
      <c r="A303" s="3" t="str">
        <f>"DSCAML1"</f>
        <v>DSCAML1</v>
      </c>
      <c r="B303" s="4">
        <v>1</v>
      </c>
      <c r="C303" s="5">
        <v>0.90700000000000003</v>
      </c>
    </row>
    <row r="304" spans="1:3" x14ac:dyDescent="0.2">
      <c r="A304" s="3" t="str">
        <f>"GET1"</f>
        <v>GET1</v>
      </c>
      <c r="B304" s="4">
        <v>1</v>
      </c>
      <c r="C304" s="5">
        <v>0.90700000000000003</v>
      </c>
    </row>
    <row r="305" spans="1:3" x14ac:dyDescent="0.2">
      <c r="A305" s="3" t="str">
        <f>"ODF3B"</f>
        <v>ODF3B</v>
      </c>
      <c r="B305" s="4">
        <v>1</v>
      </c>
      <c r="C305" s="5">
        <v>0.90600000000000003</v>
      </c>
    </row>
    <row r="306" spans="1:3" x14ac:dyDescent="0.2">
      <c r="A306" s="3" t="str">
        <f>"GON7"</f>
        <v>GON7</v>
      </c>
      <c r="B306" s="4">
        <v>1</v>
      </c>
      <c r="C306" s="5">
        <v>0.90600000000000003</v>
      </c>
    </row>
    <row r="307" spans="1:3" x14ac:dyDescent="0.2">
      <c r="A307" s="3" t="str">
        <f>"SRCIN1"</f>
        <v>SRCIN1</v>
      </c>
      <c r="B307" s="4">
        <v>1</v>
      </c>
      <c r="C307" s="5">
        <v>0.90600000000000003</v>
      </c>
    </row>
    <row r="308" spans="1:3" x14ac:dyDescent="0.2">
      <c r="A308" s="3" t="str">
        <f>"DRC7"</f>
        <v>DRC7</v>
      </c>
      <c r="B308" s="4">
        <v>1</v>
      </c>
      <c r="C308" s="5">
        <v>0.90600000000000003</v>
      </c>
    </row>
    <row r="309" spans="1:3" x14ac:dyDescent="0.2">
      <c r="A309" s="3" t="str">
        <f>"ARL13B"</f>
        <v>ARL13B</v>
      </c>
      <c r="B309" s="4">
        <v>1</v>
      </c>
      <c r="C309" s="5">
        <v>0.90500000000000003</v>
      </c>
    </row>
    <row r="310" spans="1:3" x14ac:dyDescent="0.2">
      <c r="A310" s="3" t="str">
        <f>"DPCD"</f>
        <v>DPCD</v>
      </c>
      <c r="B310" s="4">
        <v>1</v>
      </c>
      <c r="C310" s="5">
        <v>0.90500000000000003</v>
      </c>
    </row>
    <row r="311" spans="1:3" x14ac:dyDescent="0.2">
      <c r="A311" s="3" t="str">
        <f>"BBS5"</f>
        <v>BBS5</v>
      </c>
      <c r="B311" s="4">
        <v>1</v>
      </c>
      <c r="C311" s="5">
        <v>0.90500000000000003</v>
      </c>
    </row>
    <row r="312" spans="1:3" x14ac:dyDescent="0.2">
      <c r="A312" s="3" t="str">
        <f>"DUSP18"</f>
        <v>DUSP18</v>
      </c>
      <c r="B312" s="4">
        <v>1</v>
      </c>
      <c r="C312" s="5">
        <v>0.90500000000000003</v>
      </c>
    </row>
    <row r="313" spans="1:3" x14ac:dyDescent="0.2">
      <c r="A313" s="3" t="str">
        <f>"NUP62CL"</f>
        <v>NUP62CL</v>
      </c>
      <c r="B313" s="4">
        <v>1</v>
      </c>
      <c r="C313" s="5">
        <v>0.90500000000000003</v>
      </c>
    </row>
    <row r="314" spans="1:3" x14ac:dyDescent="0.2">
      <c r="A314" s="3" t="str">
        <f>"SLC27A2"</f>
        <v>SLC27A2</v>
      </c>
      <c r="B314" s="4">
        <v>1</v>
      </c>
      <c r="C314" s="5">
        <v>0.90500000000000003</v>
      </c>
    </row>
    <row r="315" spans="1:3" x14ac:dyDescent="0.2">
      <c r="A315" s="3" t="str">
        <f>"CDC14A"</f>
        <v>CDC14A</v>
      </c>
      <c r="B315" s="4">
        <v>1</v>
      </c>
      <c r="C315" s="5">
        <v>0.90400000000000003</v>
      </c>
    </row>
    <row r="316" spans="1:3" x14ac:dyDescent="0.2">
      <c r="A316" s="3" t="str">
        <f>"BBOF1"</f>
        <v>BBOF1</v>
      </c>
      <c r="B316" s="4">
        <v>1</v>
      </c>
      <c r="C316" s="5">
        <v>0.90400000000000003</v>
      </c>
    </row>
    <row r="317" spans="1:3" x14ac:dyDescent="0.2">
      <c r="A317" s="3" t="str">
        <f>"AZIN1"</f>
        <v>AZIN1</v>
      </c>
      <c r="B317" s="4">
        <v>1</v>
      </c>
      <c r="C317" s="5">
        <v>0.90400000000000003</v>
      </c>
    </row>
    <row r="318" spans="1:3" x14ac:dyDescent="0.2">
      <c r="A318" s="3" t="str">
        <f>"FAM13A"</f>
        <v>FAM13A</v>
      </c>
      <c r="B318" s="4">
        <v>1</v>
      </c>
      <c r="C318" s="5">
        <v>0.90400000000000003</v>
      </c>
    </row>
    <row r="319" spans="1:3" x14ac:dyDescent="0.2">
      <c r="A319" s="3" t="str">
        <f>"ENKD1"</f>
        <v>ENKD1</v>
      </c>
      <c r="B319" s="4">
        <v>1</v>
      </c>
      <c r="C319" s="5">
        <v>0.90400000000000003</v>
      </c>
    </row>
    <row r="320" spans="1:3" x14ac:dyDescent="0.2">
      <c r="A320" s="3" t="str">
        <f>"HMGN3"</f>
        <v>HMGN3</v>
      </c>
      <c r="B320" s="4">
        <v>1</v>
      </c>
      <c r="C320" s="5">
        <v>0.90400000000000003</v>
      </c>
    </row>
    <row r="321" spans="1:3" x14ac:dyDescent="0.2">
      <c r="A321" s="3" t="str">
        <f>"CENPBD1P1"</f>
        <v>CENPBD1P1</v>
      </c>
      <c r="B321" s="4">
        <v>1</v>
      </c>
      <c r="C321" s="5">
        <v>0.90300000000000002</v>
      </c>
    </row>
    <row r="322" spans="1:3" x14ac:dyDescent="0.2">
      <c r="A322" s="3" t="str">
        <f>"DCDC1"</f>
        <v>DCDC1</v>
      </c>
      <c r="B322" s="4">
        <v>1</v>
      </c>
      <c r="C322" s="5">
        <v>0.90300000000000002</v>
      </c>
    </row>
    <row r="323" spans="1:3" x14ac:dyDescent="0.2">
      <c r="A323" s="3" t="str">
        <f>"FAM47E"</f>
        <v>FAM47E</v>
      </c>
      <c r="B323" s="4">
        <v>1</v>
      </c>
      <c r="C323" s="5">
        <v>0.90300000000000002</v>
      </c>
    </row>
    <row r="324" spans="1:3" x14ac:dyDescent="0.2">
      <c r="A324" s="3" t="str">
        <f>"ZNF214"</f>
        <v>ZNF214</v>
      </c>
      <c r="B324" s="4">
        <v>1</v>
      </c>
      <c r="C324" s="5">
        <v>0.90300000000000002</v>
      </c>
    </row>
    <row r="325" spans="1:3" x14ac:dyDescent="0.2">
      <c r="A325" s="3" t="str">
        <f>"ROPN1L"</f>
        <v>ROPN1L</v>
      </c>
      <c r="B325" s="4">
        <v>1</v>
      </c>
      <c r="C325" s="5">
        <v>0.90300000000000002</v>
      </c>
    </row>
    <row r="326" spans="1:3" x14ac:dyDescent="0.2">
      <c r="A326" s="3" t="str">
        <f>"KIF24"</f>
        <v>KIF24</v>
      </c>
      <c r="B326" s="4">
        <v>1</v>
      </c>
      <c r="C326" s="5">
        <v>0.90300000000000002</v>
      </c>
    </row>
    <row r="327" spans="1:3" x14ac:dyDescent="0.2">
      <c r="A327" s="3" t="str">
        <f>"DENND6B"</f>
        <v>DENND6B</v>
      </c>
      <c r="B327" s="4">
        <v>1</v>
      </c>
      <c r="C327" s="5">
        <v>0.90300000000000002</v>
      </c>
    </row>
    <row r="328" spans="1:3" x14ac:dyDescent="0.2">
      <c r="A328" s="3" t="str">
        <f>"PCYT2"</f>
        <v>PCYT2</v>
      </c>
      <c r="B328" s="4">
        <v>1</v>
      </c>
      <c r="C328" s="5">
        <v>0.90300000000000002</v>
      </c>
    </row>
    <row r="329" spans="1:3" x14ac:dyDescent="0.2">
      <c r="A329" s="3" t="str">
        <f>"ARHGEF26-AS1"</f>
        <v>ARHGEF26-AS1</v>
      </c>
      <c r="B329" s="4">
        <v>1</v>
      </c>
      <c r="C329" s="5">
        <v>0.90200000000000002</v>
      </c>
    </row>
    <row r="330" spans="1:3" x14ac:dyDescent="0.2">
      <c r="A330" s="3" t="str">
        <f>"ZBBX"</f>
        <v>ZBBX</v>
      </c>
      <c r="B330" s="4">
        <v>1</v>
      </c>
      <c r="C330" s="5">
        <v>0.90200000000000002</v>
      </c>
    </row>
    <row r="331" spans="1:3" x14ac:dyDescent="0.2">
      <c r="A331" s="3" t="str">
        <f>"ZMYND10"</f>
        <v>ZMYND10</v>
      </c>
      <c r="B331" s="4">
        <v>1</v>
      </c>
      <c r="C331" s="5">
        <v>0.90200000000000002</v>
      </c>
    </row>
    <row r="332" spans="1:3" x14ac:dyDescent="0.2">
      <c r="A332" s="3" t="str">
        <f>"RGS22"</f>
        <v>RGS22</v>
      </c>
      <c r="B332" s="4">
        <v>1</v>
      </c>
      <c r="C332" s="5">
        <v>0.90200000000000002</v>
      </c>
    </row>
    <row r="333" spans="1:3" x14ac:dyDescent="0.2">
      <c r="A333" s="3" t="str">
        <f>"SLC22A4"</f>
        <v>SLC22A4</v>
      </c>
      <c r="B333" s="4">
        <v>1</v>
      </c>
      <c r="C333" s="5">
        <v>0.90200000000000002</v>
      </c>
    </row>
    <row r="334" spans="1:3" x14ac:dyDescent="0.2">
      <c r="A334" s="3" t="str">
        <f>"FDXR"</f>
        <v>FDXR</v>
      </c>
      <c r="B334" s="4">
        <v>1</v>
      </c>
      <c r="C334" s="5">
        <v>0.90200000000000002</v>
      </c>
    </row>
    <row r="335" spans="1:3" x14ac:dyDescent="0.2">
      <c r="A335" s="3" t="str">
        <f>"AC007906.2"</f>
        <v>AC007906.2</v>
      </c>
      <c r="B335" s="4">
        <v>1</v>
      </c>
      <c r="C335" s="5">
        <v>0.90200000000000002</v>
      </c>
    </row>
    <row r="336" spans="1:3" x14ac:dyDescent="0.2">
      <c r="A336" s="3" t="str">
        <f>"KLHL6"</f>
        <v>KLHL6</v>
      </c>
      <c r="B336" s="4">
        <v>1</v>
      </c>
      <c r="C336" s="5">
        <v>0.90200000000000002</v>
      </c>
    </row>
    <row r="337" spans="1:3" x14ac:dyDescent="0.2">
      <c r="A337" s="3" t="str">
        <f>"OR7E47P"</f>
        <v>OR7E47P</v>
      </c>
      <c r="B337" s="4">
        <v>1</v>
      </c>
      <c r="C337" s="5">
        <v>0.90100000000000002</v>
      </c>
    </row>
    <row r="338" spans="1:3" x14ac:dyDescent="0.2">
      <c r="A338" s="3" t="str">
        <f>"ANKUB1"</f>
        <v>ANKUB1</v>
      </c>
      <c r="B338" s="4">
        <v>1</v>
      </c>
      <c r="C338" s="5">
        <v>0.90100000000000002</v>
      </c>
    </row>
    <row r="339" spans="1:3" x14ac:dyDescent="0.2">
      <c r="A339" s="3" t="str">
        <f>"ANKRD66"</f>
        <v>ANKRD66</v>
      </c>
      <c r="B339" s="4">
        <v>1</v>
      </c>
      <c r="C339" s="5">
        <v>0.90100000000000002</v>
      </c>
    </row>
    <row r="340" spans="1:3" x14ac:dyDescent="0.2">
      <c r="A340" s="3" t="str">
        <f>"HYDIN"</f>
        <v>HYDIN</v>
      </c>
      <c r="B340" s="4">
        <v>1</v>
      </c>
      <c r="C340" s="5">
        <v>0.90100000000000002</v>
      </c>
    </row>
    <row r="341" spans="1:3" x14ac:dyDescent="0.2">
      <c r="A341" s="3" t="str">
        <f>"UBXN11"</f>
        <v>UBXN11</v>
      </c>
      <c r="B341" s="4">
        <v>1</v>
      </c>
      <c r="C341" s="5">
        <v>0.90100000000000002</v>
      </c>
    </row>
    <row r="342" spans="1:3" x14ac:dyDescent="0.2">
      <c r="A342" s="3" t="str">
        <f>"AC015813.8"</f>
        <v>AC015813.8</v>
      </c>
      <c r="B342" s="4">
        <v>1</v>
      </c>
      <c r="C342" s="5">
        <v>0.90100000000000002</v>
      </c>
    </row>
    <row r="343" spans="1:3" x14ac:dyDescent="0.2">
      <c r="A343" s="3" t="str">
        <f>"MYEF2"</f>
        <v>MYEF2</v>
      </c>
      <c r="B343" s="4">
        <v>1</v>
      </c>
      <c r="C343" s="5">
        <v>0.90100000000000002</v>
      </c>
    </row>
    <row r="344" spans="1:3" x14ac:dyDescent="0.2">
      <c r="A344" s="3" t="str">
        <f>"TTC5"</f>
        <v>TTC5</v>
      </c>
      <c r="B344" s="4">
        <v>1</v>
      </c>
      <c r="C344" s="5">
        <v>0.90100000000000002</v>
      </c>
    </row>
    <row r="345" spans="1:3" x14ac:dyDescent="0.2">
      <c r="A345" s="3" t="str">
        <f>"NSUN7"</f>
        <v>NSUN7</v>
      </c>
      <c r="B345" s="4">
        <v>1</v>
      </c>
      <c r="C345" s="5">
        <v>0.9</v>
      </c>
    </row>
    <row r="346" spans="1:3" x14ac:dyDescent="0.2">
      <c r="A346" s="3" t="str">
        <f>"WDPCP"</f>
        <v>WDPCP</v>
      </c>
      <c r="B346" s="4">
        <v>1</v>
      </c>
      <c r="C346" s="5">
        <v>0.89900000000000002</v>
      </c>
    </row>
    <row r="347" spans="1:3" x14ac:dyDescent="0.2">
      <c r="A347" s="3" t="str">
        <f>"RTL5"</f>
        <v>RTL5</v>
      </c>
      <c r="B347" s="4">
        <v>1</v>
      </c>
      <c r="C347" s="5">
        <v>0.89900000000000002</v>
      </c>
    </row>
    <row r="348" spans="1:3" x14ac:dyDescent="0.2">
      <c r="A348" s="3" t="str">
        <f>"IGFBP2"</f>
        <v>IGFBP2</v>
      </c>
      <c r="B348" s="4">
        <v>1</v>
      </c>
      <c r="C348" s="5">
        <v>0.89900000000000002</v>
      </c>
    </row>
    <row r="349" spans="1:3" x14ac:dyDescent="0.2">
      <c r="A349" s="3" t="str">
        <f>"BNIP3"</f>
        <v>BNIP3</v>
      </c>
      <c r="B349" s="4">
        <v>1</v>
      </c>
      <c r="C349" s="5">
        <v>0.89800000000000002</v>
      </c>
    </row>
    <row r="350" spans="1:3" x14ac:dyDescent="0.2">
      <c r="A350" s="3" t="str">
        <f>"ARL6"</f>
        <v>ARL6</v>
      </c>
      <c r="B350" s="4">
        <v>1</v>
      </c>
      <c r="C350" s="5">
        <v>0.89800000000000002</v>
      </c>
    </row>
    <row r="351" spans="1:3" x14ac:dyDescent="0.2">
      <c r="A351" s="3" t="str">
        <f>"RSPH1"</f>
        <v>RSPH1</v>
      </c>
      <c r="B351" s="4">
        <v>1</v>
      </c>
      <c r="C351" s="5">
        <v>0.89800000000000002</v>
      </c>
    </row>
    <row r="352" spans="1:3" x14ac:dyDescent="0.2">
      <c r="A352" s="3" t="str">
        <f>"LRRC23"</f>
        <v>LRRC23</v>
      </c>
      <c r="B352" s="4">
        <v>1</v>
      </c>
      <c r="C352" s="5">
        <v>0.89800000000000002</v>
      </c>
    </row>
    <row r="353" spans="1:3" x14ac:dyDescent="0.2">
      <c r="A353" s="3" t="str">
        <f>"DNAJC6"</f>
        <v>DNAJC6</v>
      </c>
      <c r="B353" s="4">
        <v>1</v>
      </c>
      <c r="C353" s="5">
        <v>0.89800000000000002</v>
      </c>
    </row>
    <row r="354" spans="1:3" x14ac:dyDescent="0.2">
      <c r="A354" s="3" t="str">
        <f>"DZIP1L"</f>
        <v>DZIP1L</v>
      </c>
      <c r="B354" s="4">
        <v>1</v>
      </c>
      <c r="C354" s="5">
        <v>0.89800000000000002</v>
      </c>
    </row>
    <row r="355" spans="1:3" x14ac:dyDescent="0.2">
      <c r="A355" s="3" t="str">
        <f>"PCNX4"</f>
        <v>PCNX4</v>
      </c>
      <c r="B355" s="4">
        <v>1</v>
      </c>
      <c r="C355" s="5">
        <v>0.89800000000000002</v>
      </c>
    </row>
    <row r="356" spans="1:3" x14ac:dyDescent="0.2">
      <c r="A356" s="3" t="str">
        <f>"GLB1L"</f>
        <v>GLB1L</v>
      </c>
      <c r="B356" s="4">
        <v>1</v>
      </c>
      <c r="C356" s="5">
        <v>0.89800000000000002</v>
      </c>
    </row>
    <row r="357" spans="1:3" x14ac:dyDescent="0.2">
      <c r="A357" s="3" t="str">
        <f>"ZNF853"</f>
        <v>ZNF853</v>
      </c>
      <c r="B357" s="4">
        <v>1</v>
      </c>
      <c r="C357" s="5">
        <v>0.89700000000000002</v>
      </c>
    </row>
    <row r="358" spans="1:3" x14ac:dyDescent="0.2">
      <c r="A358" s="3" t="str">
        <f>"CEP126"</f>
        <v>CEP126</v>
      </c>
      <c r="B358" s="4">
        <v>1</v>
      </c>
      <c r="C358" s="5">
        <v>0.89700000000000002</v>
      </c>
    </row>
    <row r="359" spans="1:3" x14ac:dyDescent="0.2">
      <c r="A359" s="3" t="str">
        <f>"SLIT1"</f>
        <v>SLIT1</v>
      </c>
      <c r="B359" s="4">
        <v>1</v>
      </c>
      <c r="C359" s="5">
        <v>0.89700000000000002</v>
      </c>
    </row>
    <row r="360" spans="1:3" x14ac:dyDescent="0.2">
      <c r="A360" s="3" t="str">
        <f>"RUVBL2"</f>
        <v>RUVBL2</v>
      </c>
      <c r="B360" s="4">
        <v>1</v>
      </c>
      <c r="C360" s="5">
        <v>0.89700000000000002</v>
      </c>
    </row>
    <row r="361" spans="1:3" x14ac:dyDescent="0.2">
      <c r="A361" s="3" t="str">
        <f>"CFAP20"</f>
        <v>CFAP20</v>
      </c>
      <c r="B361" s="4">
        <v>1</v>
      </c>
      <c r="C361" s="5">
        <v>0.89700000000000002</v>
      </c>
    </row>
    <row r="362" spans="1:3" x14ac:dyDescent="0.2">
      <c r="A362" s="3" t="str">
        <f>"SPEF1"</f>
        <v>SPEF1</v>
      </c>
      <c r="B362" s="4">
        <v>1</v>
      </c>
      <c r="C362" s="5">
        <v>0.89700000000000002</v>
      </c>
    </row>
    <row r="363" spans="1:3" x14ac:dyDescent="0.2">
      <c r="A363" s="3" t="str">
        <f>"TCTN2"</f>
        <v>TCTN2</v>
      </c>
      <c r="B363" s="4">
        <v>1</v>
      </c>
      <c r="C363" s="5">
        <v>0.89700000000000002</v>
      </c>
    </row>
    <row r="364" spans="1:3" x14ac:dyDescent="0.2">
      <c r="A364" s="3" t="str">
        <f>"DZANK1"</f>
        <v>DZANK1</v>
      </c>
      <c r="B364" s="4">
        <v>1</v>
      </c>
      <c r="C364" s="5">
        <v>0.89700000000000002</v>
      </c>
    </row>
    <row r="365" spans="1:3" x14ac:dyDescent="0.2">
      <c r="A365" s="3" t="str">
        <f>"SPATA4"</f>
        <v>SPATA4</v>
      </c>
      <c r="B365" s="4">
        <v>1</v>
      </c>
      <c r="C365" s="5">
        <v>0.89700000000000002</v>
      </c>
    </row>
    <row r="366" spans="1:3" x14ac:dyDescent="0.2">
      <c r="A366" s="3" t="str">
        <f>"CTXN1"</f>
        <v>CTXN1</v>
      </c>
      <c r="B366" s="4">
        <v>1</v>
      </c>
      <c r="C366" s="5">
        <v>0.89600000000000002</v>
      </c>
    </row>
    <row r="367" spans="1:3" x14ac:dyDescent="0.2">
      <c r="A367" s="3" t="str">
        <f>"TCTEX1D4"</f>
        <v>TCTEX1D4</v>
      </c>
      <c r="B367" s="4">
        <v>1</v>
      </c>
      <c r="C367" s="5">
        <v>0.89600000000000002</v>
      </c>
    </row>
    <row r="368" spans="1:3" x14ac:dyDescent="0.2">
      <c r="A368" s="3" t="str">
        <f>"ZDHHC1"</f>
        <v>ZDHHC1</v>
      </c>
      <c r="B368" s="4">
        <v>1</v>
      </c>
      <c r="C368" s="5">
        <v>0.89600000000000002</v>
      </c>
    </row>
    <row r="369" spans="1:3" x14ac:dyDescent="0.2">
      <c r="A369" s="3" t="str">
        <f>"STRBP"</f>
        <v>STRBP</v>
      </c>
      <c r="B369" s="4">
        <v>1</v>
      </c>
      <c r="C369" s="5">
        <v>0.89600000000000002</v>
      </c>
    </row>
    <row r="370" spans="1:3" x14ac:dyDescent="0.2">
      <c r="A370" s="3" t="str">
        <f>"KCTD1"</f>
        <v>KCTD1</v>
      </c>
      <c r="B370" s="4">
        <v>1</v>
      </c>
      <c r="C370" s="5">
        <v>0.89600000000000002</v>
      </c>
    </row>
    <row r="371" spans="1:3" x14ac:dyDescent="0.2">
      <c r="A371" s="3" t="str">
        <f>"BAALC-AS1"</f>
        <v>BAALC-AS1</v>
      </c>
      <c r="B371" s="4">
        <v>1</v>
      </c>
      <c r="C371" s="5">
        <v>0.89600000000000002</v>
      </c>
    </row>
    <row r="372" spans="1:3" x14ac:dyDescent="0.2">
      <c r="A372" s="3" t="str">
        <f>"NWD1"</f>
        <v>NWD1</v>
      </c>
      <c r="B372" s="4">
        <v>1</v>
      </c>
      <c r="C372" s="5">
        <v>0.89600000000000002</v>
      </c>
    </row>
    <row r="373" spans="1:3" x14ac:dyDescent="0.2">
      <c r="A373" s="3" t="str">
        <f>"MRNIP"</f>
        <v>MRNIP</v>
      </c>
      <c r="B373" s="4">
        <v>1</v>
      </c>
      <c r="C373" s="5">
        <v>0.89500000000000002</v>
      </c>
    </row>
    <row r="374" spans="1:3" x14ac:dyDescent="0.2">
      <c r="A374" s="3" t="str">
        <f>"CCL15-CCL14"</f>
        <v>CCL15-CCL14</v>
      </c>
      <c r="B374" s="4">
        <v>1</v>
      </c>
      <c r="C374" s="5">
        <v>0.89500000000000002</v>
      </c>
    </row>
    <row r="375" spans="1:3" x14ac:dyDescent="0.2">
      <c r="A375" s="3" t="str">
        <f>"DNAI1"</f>
        <v>DNAI1</v>
      </c>
      <c r="B375" s="4">
        <v>1</v>
      </c>
      <c r="C375" s="5">
        <v>0.89500000000000002</v>
      </c>
    </row>
    <row r="376" spans="1:3" x14ac:dyDescent="0.2">
      <c r="A376" s="3" t="str">
        <f>"YWHAE"</f>
        <v>YWHAE</v>
      </c>
      <c r="B376" s="4">
        <v>1</v>
      </c>
      <c r="C376" s="5">
        <v>0.89500000000000002</v>
      </c>
    </row>
    <row r="377" spans="1:3" x14ac:dyDescent="0.2">
      <c r="A377" s="3" t="str">
        <f>"DYRK3"</f>
        <v>DYRK3</v>
      </c>
      <c r="B377" s="4">
        <v>1</v>
      </c>
      <c r="C377" s="5">
        <v>0.89500000000000002</v>
      </c>
    </row>
    <row r="378" spans="1:3" x14ac:dyDescent="0.2">
      <c r="A378" s="3" t="str">
        <f>"PRSS12"</f>
        <v>PRSS12</v>
      </c>
      <c r="B378" s="4">
        <v>1</v>
      </c>
      <c r="C378" s="5">
        <v>0.89500000000000002</v>
      </c>
    </row>
    <row r="379" spans="1:3" x14ac:dyDescent="0.2">
      <c r="A379" s="3" t="str">
        <f>"DNAH9"</f>
        <v>DNAH9</v>
      </c>
      <c r="B379" s="4">
        <v>1</v>
      </c>
      <c r="C379" s="5">
        <v>0.89500000000000002</v>
      </c>
    </row>
    <row r="380" spans="1:3" x14ac:dyDescent="0.2">
      <c r="A380" s="3" t="str">
        <f>"RPGR"</f>
        <v>RPGR</v>
      </c>
      <c r="B380" s="4">
        <v>1</v>
      </c>
      <c r="C380" s="5">
        <v>0.89500000000000002</v>
      </c>
    </row>
    <row r="381" spans="1:3" x14ac:dyDescent="0.2">
      <c r="A381" s="3" t="str">
        <f>"HACD4"</f>
        <v>HACD4</v>
      </c>
      <c r="B381" s="4">
        <v>1</v>
      </c>
      <c r="C381" s="5">
        <v>0.89500000000000002</v>
      </c>
    </row>
    <row r="382" spans="1:3" x14ac:dyDescent="0.2">
      <c r="A382" s="3" t="str">
        <f>"ST6GALNAC2"</f>
        <v>ST6GALNAC2</v>
      </c>
      <c r="B382" s="4">
        <v>1</v>
      </c>
      <c r="C382" s="5">
        <v>0.89400000000000002</v>
      </c>
    </row>
    <row r="383" spans="1:3" x14ac:dyDescent="0.2">
      <c r="A383" s="3" t="str">
        <f>"LINC01513"</f>
        <v>LINC01513</v>
      </c>
      <c r="B383" s="4">
        <v>1</v>
      </c>
      <c r="C383" s="5">
        <v>0.89400000000000002</v>
      </c>
    </row>
    <row r="384" spans="1:3" x14ac:dyDescent="0.2">
      <c r="A384" s="3" t="str">
        <f>"CC2D2A"</f>
        <v>CC2D2A</v>
      </c>
      <c r="B384" s="4">
        <v>1</v>
      </c>
      <c r="C384" s="5">
        <v>0.89400000000000002</v>
      </c>
    </row>
    <row r="385" spans="1:3" x14ac:dyDescent="0.2">
      <c r="A385" s="3" t="str">
        <f>"PLCH1"</f>
        <v>PLCH1</v>
      </c>
      <c r="B385" s="4">
        <v>1</v>
      </c>
      <c r="C385" s="5">
        <v>0.89400000000000002</v>
      </c>
    </row>
    <row r="386" spans="1:3" x14ac:dyDescent="0.2">
      <c r="A386" s="3" t="str">
        <f>"ADSS1"</f>
        <v>ADSS1</v>
      </c>
      <c r="B386" s="4">
        <v>1</v>
      </c>
      <c r="C386" s="5">
        <v>0.89400000000000002</v>
      </c>
    </row>
    <row r="387" spans="1:3" x14ac:dyDescent="0.2">
      <c r="A387" s="3" t="str">
        <f>"LPAR3"</f>
        <v>LPAR3</v>
      </c>
      <c r="B387" s="4">
        <v>1</v>
      </c>
      <c r="C387" s="5">
        <v>0.89400000000000002</v>
      </c>
    </row>
    <row r="388" spans="1:3" x14ac:dyDescent="0.2">
      <c r="A388" s="3" t="str">
        <f>"GALNS"</f>
        <v>GALNS</v>
      </c>
      <c r="B388" s="4">
        <v>1</v>
      </c>
      <c r="C388" s="5">
        <v>0.89400000000000002</v>
      </c>
    </row>
    <row r="389" spans="1:3" x14ac:dyDescent="0.2">
      <c r="A389" s="3" t="str">
        <f>"C8orf37"</f>
        <v>C8orf37</v>
      </c>
      <c r="B389" s="4">
        <v>1</v>
      </c>
      <c r="C389" s="5">
        <v>0.89300000000000002</v>
      </c>
    </row>
    <row r="390" spans="1:3" x14ac:dyDescent="0.2">
      <c r="A390" s="3" t="str">
        <f>"FAM201A"</f>
        <v>FAM201A</v>
      </c>
      <c r="B390" s="4">
        <v>1</v>
      </c>
      <c r="C390" s="5">
        <v>0.89300000000000002</v>
      </c>
    </row>
    <row r="391" spans="1:3" x14ac:dyDescent="0.2">
      <c r="A391" s="3" t="str">
        <f>"PTGES3"</f>
        <v>PTGES3</v>
      </c>
      <c r="B391" s="4">
        <v>1</v>
      </c>
      <c r="C391" s="5">
        <v>0.89300000000000002</v>
      </c>
    </row>
    <row r="392" spans="1:3" x14ac:dyDescent="0.2">
      <c r="A392" s="3" t="str">
        <f>"PPP1R42"</f>
        <v>PPP1R42</v>
      </c>
      <c r="B392" s="4">
        <v>1</v>
      </c>
      <c r="C392" s="5">
        <v>0.89300000000000002</v>
      </c>
    </row>
    <row r="393" spans="1:3" x14ac:dyDescent="0.2">
      <c r="A393" s="3" t="str">
        <f>"CCDC13"</f>
        <v>CCDC13</v>
      </c>
      <c r="B393" s="4">
        <v>1</v>
      </c>
      <c r="C393" s="5">
        <v>0.89300000000000002</v>
      </c>
    </row>
    <row r="394" spans="1:3" x14ac:dyDescent="0.2">
      <c r="A394" s="3" t="str">
        <f>"DNAJB13"</f>
        <v>DNAJB13</v>
      </c>
      <c r="B394" s="4">
        <v>1</v>
      </c>
      <c r="C394" s="5">
        <v>0.89300000000000002</v>
      </c>
    </row>
    <row r="395" spans="1:3" x14ac:dyDescent="0.2">
      <c r="A395" s="3" t="str">
        <f>"SSBP2"</f>
        <v>SSBP2</v>
      </c>
      <c r="B395" s="4">
        <v>1</v>
      </c>
      <c r="C395" s="5">
        <v>0.89200000000000002</v>
      </c>
    </row>
    <row r="396" spans="1:3" x14ac:dyDescent="0.2">
      <c r="A396" s="3" t="str">
        <f>"CFAP69"</f>
        <v>CFAP69</v>
      </c>
      <c r="B396" s="4">
        <v>1</v>
      </c>
      <c r="C396" s="5">
        <v>0.89200000000000002</v>
      </c>
    </row>
    <row r="397" spans="1:3" x14ac:dyDescent="0.2">
      <c r="A397" s="3" t="str">
        <f>"LAMC2"</f>
        <v>LAMC2</v>
      </c>
      <c r="B397" s="4">
        <v>1</v>
      </c>
      <c r="C397" s="5">
        <v>0.89200000000000002</v>
      </c>
    </row>
    <row r="398" spans="1:3" x14ac:dyDescent="0.2">
      <c r="A398" s="3" t="str">
        <f>"TCTEX1D2"</f>
        <v>TCTEX1D2</v>
      </c>
      <c r="B398" s="4">
        <v>1</v>
      </c>
      <c r="C398" s="5">
        <v>0.89200000000000002</v>
      </c>
    </row>
    <row r="399" spans="1:3" x14ac:dyDescent="0.2">
      <c r="A399" s="3" t="str">
        <f>"ALDH3B1"</f>
        <v>ALDH3B1</v>
      </c>
      <c r="B399" s="4">
        <v>1</v>
      </c>
      <c r="C399" s="5">
        <v>0.89200000000000002</v>
      </c>
    </row>
    <row r="400" spans="1:3" x14ac:dyDescent="0.2">
      <c r="A400" s="3" t="str">
        <f>"ZBED5-AS1"</f>
        <v>ZBED5-AS1</v>
      </c>
      <c r="B400" s="4">
        <v>1</v>
      </c>
      <c r="C400" s="5">
        <v>0.89100000000000001</v>
      </c>
    </row>
    <row r="401" spans="1:3" x14ac:dyDescent="0.2">
      <c r="A401" s="3" t="str">
        <f>"TCTEX1D1"</f>
        <v>TCTEX1D1</v>
      </c>
      <c r="B401" s="4">
        <v>1</v>
      </c>
      <c r="C401" s="5">
        <v>0.89100000000000001</v>
      </c>
    </row>
    <row r="402" spans="1:3" x14ac:dyDescent="0.2">
      <c r="A402" s="3" t="str">
        <f>"GFM2"</f>
        <v>GFM2</v>
      </c>
      <c r="B402" s="4">
        <v>1</v>
      </c>
      <c r="C402" s="5">
        <v>0.89100000000000001</v>
      </c>
    </row>
    <row r="403" spans="1:3" x14ac:dyDescent="0.2">
      <c r="A403" s="3" t="str">
        <f>"ZFHX2"</f>
        <v>ZFHX2</v>
      </c>
      <c r="B403" s="4">
        <v>1</v>
      </c>
      <c r="C403" s="5">
        <v>0.89100000000000001</v>
      </c>
    </row>
    <row r="404" spans="1:3" x14ac:dyDescent="0.2">
      <c r="A404" s="3" t="str">
        <f>"LRGUK"</f>
        <v>LRGUK</v>
      </c>
      <c r="B404" s="4">
        <v>1</v>
      </c>
      <c r="C404" s="5">
        <v>0.89100000000000001</v>
      </c>
    </row>
    <row r="405" spans="1:3" x14ac:dyDescent="0.2">
      <c r="A405" s="3" t="str">
        <f>"AC122719.3"</f>
        <v>AC122719.3</v>
      </c>
      <c r="B405" s="4">
        <v>1</v>
      </c>
      <c r="C405" s="5">
        <v>0.89</v>
      </c>
    </row>
    <row r="406" spans="1:3" x14ac:dyDescent="0.2">
      <c r="A406" s="3" t="str">
        <f>"AGBL4"</f>
        <v>AGBL4</v>
      </c>
      <c r="B406" s="4">
        <v>1</v>
      </c>
      <c r="C406" s="5">
        <v>0.89</v>
      </c>
    </row>
    <row r="407" spans="1:3" x14ac:dyDescent="0.2">
      <c r="A407" s="3" t="str">
        <f>"HHAT"</f>
        <v>HHAT</v>
      </c>
      <c r="B407" s="4">
        <v>1</v>
      </c>
      <c r="C407" s="5">
        <v>0.89</v>
      </c>
    </row>
    <row r="408" spans="1:3" x14ac:dyDescent="0.2">
      <c r="A408" s="3" t="str">
        <f>"ZNF446"</f>
        <v>ZNF446</v>
      </c>
      <c r="B408" s="4">
        <v>1</v>
      </c>
      <c r="C408" s="5">
        <v>0.89</v>
      </c>
    </row>
    <row r="409" spans="1:3" x14ac:dyDescent="0.2">
      <c r="A409" s="3" t="str">
        <f>"CCDC121"</f>
        <v>CCDC121</v>
      </c>
      <c r="B409" s="4">
        <v>1</v>
      </c>
      <c r="C409" s="5">
        <v>0.89</v>
      </c>
    </row>
    <row r="410" spans="1:3" x14ac:dyDescent="0.2">
      <c r="A410" s="3" t="str">
        <f>"STX2"</f>
        <v>STX2</v>
      </c>
      <c r="B410" s="4">
        <v>1</v>
      </c>
      <c r="C410" s="5">
        <v>0.89</v>
      </c>
    </row>
    <row r="411" spans="1:3" x14ac:dyDescent="0.2">
      <c r="A411" s="3" t="str">
        <f>"IGFBP5"</f>
        <v>IGFBP5</v>
      </c>
      <c r="B411" s="4">
        <v>1</v>
      </c>
      <c r="C411" s="5">
        <v>0.89</v>
      </c>
    </row>
    <row r="412" spans="1:3" x14ac:dyDescent="0.2">
      <c r="A412" s="3" t="str">
        <f>"PRDX5"</f>
        <v>PRDX5</v>
      </c>
      <c r="B412" s="4">
        <v>1</v>
      </c>
      <c r="C412" s="5">
        <v>0.88900000000000001</v>
      </c>
    </row>
    <row r="413" spans="1:3" x14ac:dyDescent="0.2">
      <c r="A413" s="3" t="str">
        <f>"KIF27"</f>
        <v>KIF27</v>
      </c>
      <c r="B413" s="4">
        <v>1</v>
      </c>
      <c r="C413" s="5">
        <v>0.88900000000000001</v>
      </c>
    </row>
    <row r="414" spans="1:3" x14ac:dyDescent="0.2">
      <c r="A414" s="3" t="str">
        <f>"AADAT"</f>
        <v>AADAT</v>
      </c>
      <c r="B414" s="4">
        <v>1</v>
      </c>
      <c r="C414" s="5">
        <v>0.88900000000000001</v>
      </c>
    </row>
    <row r="415" spans="1:3" x14ac:dyDescent="0.2">
      <c r="A415" s="3" t="str">
        <f>"GPR135"</f>
        <v>GPR135</v>
      </c>
      <c r="B415" s="4">
        <v>1</v>
      </c>
      <c r="C415" s="5">
        <v>0.88900000000000001</v>
      </c>
    </row>
    <row r="416" spans="1:3" x14ac:dyDescent="0.2">
      <c r="A416" s="3" t="str">
        <f>"CFAP99"</f>
        <v>CFAP99</v>
      </c>
      <c r="B416" s="4">
        <v>1</v>
      </c>
      <c r="C416" s="5">
        <v>0.88900000000000001</v>
      </c>
    </row>
    <row r="417" spans="1:3" x14ac:dyDescent="0.2">
      <c r="A417" s="3" t="str">
        <f>"KATNA1"</f>
        <v>KATNA1</v>
      </c>
      <c r="B417" s="4">
        <v>1</v>
      </c>
      <c r="C417" s="5">
        <v>0.88900000000000001</v>
      </c>
    </row>
    <row r="418" spans="1:3" x14ac:dyDescent="0.2">
      <c r="A418" s="3" t="str">
        <f>"TMEM237"</f>
        <v>TMEM237</v>
      </c>
      <c r="B418" s="4">
        <v>1</v>
      </c>
      <c r="C418" s="5">
        <v>0.88800000000000001</v>
      </c>
    </row>
    <row r="419" spans="1:3" x14ac:dyDescent="0.2">
      <c r="A419" s="3" t="str">
        <f>"THAP10"</f>
        <v>THAP10</v>
      </c>
      <c r="B419" s="4">
        <v>1</v>
      </c>
      <c r="C419" s="5">
        <v>0.88800000000000001</v>
      </c>
    </row>
    <row r="420" spans="1:3" x14ac:dyDescent="0.2">
      <c r="A420" s="3" t="str">
        <f>"TTC8"</f>
        <v>TTC8</v>
      </c>
      <c r="B420" s="4">
        <v>1</v>
      </c>
      <c r="C420" s="5">
        <v>0.88800000000000001</v>
      </c>
    </row>
    <row r="421" spans="1:3" x14ac:dyDescent="0.2">
      <c r="A421" s="3" t="str">
        <f>"PROS1"</f>
        <v>PROS1</v>
      </c>
      <c r="B421" s="4">
        <v>1</v>
      </c>
      <c r="C421" s="5">
        <v>0.88800000000000001</v>
      </c>
    </row>
    <row r="422" spans="1:3" x14ac:dyDescent="0.2">
      <c r="A422" s="3" t="str">
        <f>"ACTR3B"</f>
        <v>ACTR3B</v>
      </c>
      <c r="B422" s="4">
        <v>1</v>
      </c>
      <c r="C422" s="5">
        <v>0.88700000000000001</v>
      </c>
    </row>
    <row r="423" spans="1:3" x14ac:dyDescent="0.2">
      <c r="A423" s="3" t="str">
        <f>"VWA3A"</f>
        <v>VWA3A</v>
      </c>
      <c r="B423" s="4">
        <v>1</v>
      </c>
      <c r="C423" s="5">
        <v>0.88700000000000001</v>
      </c>
    </row>
    <row r="424" spans="1:3" x14ac:dyDescent="0.2">
      <c r="A424" s="3" t="str">
        <f>"ZFP90"</f>
        <v>ZFP90</v>
      </c>
      <c r="B424" s="4">
        <v>1</v>
      </c>
      <c r="C424" s="5">
        <v>0.88700000000000001</v>
      </c>
    </row>
    <row r="425" spans="1:3" x14ac:dyDescent="0.2">
      <c r="A425" s="3" t="str">
        <f>"ZFP3"</f>
        <v>ZFP3</v>
      </c>
      <c r="B425" s="4">
        <v>1</v>
      </c>
      <c r="C425" s="5">
        <v>0.88700000000000001</v>
      </c>
    </row>
    <row r="426" spans="1:3" x14ac:dyDescent="0.2">
      <c r="A426" s="3" t="str">
        <f>"DNAAF5"</f>
        <v>DNAAF5</v>
      </c>
      <c r="B426" s="4">
        <v>1</v>
      </c>
      <c r="C426" s="5">
        <v>0.88700000000000001</v>
      </c>
    </row>
    <row r="427" spans="1:3" x14ac:dyDescent="0.2">
      <c r="A427" s="3" t="str">
        <f>"DYNC2LI1"</f>
        <v>DYNC2LI1</v>
      </c>
      <c r="B427" s="4">
        <v>1</v>
      </c>
      <c r="C427" s="5">
        <v>0.88700000000000001</v>
      </c>
    </row>
    <row r="428" spans="1:3" x14ac:dyDescent="0.2">
      <c r="A428" s="3" t="str">
        <f>"STOML3"</f>
        <v>STOML3</v>
      </c>
      <c r="B428" s="4">
        <v>1</v>
      </c>
      <c r="C428" s="5">
        <v>0.88700000000000001</v>
      </c>
    </row>
    <row r="429" spans="1:3" x14ac:dyDescent="0.2">
      <c r="A429" s="3" t="str">
        <f>"BBS1"</f>
        <v>BBS1</v>
      </c>
      <c r="B429" s="4">
        <v>1</v>
      </c>
      <c r="C429" s="5">
        <v>0.88700000000000001</v>
      </c>
    </row>
    <row r="430" spans="1:3" x14ac:dyDescent="0.2">
      <c r="A430" s="3" t="str">
        <f>"CCDC148"</f>
        <v>CCDC148</v>
      </c>
      <c r="B430" s="4">
        <v>1</v>
      </c>
      <c r="C430" s="5">
        <v>0.88600000000000001</v>
      </c>
    </row>
    <row r="431" spans="1:3" x14ac:dyDescent="0.2">
      <c r="A431" s="3" t="str">
        <f>"KIF9"</f>
        <v>KIF9</v>
      </c>
      <c r="B431" s="4">
        <v>1</v>
      </c>
      <c r="C431" s="5">
        <v>0.88600000000000001</v>
      </c>
    </row>
    <row r="432" spans="1:3" x14ac:dyDescent="0.2">
      <c r="A432" s="3" t="str">
        <f>"TULP3"</f>
        <v>TULP3</v>
      </c>
      <c r="B432" s="4">
        <v>1</v>
      </c>
      <c r="C432" s="5">
        <v>0.88600000000000001</v>
      </c>
    </row>
    <row r="433" spans="1:3" x14ac:dyDescent="0.2">
      <c r="A433" s="3" t="str">
        <f>"CYB561"</f>
        <v>CYB561</v>
      </c>
      <c r="B433" s="4">
        <v>1</v>
      </c>
      <c r="C433" s="5">
        <v>0.88600000000000001</v>
      </c>
    </row>
    <row r="434" spans="1:3" x14ac:dyDescent="0.2">
      <c r="A434" s="3" t="str">
        <f>"RPGRIP1L"</f>
        <v>RPGRIP1L</v>
      </c>
      <c r="B434" s="4">
        <v>1</v>
      </c>
      <c r="C434" s="5">
        <v>0.88600000000000001</v>
      </c>
    </row>
    <row r="435" spans="1:3" x14ac:dyDescent="0.2">
      <c r="A435" s="3" t="str">
        <f>"MIPEP"</f>
        <v>MIPEP</v>
      </c>
      <c r="B435" s="4">
        <v>1</v>
      </c>
      <c r="C435" s="5">
        <v>0.88600000000000001</v>
      </c>
    </row>
    <row r="436" spans="1:3" x14ac:dyDescent="0.2">
      <c r="A436" s="3" t="str">
        <f>"IFT22"</f>
        <v>IFT22</v>
      </c>
      <c r="B436" s="4">
        <v>1</v>
      </c>
      <c r="C436" s="5">
        <v>0.88600000000000001</v>
      </c>
    </row>
    <row r="437" spans="1:3" x14ac:dyDescent="0.2">
      <c r="A437" s="3" t="str">
        <f>"CCDC114"</f>
        <v>CCDC114</v>
      </c>
      <c r="B437" s="4">
        <v>1</v>
      </c>
      <c r="C437" s="5">
        <v>0.88500000000000001</v>
      </c>
    </row>
    <row r="438" spans="1:3" x14ac:dyDescent="0.2">
      <c r="A438" s="3" t="str">
        <f>"AL138787.1"</f>
        <v>AL138787.1</v>
      </c>
      <c r="B438" s="4">
        <v>1</v>
      </c>
      <c r="C438" s="5">
        <v>0.88500000000000001</v>
      </c>
    </row>
    <row r="439" spans="1:3" x14ac:dyDescent="0.2">
      <c r="A439" s="3" t="str">
        <f>"DNAAF3"</f>
        <v>DNAAF3</v>
      </c>
      <c r="B439" s="4">
        <v>1</v>
      </c>
      <c r="C439" s="5">
        <v>0.88500000000000001</v>
      </c>
    </row>
    <row r="440" spans="1:3" x14ac:dyDescent="0.2">
      <c r="A440" s="3" t="str">
        <f>"DYNC2I2"</f>
        <v>DYNC2I2</v>
      </c>
      <c r="B440" s="4">
        <v>1</v>
      </c>
      <c r="C440" s="5">
        <v>0.88500000000000001</v>
      </c>
    </row>
    <row r="441" spans="1:3" x14ac:dyDescent="0.2">
      <c r="A441" s="3" t="str">
        <f>"DNAH5"</f>
        <v>DNAH5</v>
      </c>
      <c r="B441" s="4">
        <v>1</v>
      </c>
      <c r="C441" s="5">
        <v>0.88400000000000001</v>
      </c>
    </row>
    <row r="442" spans="1:3" x14ac:dyDescent="0.2">
      <c r="A442" s="3" t="str">
        <f>"ABCD2"</f>
        <v>ABCD2</v>
      </c>
      <c r="B442" s="4">
        <v>1</v>
      </c>
      <c r="C442" s="5">
        <v>0.88400000000000001</v>
      </c>
    </row>
    <row r="443" spans="1:3" x14ac:dyDescent="0.2">
      <c r="A443" s="3" t="str">
        <f>"CFAP43"</f>
        <v>CFAP43</v>
      </c>
      <c r="B443" s="4">
        <v>1</v>
      </c>
      <c r="C443" s="5">
        <v>0.88400000000000001</v>
      </c>
    </row>
    <row r="444" spans="1:3" x14ac:dyDescent="0.2">
      <c r="A444" s="3" t="str">
        <f>"MPDZ"</f>
        <v>MPDZ</v>
      </c>
      <c r="B444" s="4">
        <v>1</v>
      </c>
      <c r="C444" s="5">
        <v>0.88400000000000001</v>
      </c>
    </row>
    <row r="445" spans="1:3" x14ac:dyDescent="0.2">
      <c r="A445" s="3" t="str">
        <f>"DRC1"</f>
        <v>DRC1</v>
      </c>
      <c r="B445" s="4">
        <v>1</v>
      </c>
      <c r="C445" s="5">
        <v>0.88400000000000001</v>
      </c>
    </row>
    <row r="446" spans="1:3" x14ac:dyDescent="0.2">
      <c r="A446" s="3" t="str">
        <f>"ANKMY1"</f>
        <v>ANKMY1</v>
      </c>
      <c r="B446" s="4">
        <v>1</v>
      </c>
      <c r="C446" s="5">
        <v>0.88400000000000001</v>
      </c>
    </row>
    <row r="447" spans="1:3" x14ac:dyDescent="0.2">
      <c r="A447" s="3" t="str">
        <f>"PYCR2"</f>
        <v>PYCR2</v>
      </c>
      <c r="B447" s="4">
        <v>1</v>
      </c>
      <c r="C447" s="5">
        <v>0.88400000000000001</v>
      </c>
    </row>
    <row r="448" spans="1:3" x14ac:dyDescent="0.2">
      <c r="A448" s="3" t="str">
        <f>"PDE6B"</f>
        <v>PDE6B</v>
      </c>
      <c r="B448" s="4">
        <v>1</v>
      </c>
      <c r="C448" s="5">
        <v>0.88300000000000001</v>
      </c>
    </row>
    <row r="449" spans="1:3" x14ac:dyDescent="0.2">
      <c r="A449" s="3" t="str">
        <f>"SLC16A5"</f>
        <v>SLC16A5</v>
      </c>
      <c r="B449" s="4">
        <v>1</v>
      </c>
      <c r="C449" s="5">
        <v>0.88300000000000001</v>
      </c>
    </row>
    <row r="450" spans="1:3" x14ac:dyDescent="0.2">
      <c r="A450" s="3" t="str">
        <f>"USP51"</f>
        <v>USP51</v>
      </c>
      <c r="B450" s="4">
        <v>1</v>
      </c>
      <c r="C450" s="5">
        <v>0.88300000000000001</v>
      </c>
    </row>
    <row r="451" spans="1:3" x14ac:dyDescent="0.2">
      <c r="A451" s="3" t="str">
        <f>"SAXO2"</f>
        <v>SAXO2</v>
      </c>
      <c r="B451" s="4">
        <v>1</v>
      </c>
      <c r="C451" s="5">
        <v>0.88300000000000001</v>
      </c>
    </row>
    <row r="452" spans="1:3" x14ac:dyDescent="0.2">
      <c r="A452" s="3" t="str">
        <f>"GLT8D1"</f>
        <v>GLT8D1</v>
      </c>
      <c r="B452" s="4">
        <v>1</v>
      </c>
      <c r="C452" s="5">
        <v>0.88300000000000001</v>
      </c>
    </row>
    <row r="453" spans="1:3" x14ac:dyDescent="0.2">
      <c r="A453" s="3" t="str">
        <f>"PRPS1"</f>
        <v>PRPS1</v>
      </c>
      <c r="B453" s="4">
        <v>1</v>
      </c>
      <c r="C453" s="5">
        <v>0.88200000000000001</v>
      </c>
    </row>
    <row r="454" spans="1:3" x14ac:dyDescent="0.2">
      <c r="A454" s="3" t="str">
        <f>"NAF1"</f>
        <v>NAF1</v>
      </c>
      <c r="B454" s="4">
        <v>1</v>
      </c>
      <c r="C454" s="5">
        <v>0.88200000000000001</v>
      </c>
    </row>
    <row r="455" spans="1:3" x14ac:dyDescent="0.2">
      <c r="A455" s="3" t="str">
        <f>"ERICH6-AS1"</f>
        <v>ERICH6-AS1</v>
      </c>
      <c r="B455" s="4">
        <v>1</v>
      </c>
      <c r="C455" s="5">
        <v>0.88200000000000001</v>
      </c>
    </row>
    <row r="456" spans="1:3" x14ac:dyDescent="0.2">
      <c r="A456" s="3" t="str">
        <f>"TRIM37"</f>
        <v>TRIM37</v>
      </c>
      <c r="B456" s="4">
        <v>1</v>
      </c>
      <c r="C456" s="5">
        <v>0.88200000000000001</v>
      </c>
    </row>
    <row r="457" spans="1:3" x14ac:dyDescent="0.2">
      <c r="A457" s="3" t="str">
        <f>"WDR47"</f>
        <v>WDR47</v>
      </c>
      <c r="B457" s="4">
        <v>1</v>
      </c>
      <c r="C457" s="5">
        <v>0.88200000000000001</v>
      </c>
    </row>
    <row r="458" spans="1:3" x14ac:dyDescent="0.2">
      <c r="A458" s="3" t="str">
        <f>"ZNF473"</f>
        <v>ZNF473</v>
      </c>
      <c r="B458" s="4">
        <v>1</v>
      </c>
      <c r="C458" s="5">
        <v>0.88100000000000001</v>
      </c>
    </row>
    <row r="459" spans="1:3" x14ac:dyDescent="0.2">
      <c r="A459" s="3" t="str">
        <f>"HCN4"</f>
        <v>HCN4</v>
      </c>
      <c r="B459" s="4">
        <v>1</v>
      </c>
      <c r="C459" s="5">
        <v>0.88100000000000001</v>
      </c>
    </row>
    <row r="460" spans="1:3" x14ac:dyDescent="0.2">
      <c r="A460" s="3" t="str">
        <f>"SHANK2"</f>
        <v>SHANK2</v>
      </c>
      <c r="B460" s="4">
        <v>1</v>
      </c>
      <c r="C460" s="5">
        <v>0.88100000000000001</v>
      </c>
    </row>
    <row r="461" spans="1:3" x14ac:dyDescent="0.2">
      <c r="A461" s="3" t="str">
        <f>"FOXP2"</f>
        <v>FOXP2</v>
      </c>
      <c r="B461" s="4">
        <v>1</v>
      </c>
      <c r="C461" s="5">
        <v>0.88</v>
      </c>
    </row>
    <row r="462" spans="1:3" x14ac:dyDescent="0.2">
      <c r="A462" s="3" t="str">
        <f>"CCDC24"</f>
        <v>CCDC24</v>
      </c>
      <c r="B462" s="4">
        <v>1</v>
      </c>
      <c r="C462" s="5">
        <v>0.88</v>
      </c>
    </row>
    <row r="463" spans="1:3" x14ac:dyDescent="0.2">
      <c r="A463" s="3" t="str">
        <f>"PFN2"</f>
        <v>PFN2</v>
      </c>
      <c r="B463" s="4">
        <v>1</v>
      </c>
      <c r="C463" s="5">
        <v>0.88</v>
      </c>
    </row>
    <row r="464" spans="1:3" x14ac:dyDescent="0.2">
      <c r="A464" s="3" t="str">
        <f>"NAT14"</f>
        <v>NAT14</v>
      </c>
      <c r="B464" s="4">
        <v>1</v>
      </c>
      <c r="C464" s="5">
        <v>0.88</v>
      </c>
    </row>
    <row r="465" spans="1:3" x14ac:dyDescent="0.2">
      <c r="A465" s="3" t="str">
        <f>"CCDC102A"</f>
        <v>CCDC102A</v>
      </c>
      <c r="B465" s="4">
        <v>1</v>
      </c>
      <c r="C465" s="5">
        <v>0.88</v>
      </c>
    </row>
    <row r="466" spans="1:3" x14ac:dyDescent="0.2">
      <c r="A466" s="3" t="str">
        <f>"ZCWPW1"</f>
        <v>ZCWPW1</v>
      </c>
      <c r="B466" s="4">
        <v>1</v>
      </c>
      <c r="C466" s="5">
        <v>0.88</v>
      </c>
    </row>
    <row r="467" spans="1:3" x14ac:dyDescent="0.2">
      <c r="A467" s="3" t="str">
        <f>"COPRS"</f>
        <v>COPRS</v>
      </c>
      <c r="B467" s="4">
        <v>1</v>
      </c>
      <c r="C467" s="5">
        <v>0.88</v>
      </c>
    </row>
    <row r="468" spans="1:3" x14ac:dyDescent="0.2">
      <c r="A468" s="3" t="str">
        <f>"LDLRAD1"</f>
        <v>LDLRAD1</v>
      </c>
      <c r="B468" s="4">
        <v>1</v>
      </c>
      <c r="C468" s="5">
        <v>0.88</v>
      </c>
    </row>
    <row r="469" spans="1:3" x14ac:dyDescent="0.2">
      <c r="A469" s="3" t="str">
        <f>"CCDC191"</f>
        <v>CCDC191</v>
      </c>
      <c r="B469" s="4">
        <v>1</v>
      </c>
      <c r="C469" s="5">
        <v>0.879</v>
      </c>
    </row>
    <row r="470" spans="1:3" x14ac:dyDescent="0.2">
      <c r="A470" s="3" t="str">
        <f>"NCS1"</f>
        <v>NCS1</v>
      </c>
      <c r="B470" s="4">
        <v>1</v>
      </c>
      <c r="C470" s="5">
        <v>0.879</v>
      </c>
    </row>
    <row r="471" spans="1:3" x14ac:dyDescent="0.2">
      <c r="A471" s="3" t="str">
        <f>"WDR54"</f>
        <v>WDR54</v>
      </c>
      <c r="B471" s="4">
        <v>1</v>
      </c>
      <c r="C471" s="5">
        <v>0.879</v>
      </c>
    </row>
    <row r="472" spans="1:3" x14ac:dyDescent="0.2">
      <c r="A472" s="3" t="str">
        <f>"MRPL40"</f>
        <v>MRPL40</v>
      </c>
      <c r="B472" s="4">
        <v>1</v>
      </c>
      <c r="C472" s="5">
        <v>0.879</v>
      </c>
    </row>
    <row r="473" spans="1:3" x14ac:dyDescent="0.2">
      <c r="A473" s="3" t="str">
        <f>"KCNH3"</f>
        <v>KCNH3</v>
      </c>
      <c r="B473" s="4">
        <v>1</v>
      </c>
      <c r="C473" s="5">
        <v>0.879</v>
      </c>
    </row>
    <row r="474" spans="1:3" x14ac:dyDescent="0.2">
      <c r="A474" s="3" t="str">
        <f>"FAM227B"</f>
        <v>FAM227B</v>
      </c>
      <c r="B474" s="4">
        <v>1</v>
      </c>
      <c r="C474" s="5">
        <v>0.878</v>
      </c>
    </row>
    <row r="475" spans="1:3" x14ac:dyDescent="0.2">
      <c r="A475" s="3" t="str">
        <f>"GIHCG"</f>
        <v>GIHCG</v>
      </c>
      <c r="B475" s="4">
        <v>1</v>
      </c>
      <c r="C475" s="5">
        <v>0.878</v>
      </c>
    </row>
    <row r="476" spans="1:3" x14ac:dyDescent="0.2">
      <c r="A476" s="3" t="str">
        <f>"DNAAF1"</f>
        <v>DNAAF1</v>
      </c>
      <c r="B476" s="4">
        <v>1</v>
      </c>
      <c r="C476" s="5">
        <v>0.878</v>
      </c>
    </row>
    <row r="477" spans="1:3" x14ac:dyDescent="0.2">
      <c r="A477" s="3" t="str">
        <f>"EPB41L4B"</f>
        <v>EPB41L4B</v>
      </c>
      <c r="B477" s="4">
        <v>1</v>
      </c>
      <c r="C477" s="5">
        <v>0.878</v>
      </c>
    </row>
    <row r="478" spans="1:3" x14ac:dyDescent="0.2">
      <c r="A478" s="3" t="str">
        <f>"AQP4-AS1"</f>
        <v>AQP4-AS1</v>
      </c>
      <c r="B478" s="4">
        <v>1</v>
      </c>
      <c r="C478" s="5">
        <v>0.878</v>
      </c>
    </row>
    <row r="479" spans="1:3" x14ac:dyDescent="0.2">
      <c r="A479" s="3" t="str">
        <f>"AP000812.4"</f>
        <v>AP000812.4</v>
      </c>
      <c r="B479" s="4">
        <v>1</v>
      </c>
      <c r="C479" s="5">
        <v>0.878</v>
      </c>
    </row>
    <row r="480" spans="1:3" x14ac:dyDescent="0.2">
      <c r="A480" s="3" t="str">
        <f>"RAB28"</f>
        <v>RAB28</v>
      </c>
      <c r="B480" s="4">
        <v>1</v>
      </c>
      <c r="C480" s="5">
        <v>0.877</v>
      </c>
    </row>
    <row r="481" spans="1:3" x14ac:dyDescent="0.2">
      <c r="A481" s="3" t="str">
        <f>"WDR86-AS1"</f>
        <v>WDR86-AS1</v>
      </c>
      <c r="B481" s="4">
        <v>1</v>
      </c>
      <c r="C481" s="5">
        <v>0.877</v>
      </c>
    </row>
    <row r="482" spans="1:3" x14ac:dyDescent="0.2">
      <c r="A482" s="3" t="str">
        <f>"AKAP14"</f>
        <v>AKAP14</v>
      </c>
      <c r="B482" s="4">
        <v>1</v>
      </c>
      <c r="C482" s="5">
        <v>0.877</v>
      </c>
    </row>
    <row r="483" spans="1:3" x14ac:dyDescent="0.2">
      <c r="A483" s="3" t="str">
        <f>"DCAKD"</f>
        <v>DCAKD</v>
      </c>
      <c r="B483" s="4">
        <v>1</v>
      </c>
      <c r="C483" s="5">
        <v>0.877</v>
      </c>
    </row>
    <row r="484" spans="1:3" x14ac:dyDescent="0.2">
      <c r="A484" s="3" t="str">
        <f>"WDR19"</f>
        <v>WDR19</v>
      </c>
      <c r="B484" s="4">
        <v>1</v>
      </c>
      <c r="C484" s="5">
        <v>0.877</v>
      </c>
    </row>
    <row r="485" spans="1:3" x14ac:dyDescent="0.2">
      <c r="A485" s="3" t="str">
        <f>"PCYT1B"</f>
        <v>PCYT1B</v>
      </c>
      <c r="B485" s="4">
        <v>1</v>
      </c>
      <c r="C485" s="5">
        <v>0.877</v>
      </c>
    </row>
    <row r="486" spans="1:3" x14ac:dyDescent="0.2">
      <c r="A486" s="3" t="str">
        <f>"MINDY4"</f>
        <v>MINDY4</v>
      </c>
      <c r="B486" s="4">
        <v>1</v>
      </c>
      <c r="C486" s="5">
        <v>0.877</v>
      </c>
    </row>
    <row r="487" spans="1:3" x14ac:dyDescent="0.2">
      <c r="A487" s="3" t="str">
        <f>"DNPH1"</f>
        <v>DNPH1</v>
      </c>
      <c r="B487" s="4">
        <v>1</v>
      </c>
      <c r="C487" s="5">
        <v>0.877</v>
      </c>
    </row>
    <row r="488" spans="1:3" x14ac:dyDescent="0.2">
      <c r="A488" s="3" t="str">
        <f>"MOCS3"</f>
        <v>MOCS3</v>
      </c>
      <c r="B488" s="4">
        <v>1</v>
      </c>
      <c r="C488" s="5">
        <v>0.876</v>
      </c>
    </row>
    <row r="489" spans="1:3" x14ac:dyDescent="0.2">
      <c r="A489" s="3" t="str">
        <f>"ZNF627"</f>
        <v>ZNF627</v>
      </c>
      <c r="B489" s="4">
        <v>1</v>
      </c>
      <c r="C489" s="5">
        <v>0.876</v>
      </c>
    </row>
    <row r="490" spans="1:3" x14ac:dyDescent="0.2">
      <c r="A490" s="3" t="str">
        <f>"ESRRG"</f>
        <v>ESRRG</v>
      </c>
      <c r="B490" s="4">
        <v>1</v>
      </c>
      <c r="C490" s="5">
        <v>0.875</v>
      </c>
    </row>
    <row r="491" spans="1:3" x14ac:dyDescent="0.2">
      <c r="A491" s="3" t="str">
        <f>"MVB12B"</f>
        <v>MVB12B</v>
      </c>
      <c r="B491" s="4">
        <v>1</v>
      </c>
      <c r="C491" s="5">
        <v>0.875</v>
      </c>
    </row>
    <row r="492" spans="1:3" x14ac:dyDescent="0.2">
      <c r="A492" s="3" t="str">
        <f>"CFAP97"</f>
        <v>CFAP97</v>
      </c>
      <c r="B492" s="4">
        <v>1</v>
      </c>
      <c r="C492" s="5">
        <v>0.875</v>
      </c>
    </row>
    <row r="493" spans="1:3" x14ac:dyDescent="0.2">
      <c r="A493" s="3" t="str">
        <f>"IFT52"</f>
        <v>IFT52</v>
      </c>
      <c r="B493" s="4">
        <v>1</v>
      </c>
      <c r="C493" s="5">
        <v>0.875</v>
      </c>
    </row>
    <row r="494" spans="1:3" x14ac:dyDescent="0.2">
      <c r="A494" s="3" t="str">
        <f>"CCP110"</f>
        <v>CCP110</v>
      </c>
      <c r="B494" s="4">
        <v>1</v>
      </c>
      <c r="C494" s="5">
        <v>0.875</v>
      </c>
    </row>
    <row r="495" spans="1:3" x14ac:dyDescent="0.2">
      <c r="A495" s="3" t="str">
        <f>"P4HTM"</f>
        <v>P4HTM</v>
      </c>
      <c r="B495" s="4">
        <v>1</v>
      </c>
      <c r="C495" s="5">
        <v>0.875</v>
      </c>
    </row>
    <row r="496" spans="1:3" x14ac:dyDescent="0.2">
      <c r="A496" s="3" t="str">
        <f>"DAW1"</f>
        <v>DAW1</v>
      </c>
      <c r="B496" s="4">
        <v>1</v>
      </c>
      <c r="C496" s="5">
        <v>0.874</v>
      </c>
    </row>
    <row r="497" spans="1:3" x14ac:dyDescent="0.2">
      <c r="A497" s="3" t="str">
        <f>"C20orf96"</f>
        <v>C20orf96</v>
      </c>
      <c r="B497" s="4">
        <v>1</v>
      </c>
      <c r="C497" s="5">
        <v>0.874</v>
      </c>
    </row>
    <row r="498" spans="1:3" x14ac:dyDescent="0.2">
      <c r="A498" s="3" t="str">
        <f>"CCDC173"</f>
        <v>CCDC173</v>
      </c>
      <c r="B498" s="4">
        <v>1</v>
      </c>
      <c r="C498" s="5">
        <v>0.873</v>
      </c>
    </row>
    <row r="499" spans="1:3" x14ac:dyDescent="0.2">
      <c r="A499" s="3" t="str">
        <f>"DCDC2"</f>
        <v>DCDC2</v>
      </c>
      <c r="B499" s="4">
        <v>1</v>
      </c>
      <c r="C499" s="5">
        <v>0.873</v>
      </c>
    </row>
    <row r="500" spans="1:3" x14ac:dyDescent="0.2">
      <c r="A500" s="3" t="str">
        <f>"TUBB4B"</f>
        <v>TUBB4B</v>
      </c>
      <c r="B500" s="4">
        <v>1</v>
      </c>
      <c r="C500" s="5">
        <v>0.873</v>
      </c>
    </row>
    <row r="501" spans="1:3" x14ac:dyDescent="0.2">
      <c r="A501" s="3" t="str">
        <f>"LRRC34"</f>
        <v>LRRC34</v>
      </c>
      <c r="B501" s="4">
        <v>1</v>
      </c>
      <c r="C501" s="5">
        <v>0.873</v>
      </c>
    </row>
    <row r="502" spans="1:3" x14ac:dyDescent="0.2">
      <c r="A502" s="3" t="str">
        <f>"LRRC61"</f>
        <v>LRRC61</v>
      </c>
      <c r="B502" s="4">
        <v>1</v>
      </c>
      <c r="C502" s="5">
        <v>0.873</v>
      </c>
    </row>
    <row r="503" spans="1:3" x14ac:dyDescent="0.2">
      <c r="A503" s="3" t="str">
        <f>"DNAAF4"</f>
        <v>DNAAF4</v>
      </c>
      <c r="B503" s="4">
        <v>1</v>
      </c>
      <c r="C503" s="5">
        <v>0.873</v>
      </c>
    </row>
    <row r="504" spans="1:3" x14ac:dyDescent="0.2">
      <c r="A504" s="3" t="str">
        <f>"AL445489.1"</f>
        <v>AL445489.1</v>
      </c>
      <c r="B504" s="4">
        <v>1</v>
      </c>
      <c r="C504" s="5">
        <v>0.873</v>
      </c>
    </row>
    <row r="505" spans="1:3" x14ac:dyDescent="0.2">
      <c r="A505" s="3" t="str">
        <f>"EML1"</f>
        <v>EML1</v>
      </c>
      <c r="B505" s="4">
        <v>1</v>
      </c>
      <c r="C505" s="5">
        <v>0.873</v>
      </c>
    </row>
    <row r="506" spans="1:3" x14ac:dyDescent="0.2">
      <c r="A506" s="3" t="str">
        <f>"KATNIP"</f>
        <v>KATNIP</v>
      </c>
      <c r="B506" s="4">
        <v>1</v>
      </c>
      <c r="C506" s="5">
        <v>0.873</v>
      </c>
    </row>
    <row r="507" spans="1:3" x14ac:dyDescent="0.2">
      <c r="A507" s="3" t="str">
        <f>"RABL2A"</f>
        <v>RABL2A</v>
      </c>
      <c r="B507" s="4">
        <v>1</v>
      </c>
      <c r="C507" s="5">
        <v>0.872</v>
      </c>
    </row>
    <row r="508" spans="1:3" x14ac:dyDescent="0.2">
      <c r="A508" s="3" t="str">
        <f>"LINC00271"</f>
        <v>LINC00271</v>
      </c>
      <c r="B508" s="4">
        <v>1</v>
      </c>
      <c r="C508" s="5">
        <v>0.872</v>
      </c>
    </row>
    <row r="509" spans="1:3" x14ac:dyDescent="0.2">
      <c r="A509" s="3" t="str">
        <f>"FABP6"</f>
        <v>FABP6</v>
      </c>
      <c r="B509" s="4">
        <v>1</v>
      </c>
      <c r="C509" s="5">
        <v>0.872</v>
      </c>
    </row>
    <row r="510" spans="1:3" x14ac:dyDescent="0.2">
      <c r="A510" s="3" t="str">
        <f>"AL590491.2"</f>
        <v>AL590491.2</v>
      </c>
      <c r="B510" s="4">
        <v>1</v>
      </c>
      <c r="C510" s="5">
        <v>0.871</v>
      </c>
    </row>
    <row r="511" spans="1:3" x14ac:dyDescent="0.2">
      <c r="A511" s="3" t="str">
        <f>"PPP1R14C"</f>
        <v>PPP1R14C</v>
      </c>
      <c r="B511" s="4">
        <v>1</v>
      </c>
      <c r="C511" s="5">
        <v>0.871</v>
      </c>
    </row>
    <row r="512" spans="1:3" x14ac:dyDescent="0.2">
      <c r="A512" s="3" t="str">
        <f>"STMND1"</f>
        <v>STMND1</v>
      </c>
      <c r="B512" s="4">
        <v>1</v>
      </c>
      <c r="C512" s="5">
        <v>0.871</v>
      </c>
    </row>
    <row r="513" spans="1:3" x14ac:dyDescent="0.2">
      <c r="A513" s="3" t="str">
        <f>"CDKL2"</f>
        <v>CDKL2</v>
      </c>
      <c r="B513" s="4">
        <v>1</v>
      </c>
      <c r="C513" s="5">
        <v>0.871</v>
      </c>
    </row>
    <row r="514" spans="1:3" x14ac:dyDescent="0.2">
      <c r="A514" s="3" t="str">
        <f>"SMKR1"</f>
        <v>SMKR1</v>
      </c>
      <c r="B514" s="4">
        <v>1</v>
      </c>
      <c r="C514" s="5">
        <v>0.871</v>
      </c>
    </row>
    <row r="515" spans="1:3" x14ac:dyDescent="0.2">
      <c r="A515" s="3" t="str">
        <f>"TSNAXIP1"</f>
        <v>TSNAXIP1</v>
      </c>
      <c r="B515" s="4">
        <v>1</v>
      </c>
      <c r="C515" s="5">
        <v>0.871</v>
      </c>
    </row>
    <row r="516" spans="1:3" x14ac:dyDescent="0.2">
      <c r="A516" s="3" t="str">
        <f>"CFAP300"</f>
        <v>CFAP300</v>
      </c>
      <c r="B516" s="4">
        <v>1</v>
      </c>
      <c r="C516" s="5">
        <v>0.871</v>
      </c>
    </row>
    <row r="517" spans="1:3" x14ac:dyDescent="0.2">
      <c r="A517" s="3" t="str">
        <f>"B9D1"</f>
        <v>B9D1</v>
      </c>
      <c r="B517" s="4">
        <v>1</v>
      </c>
      <c r="C517" s="5">
        <v>0.871</v>
      </c>
    </row>
    <row r="518" spans="1:3" x14ac:dyDescent="0.2">
      <c r="A518" s="3" t="str">
        <f>"CETN3"</f>
        <v>CETN3</v>
      </c>
      <c r="B518" s="4">
        <v>1</v>
      </c>
      <c r="C518" s="5">
        <v>0.87</v>
      </c>
    </row>
    <row r="519" spans="1:3" x14ac:dyDescent="0.2">
      <c r="A519" s="3" t="str">
        <f>"CTNNAL1"</f>
        <v>CTNNAL1</v>
      </c>
      <c r="B519" s="4">
        <v>1</v>
      </c>
      <c r="C519" s="5">
        <v>0.87</v>
      </c>
    </row>
    <row r="520" spans="1:3" x14ac:dyDescent="0.2">
      <c r="A520" s="3" t="str">
        <f>"ANKRD44-AS1"</f>
        <v>ANKRD44-AS1</v>
      </c>
      <c r="B520" s="4">
        <v>1</v>
      </c>
      <c r="C520" s="5">
        <v>0.87</v>
      </c>
    </row>
    <row r="521" spans="1:3" x14ac:dyDescent="0.2">
      <c r="A521" s="3" t="str">
        <f>"RBM24"</f>
        <v>RBM24</v>
      </c>
      <c r="B521" s="4">
        <v>1</v>
      </c>
      <c r="C521" s="5">
        <v>0.87</v>
      </c>
    </row>
    <row r="522" spans="1:3" x14ac:dyDescent="0.2">
      <c r="A522" s="3" t="str">
        <f>"RRAGA"</f>
        <v>RRAGA</v>
      </c>
      <c r="B522" s="4">
        <v>1</v>
      </c>
      <c r="C522" s="5">
        <v>0.87</v>
      </c>
    </row>
    <row r="523" spans="1:3" x14ac:dyDescent="0.2">
      <c r="A523" s="3" t="str">
        <f>"SGCB"</f>
        <v>SGCB</v>
      </c>
      <c r="B523" s="4">
        <v>1</v>
      </c>
      <c r="C523" s="5">
        <v>0.87</v>
      </c>
    </row>
    <row r="524" spans="1:3" x14ac:dyDescent="0.2">
      <c r="A524" s="3" t="str">
        <f>"TMEM68"</f>
        <v>TMEM68</v>
      </c>
      <c r="B524" s="4">
        <v>1</v>
      </c>
      <c r="C524" s="5">
        <v>0.87</v>
      </c>
    </row>
    <row r="525" spans="1:3" x14ac:dyDescent="0.2">
      <c r="A525" s="3" t="str">
        <f>"APBB1"</f>
        <v>APBB1</v>
      </c>
      <c r="B525" s="4">
        <v>1</v>
      </c>
      <c r="C525" s="5">
        <v>0.86899999999999999</v>
      </c>
    </row>
    <row r="526" spans="1:3" x14ac:dyDescent="0.2">
      <c r="A526" s="3" t="str">
        <f>"AC016590.3"</f>
        <v>AC016590.3</v>
      </c>
      <c r="B526" s="4">
        <v>1</v>
      </c>
      <c r="C526" s="5">
        <v>0.86899999999999999</v>
      </c>
    </row>
    <row r="527" spans="1:3" x14ac:dyDescent="0.2">
      <c r="A527" s="3" t="str">
        <f>"INHBB"</f>
        <v>INHBB</v>
      </c>
      <c r="B527" s="4">
        <v>1</v>
      </c>
      <c r="C527" s="5">
        <v>0.86899999999999999</v>
      </c>
    </row>
    <row r="528" spans="1:3" x14ac:dyDescent="0.2">
      <c r="A528" s="3" t="str">
        <f>"IQCD"</f>
        <v>IQCD</v>
      </c>
      <c r="B528" s="4">
        <v>1</v>
      </c>
      <c r="C528" s="5">
        <v>0.86899999999999999</v>
      </c>
    </row>
    <row r="529" spans="1:3" x14ac:dyDescent="0.2">
      <c r="A529" s="3" t="str">
        <f>"CDC16"</f>
        <v>CDC16</v>
      </c>
      <c r="B529" s="4">
        <v>1</v>
      </c>
      <c r="C529" s="5">
        <v>0.86799999999999999</v>
      </c>
    </row>
    <row r="530" spans="1:3" x14ac:dyDescent="0.2">
      <c r="A530" s="3" t="str">
        <f>"CDHR3"</f>
        <v>CDHR3</v>
      </c>
      <c r="B530" s="4">
        <v>1</v>
      </c>
      <c r="C530" s="5">
        <v>0.86799999999999999</v>
      </c>
    </row>
    <row r="531" spans="1:3" x14ac:dyDescent="0.2">
      <c r="A531" s="3" t="str">
        <f>"ASTN2"</f>
        <v>ASTN2</v>
      </c>
      <c r="B531" s="4">
        <v>1</v>
      </c>
      <c r="C531" s="5">
        <v>0.86799999999999999</v>
      </c>
    </row>
    <row r="532" spans="1:3" x14ac:dyDescent="0.2">
      <c r="A532" s="3" t="str">
        <f>"ZNF599"</f>
        <v>ZNF599</v>
      </c>
      <c r="B532" s="4">
        <v>1</v>
      </c>
      <c r="C532" s="5">
        <v>0.86799999999999999</v>
      </c>
    </row>
    <row r="533" spans="1:3" x14ac:dyDescent="0.2">
      <c r="A533" s="3" t="str">
        <f>"CFAP157"</f>
        <v>CFAP157</v>
      </c>
      <c r="B533" s="4">
        <v>1</v>
      </c>
      <c r="C533" s="5">
        <v>0.86699999999999999</v>
      </c>
    </row>
    <row r="534" spans="1:3" x14ac:dyDescent="0.2">
      <c r="A534" s="3" t="str">
        <f>"ERVW-1"</f>
        <v>ERVW-1</v>
      </c>
      <c r="B534" s="4">
        <v>1</v>
      </c>
      <c r="C534" s="5">
        <v>0.86699999999999999</v>
      </c>
    </row>
    <row r="535" spans="1:3" x14ac:dyDescent="0.2">
      <c r="A535" s="3" t="str">
        <f>"RAB36"</f>
        <v>RAB36</v>
      </c>
      <c r="B535" s="4">
        <v>1</v>
      </c>
      <c r="C535" s="5">
        <v>0.86699999999999999</v>
      </c>
    </row>
    <row r="536" spans="1:3" x14ac:dyDescent="0.2">
      <c r="A536" s="3" t="str">
        <f>"FLACC1"</f>
        <v>FLACC1</v>
      </c>
      <c r="B536" s="4">
        <v>1</v>
      </c>
      <c r="C536" s="5">
        <v>0.86699999999999999</v>
      </c>
    </row>
    <row r="537" spans="1:3" x14ac:dyDescent="0.2">
      <c r="A537" s="3" t="str">
        <f>"HLTF"</f>
        <v>HLTF</v>
      </c>
      <c r="B537" s="4">
        <v>1</v>
      </c>
      <c r="C537" s="5">
        <v>0.86699999999999999</v>
      </c>
    </row>
    <row r="538" spans="1:3" x14ac:dyDescent="0.2">
      <c r="A538" s="3" t="str">
        <f>"TNFRSF19"</f>
        <v>TNFRSF19</v>
      </c>
      <c r="B538" s="4">
        <v>1</v>
      </c>
      <c r="C538" s="5">
        <v>0.86699999999999999</v>
      </c>
    </row>
    <row r="539" spans="1:3" x14ac:dyDescent="0.2">
      <c r="A539" s="3" t="str">
        <f>"CFAP299"</f>
        <v>CFAP299</v>
      </c>
      <c r="B539" s="4">
        <v>1</v>
      </c>
      <c r="C539" s="5">
        <v>0.86599999999999999</v>
      </c>
    </row>
    <row r="540" spans="1:3" x14ac:dyDescent="0.2">
      <c r="A540" s="3" t="str">
        <f>"ST6GALNAC6"</f>
        <v>ST6GALNAC6</v>
      </c>
      <c r="B540" s="4">
        <v>1</v>
      </c>
      <c r="C540" s="5">
        <v>0.86599999999999999</v>
      </c>
    </row>
    <row r="541" spans="1:3" x14ac:dyDescent="0.2">
      <c r="A541" s="3" t="str">
        <f>"KIAA0825"</f>
        <v>KIAA0825</v>
      </c>
      <c r="B541" s="4">
        <v>1</v>
      </c>
      <c r="C541" s="5">
        <v>0.86599999999999999</v>
      </c>
    </row>
    <row r="542" spans="1:3" x14ac:dyDescent="0.2">
      <c r="A542" s="3" t="str">
        <f>"PZP"</f>
        <v>PZP</v>
      </c>
      <c r="B542" s="4">
        <v>1</v>
      </c>
      <c r="C542" s="5">
        <v>0.86599999999999999</v>
      </c>
    </row>
    <row r="543" spans="1:3" x14ac:dyDescent="0.2">
      <c r="A543" s="3" t="str">
        <f>"BBS9"</f>
        <v>BBS9</v>
      </c>
      <c r="B543" s="4">
        <v>1</v>
      </c>
      <c r="C543" s="5">
        <v>0.86599999999999999</v>
      </c>
    </row>
    <row r="544" spans="1:3" x14ac:dyDescent="0.2">
      <c r="A544" s="3" t="str">
        <f>"CXXC4"</f>
        <v>CXXC4</v>
      </c>
      <c r="B544" s="4">
        <v>1</v>
      </c>
      <c r="C544" s="5">
        <v>0.86599999999999999</v>
      </c>
    </row>
    <row r="545" spans="1:3" x14ac:dyDescent="0.2">
      <c r="A545" s="3" t="str">
        <f>"AC004943.2"</f>
        <v>AC004943.2</v>
      </c>
      <c r="B545" s="4">
        <v>1</v>
      </c>
      <c r="C545" s="5">
        <v>0.86599999999999999</v>
      </c>
    </row>
    <row r="546" spans="1:3" x14ac:dyDescent="0.2">
      <c r="A546" s="3" t="str">
        <f>"PHC1P1"</f>
        <v>PHC1P1</v>
      </c>
      <c r="B546" s="4">
        <v>1</v>
      </c>
      <c r="C546" s="5">
        <v>0.86499999999999999</v>
      </c>
    </row>
    <row r="547" spans="1:3" x14ac:dyDescent="0.2">
      <c r="A547" s="3" t="str">
        <f>"ANKRD54"</f>
        <v>ANKRD54</v>
      </c>
      <c r="B547" s="4">
        <v>1</v>
      </c>
      <c r="C547" s="5">
        <v>0.86499999999999999</v>
      </c>
    </row>
    <row r="548" spans="1:3" x14ac:dyDescent="0.2">
      <c r="A548" s="3" t="str">
        <f>"SLC7A2"</f>
        <v>SLC7A2</v>
      </c>
      <c r="B548" s="4">
        <v>1</v>
      </c>
      <c r="C548" s="5">
        <v>0.86499999999999999</v>
      </c>
    </row>
    <row r="549" spans="1:3" x14ac:dyDescent="0.2">
      <c r="A549" s="3" t="str">
        <f>"DHX40"</f>
        <v>DHX40</v>
      </c>
      <c r="B549" s="4">
        <v>1</v>
      </c>
      <c r="C549" s="5">
        <v>0.86499999999999999</v>
      </c>
    </row>
    <row r="550" spans="1:3" x14ac:dyDescent="0.2">
      <c r="A550" s="3" t="str">
        <f>"ACBD3-AS1"</f>
        <v>ACBD3-AS1</v>
      </c>
      <c r="B550" s="4">
        <v>1</v>
      </c>
      <c r="C550" s="5">
        <v>0.86399999999999999</v>
      </c>
    </row>
    <row r="551" spans="1:3" x14ac:dyDescent="0.2">
      <c r="A551" s="3" t="str">
        <f>"STARD9"</f>
        <v>STARD9</v>
      </c>
      <c r="B551" s="4">
        <v>1</v>
      </c>
      <c r="C551" s="5">
        <v>0.86399999999999999</v>
      </c>
    </row>
    <row r="552" spans="1:3" x14ac:dyDescent="0.2">
      <c r="A552" s="3" t="str">
        <f>"CFAP46"</f>
        <v>CFAP46</v>
      </c>
      <c r="B552" s="4">
        <v>1</v>
      </c>
      <c r="C552" s="5">
        <v>0.86399999999999999</v>
      </c>
    </row>
    <row r="553" spans="1:3" x14ac:dyDescent="0.2">
      <c r="A553" s="3" t="str">
        <f>"CFAP20DC"</f>
        <v>CFAP20DC</v>
      </c>
      <c r="B553" s="4">
        <v>1</v>
      </c>
      <c r="C553" s="5">
        <v>0.86399999999999999</v>
      </c>
    </row>
    <row r="554" spans="1:3" x14ac:dyDescent="0.2">
      <c r="A554" s="3" t="str">
        <f>"UMODL1-AS1"</f>
        <v>UMODL1-AS1</v>
      </c>
      <c r="B554" s="4">
        <v>1</v>
      </c>
      <c r="C554" s="5">
        <v>0.86399999999999999</v>
      </c>
    </row>
    <row r="555" spans="1:3" x14ac:dyDescent="0.2">
      <c r="A555" s="3" t="str">
        <f>"KIAA0319"</f>
        <v>KIAA0319</v>
      </c>
      <c r="B555" s="4">
        <v>1</v>
      </c>
      <c r="C555" s="5">
        <v>0.86399999999999999</v>
      </c>
    </row>
    <row r="556" spans="1:3" x14ac:dyDescent="0.2">
      <c r="A556" s="3" t="str">
        <f>"SFXN3"</f>
        <v>SFXN3</v>
      </c>
      <c r="B556" s="4">
        <v>1</v>
      </c>
      <c r="C556" s="5">
        <v>0.86399999999999999</v>
      </c>
    </row>
    <row r="557" spans="1:3" x14ac:dyDescent="0.2">
      <c r="A557" s="3" t="str">
        <f>"ANKRD42"</f>
        <v>ANKRD42</v>
      </c>
      <c r="B557" s="4">
        <v>1</v>
      </c>
      <c r="C557" s="5">
        <v>0.86399999999999999</v>
      </c>
    </row>
    <row r="558" spans="1:3" x14ac:dyDescent="0.2">
      <c r="A558" s="3" t="str">
        <f>"FANCF"</f>
        <v>FANCF</v>
      </c>
      <c r="B558" s="4">
        <v>1</v>
      </c>
      <c r="C558" s="5">
        <v>0.86399999999999999</v>
      </c>
    </row>
    <row r="559" spans="1:3" x14ac:dyDescent="0.2">
      <c r="A559" s="3" t="str">
        <f>"SLC41A1"</f>
        <v>SLC41A1</v>
      </c>
      <c r="B559" s="4">
        <v>1</v>
      </c>
      <c r="C559" s="5">
        <v>0.86299999999999999</v>
      </c>
    </row>
    <row r="560" spans="1:3" x14ac:dyDescent="0.2">
      <c r="A560" s="3" t="str">
        <f>"SLC12A7"</f>
        <v>SLC12A7</v>
      </c>
      <c r="B560" s="4">
        <v>1</v>
      </c>
      <c r="C560" s="5">
        <v>0.86299999999999999</v>
      </c>
    </row>
    <row r="561" spans="1:3" x14ac:dyDescent="0.2">
      <c r="A561" s="3" t="str">
        <f>"AF228730.5"</f>
        <v>AF228730.5</v>
      </c>
      <c r="B561" s="4">
        <v>1</v>
      </c>
      <c r="C561" s="5">
        <v>0.86299999999999999</v>
      </c>
    </row>
    <row r="562" spans="1:3" x14ac:dyDescent="0.2">
      <c r="A562" s="3" t="str">
        <f>"MYCBP"</f>
        <v>MYCBP</v>
      </c>
      <c r="B562" s="4">
        <v>1</v>
      </c>
      <c r="C562" s="5">
        <v>0.86299999999999999</v>
      </c>
    </row>
    <row r="563" spans="1:3" x14ac:dyDescent="0.2">
      <c r="A563" s="3" t="str">
        <f>"AC005562.1"</f>
        <v>AC005562.1</v>
      </c>
      <c r="B563" s="4">
        <v>1</v>
      </c>
      <c r="C563" s="5">
        <v>0.86199999999999999</v>
      </c>
    </row>
    <row r="564" spans="1:3" x14ac:dyDescent="0.2">
      <c r="A564" s="3" t="str">
        <f>"NRSN2-AS1"</f>
        <v>NRSN2-AS1</v>
      </c>
      <c r="B564" s="4">
        <v>1</v>
      </c>
      <c r="C564" s="5">
        <v>0.86199999999999999</v>
      </c>
    </row>
    <row r="565" spans="1:3" x14ac:dyDescent="0.2">
      <c r="A565" s="3" t="str">
        <f>"AC055839.2"</f>
        <v>AC055839.2</v>
      </c>
      <c r="B565" s="4">
        <v>1</v>
      </c>
      <c r="C565" s="5">
        <v>0.86199999999999999</v>
      </c>
    </row>
    <row r="566" spans="1:3" x14ac:dyDescent="0.2">
      <c r="A566" s="3" t="str">
        <f>"ABITRAM"</f>
        <v>ABITRAM</v>
      </c>
      <c r="B566" s="4">
        <v>1</v>
      </c>
      <c r="C566" s="5">
        <v>0.86199999999999999</v>
      </c>
    </row>
    <row r="567" spans="1:3" x14ac:dyDescent="0.2">
      <c r="A567" s="3" t="str">
        <f>"LINC00683"</f>
        <v>LINC00683</v>
      </c>
      <c r="B567" s="4">
        <v>1</v>
      </c>
      <c r="C567" s="5">
        <v>0.86199999999999999</v>
      </c>
    </row>
    <row r="568" spans="1:3" x14ac:dyDescent="0.2">
      <c r="A568" s="3" t="str">
        <f>"CENPS"</f>
        <v>CENPS</v>
      </c>
      <c r="B568" s="4">
        <v>1</v>
      </c>
      <c r="C568" s="5">
        <v>0.86199999999999999</v>
      </c>
    </row>
    <row r="569" spans="1:3" x14ac:dyDescent="0.2">
      <c r="A569" s="3" t="str">
        <f>"TIGD4"</f>
        <v>TIGD4</v>
      </c>
      <c r="B569" s="4">
        <v>1</v>
      </c>
      <c r="C569" s="5">
        <v>0.86199999999999999</v>
      </c>
    </row>
    <row r="570" spans="1:3" x14ac:dyDescent="0.2">
      <c r="A570" s="3" t="str">
        <f>"GALC"</f>
        <v>GALC</v>
      </c>
      <c r="B570" s="4">
        <v>1</v>
      </c>
      <c r="C570" s="5">
        <v>0.86199999999999999</v>
      </c>
    </row>
    <row r="571" spans="1:3" x14ac:dyDescent="0.2">
      <c r="A571" s="3" t="str">
        <f>"SNX29"</f>
        <v>SNX29</v>
      </c>
      <c r="B571" s="4">
        <v>1</v>
      </c>
      <c r="C571" s="5">
        <v>0.86199999999999999</v>
      </c>
    </row>
    <row r="572" spans="1:3" x14ac:dyDescent="0.2">
      <c r="A572" s="3" t="str">
        <f>"MB"</f>
        <v>MB</v>
      </c>
      <c r="B572" s="4">
        <v>1</v>
      </c>
      <c r="C572" s="5">
        <v>0.86099999999999999</v>
      </c>
    </row>
    <row r="573" spans="1:3" x14ac:dyDescent="0.2">
      <c r="A573" s="3" t="str">
        <f>"CFAP100"</f>
        <v>CFAP100</v>
      </c>
      <c r="B573" s="4">
        <v>1</v>
      </c>
      <c r="C573" s="5">
        <v>0.86099999999999999</v>
      </c>
    </row>
    <row r="574" spans="1:3" x14ac:dyDescent="0.2">
      <c r="A574" s="3" t="str">
        <f>"LINC01908"</f>
        <v>LINC01908</v>
      </c>
      <c r="B574" s="4">
        <v>1</v>
      </c>
      <c r="C574" s="5">
        <v>0.86099999999999999</v>
      </c>
    </row>
    <row r="575" spans="1:3" x14ac:dyDescent="0.2">
      <c r="A575" s="3" t="str">
        <f>"IL22RA1"</f>
        <v>IL22RA1</v>
      </c>
      <c r="B575" s="4">
        <v>1</v>
      </c>
      <c r="C575" s="5">
        <v>0.86099999999999999</v>
      </c>
    </row>
    <row r="576" spans="1:3" x14ac:dyDescent="0.2">
      <c r="A576" s="3" t="str">
        <f>"ZNF204P"</f>
        <v>ZNF204P</v>
      </c>
      <c r="B576" s="4">
        <v>1</v>
      </c>
      <c r="C576" s="5">
        <v>0.86099999999999999</v>
      </c>
    </row>
    <row r="577" spans="1:3" x14ac:dyDescent="0.2">
      <c r="A577" s="3" t="str">
        <f>"AL121790.2"</f>
        <v>AL121790.2</v>
      </c>
      <c r="B577" s="4">
        <v>1</v>
      </c>
      <c r="C577" s="5">
        <v>0.86099999999999999</v>
      </c>
    </row>
    <row r="578" spans="1:3" x14ac:dyDescent="0.2">
      <c r="A578" s="3" t="str">
        <f>"DDO"</f>
        <v>DDO</v>
      </c>
      <c r="B578" s="4">
        <v>1</v>
      </c>
      <c r="C578" s="5">
        <v>0.86099999999999999</v>
      </c>
    </row>
    <row r="579" spans="1:3" x14ac:dyDescent="0.2">
      <c r="A579" s="3" t="str">
        <f>"BBS12"</f>
        <v>BBS12</v>
      </c>
      <c r="B579" s="4">
        <v>1</v>
      </c>
      <c r="C579" s="5">
        <v>0.86099999999999999</v>
      </c>
    </row>
    <row r="580" spans="1:3" x14ac:dyDescent="0.2">
      <c r="A580" s="3" t="str">
        <f>"RBM43"</f>
        <v>RBM43</v>
      </c>
      <c r="B580" s="4">
        <v>1</v>
      </c>
      <c r="C580" s="5">
        <v>0.86099999999999999</v>
      </c>
    </row>
    <row r="581" spans="1:3" x14ac:dyDescent="0.2">
      <c r="A581" s="3" t="str">
        <f>"RSPH9"</f>
        <v>RSPH9</v>
      </c>
      <c r="B581" s="4">
        <v>1</v>
      </c>
      <c r="C581" s="5">
        <v>0.86099999999999999</v>
      </c>
    </row>
    <row r="582" spans="1:3" x14ac:dyDescent="0.2">
      <c r="A582" s="3" t="str">
        <f>"CFAP298"</f>
        <v>CFAP298</v>
      </c>
      <c r="B582" s="4">
        <v>1</v>
      </c>
      <c r="C582" s="5">
        <v>0.86099999999999999</v>
      </c>
    </row>
    <row r="583" spans="1:3" x14ac:dyDescent="0.2">
      <c r="A583" s="3" t="str">
        <f>"SSB"</f>
        <v>SSB</v>
      </c>
      <c r="B583" s="4">
        <v>1</v>
      </c>
      <c r="C583" s="5">
        <v>0.86099999999999999</v>
      </c>
    </row>
    <row r="584" spans="1:3" x14ac:dyDescent="0.2">
      <c r="A584" s="3" t="str">
        <f>"CEP162"</f>
        <v>CEP162</v>
      </c>
      <c r="B584" s="4">
        <v>1</v>
      </c>
      <c r="C584" s="5">
        <v>0.86099999999999999</v>
      </c>
    </row>
    <row r="585" spans="1:3" x14ac:dyDescent="0.2">
      <c r="A585" s="3" t="str">
        <f>"MCM2"</f>
        <v>MCM2</v>
      </c>
      <c r="B585" s="4">
        <v>1</v>
      </c>
      <c r="C585" s="5">
        <v>0.86099999999999999</v>
      </c>
    </row>
    <row r="586" spans="1:3" x14ac:dyDescent="0.2">
      <c r="A586" s="3" t="str">
        <f>"LDLRAD4"</f>
        <v>LDLRAD4</v>
      </c>
      <c r="B586" s="4">
        <v>1</v>
      </c>
      <c r="C586" s="5">
        <v>0.86099999999999999</v>
      </c>
    </row>
    <row r="587" spans="1:3" x14ac:dyDescent="0.2">
      <c r="A587" s="3" t="str">
        <f>"FANK1"</f>
        <v>FANK1</v>
      </c>
      <c r="B587" s="4">
        <v>1</v>
      </c>
      <c r="C587" s="5">
        <v>0.86099999999999999</v>
      </c>
    </row>
    <row r="588" spans="1:3" x14ac:dyDescent="0.2">
      <c r="A588" s="3" t="str">
        <f>"BTBD3"</f>
        <v>BTBD3</v>
      </c>
      <c r="B588" s="4">
        <v>1</v>
      </c>
      <c r="C588" s="5">
        <v>0.86099999999999999</v>
      </c>
    </row>
    <row r="589" spans="1:3" x14ac:dyDescent="0.2">
      <c r="A589" s="3" t="str">
        <f>"CHST9"</f>
        <v>CHST9</v>
      </c>
      <c r="B589" s="4">
        <v>1</v>
      </c>
      <c r="C589" s="5">
        <v>0.86099999999999999</v>
      </c>
    </row>
    <row r="590" spans="1:3" x14ac:dyDescent="0.2">
      <c r="A590" s="3" t="str">
        <f>"ZNF664"</f>
        <v>ZNF664</v>
      </c>
      <c r="B590" s="4">
        <v>1</v>
      </c>
      <c r="C590" s="5">
        <v>0.86</v>
      </c>
    </row>
    <row r="591" spans="1:3" x14ac:dyDescent="0.2">
      <c r="A591" s="3" t="str">
        <f>"CFAP77"</f>
        <v>CFAP77</v>
      </c>
      <c r="B591" s="4">
        <v>1</v>
      </c>
      <c r="C591" s="5">
        <v>0.86</v>
      </c>
    </row>
    <row r="592" spans="1:3" x14ac:dyDescent="0.2">
      <c r="A592" s="3" t="str">
        <f>"UBAC1"</f>
        <v>UBAC1</v>
      </c>
      <c r="B592" s="4">
        <v>1</v>
      </c>
      <c r="C592" s="5">
        <v>0.86</v>
      </c>
    </row>
    <row r="593" spans="1:3" x14ac:dyDescent="0.2">
      <c r="A593" s="3" t="str">
        <f>"CEP112"</f>
        <v>CEP112</v>
      </c>
      <c r="B593" s="4">
        <v>1</v>
      </c>
      <c r="C593" s="5">
        <v>0.86</v>
      </c>
    </row>
    <row r="594" spans="1:3" x14ac:dyDescent="0.2">
      <c r="A594" s="3" t="str">
        <f>"IQUB"</f>
        <v>IQUB</v>
      </c>
      <c r="B594" s="4">
        <v>1</v>
      </c>
      <c r="C594" s="5">
        <v>0.86</v>
      </c>
    </row>
    <row r="595" spans="1:3" x14ac:dyDescent="0.2">
      <c r="A595" s="3" t="str">
        <f>"TPPP"</f>
        <v>TPPP</v>
      </c>
      <c r="B595" s="4">
        <v>1</v>
      </c>
      <c r="C595" s="5">
        <v>0.86</v>
      </c>
    </row>
    <row r="596" spans="1:3" x14ac:dyDescent="0.2">
      <c r="A596" s="3" t="str">
        <f>"FAM161B"</f>
        <v>FAM161B</v>
      </c>
      <c r="B596" s="4">
        <v>1</v>
      </c>
      <c r="C596" s="5">
        <v>0.85899999999999999</v>
      </c>
    </row>
    <row r="597" spans="1:3" x14ac:dyDescent="0.2">
      <c r="A597" s="3" t="str">
        <f>"KCTD12"</f>
        <v>KCTD12</v>
      </c>
      <c r="B597" s="4">
        <v>1</v>
      </c>
      <c r="C597" s="5">
        <v>0.85899999999999999</v>
      </c>
    </row>
    <row r="598" spans="1:3" x14ac:dyDescent="0.2">
      <c r="A598" s="3" t="str">
        <f>"DYNLL1"</f>
        <v>DYNLL1</v>
      </c>
      <c r="B598" s="4">
        <v>1</v>
      </c>
      <c r="C598" s="5">
        <v>0.85899999999999999</v>
      </c>
    </row>
    <row r="599" spans="1:3" x14ac:dyDescent="0.2">
      <c r="A599" s="3" t="str">
        <f>"AC004554.1"</f>
        <v>AC004554.1</v>
      </c>
      <c r="B599" s="4">
        <v>1</v>
      </c>
      <c r="C599" s="5">
        <v>0.85899999999999999</v>
      </c>
    </row>
    <row r="600" spans="1:3" x14ac:dyDescent="0.2">
      <c r="A600" s="3" t="str">
        <f>"DNAH2"</f>
        <v>DNAH2</v>
      </c>
      <c r="B600" s="4">
        <v>1</v>
      </c>
      <c r="C600" s="5">
        <v>0.85899999999999999</v>
      </c>
    </row>
    <row r="601" spans="1:3" x14ac:dyDescent="0.2">
      <c r="A601" s="3" t="str">
        <f>"TTC34"</f>
        <v>TTC34</v>
      </c>
      <c r="B601" s="4">
        <v>1</v>
      </c>
      <c r="C601" s="5">
        <v>0.85899999999999999</v>
      </c>
    </row>
    <row r="602" spans="1:3" x14ac:dyDescent="0.2">
      <c r="A602" s="3" t="str">
        <f>"CCDC138"</f>
        <v>CCDC138</v>
      </c>
      <c r="B602" s="4">
        <v>1</v>
      </c>
      <c r="C602" s="5">
        <v>0.85899999999999999</v>
      </c>
    </row>
    <row r="603" spans="1:3" x14ac:dyDescent="0.2">
      <c r="A603" s="3" t="str">
        <f>"HAGHL"</f>
        <v>HAGHL</v>
      </c>
      <c r="B603" s="4">
        <v>1</v>
      </c>
      <c r="C603" s="5">
        <v>0.85899999999999999</v>
      </c>
    </row>
    <row r="604" spans="1:3" x14ac:dyDescent="0.2">
      <c r="A604" s="3" t="str">
        <f>"CES4A"</f>
        <v>CES4A</v>
      </c>
      <c r="B604" s="4">
        <v>1</v>
      </c>
      <c r="C604" s="5">
        <v>0.85799999999999998</v>
      </c>
    </row>
    <row r="605" spans="1:3" x14ac:dyDescent="0.2">
      <c r="A605" s="3" t="str">
        <f>"C6orf118"</f>
        <v>C6orf118</v>
      </c>
      <c r="B605" s="4">
        <v>1</v>
      </c>
      <c r="C605" s="5">
        <v>0.85799999999999998</v>
      </c>
    </row>
    <row r="606" spans="1:3" x14ac:dyDescent="0.2">
      <c r="A606" s="3" t="str">
        <f>"C11orf16"</f>
        <v>C11orf16</v>
      </c>
      <c r="B606" s="4">
        <v>1</v>
      </c>
      <c r="C606" s="5">
        <v>0.85799999999999998</v>
      </c>
    </row>
    <row r="607" spans="1:3" x14ac:dyDescent="0.2">
      <c r="A607" s="3" t="str">
        <f>"ZNHIT2"</f>
        <v>ZNHIT2</v>
      </c>
      <c r="B607" s="4">
        <v>1</v>
      </c>
      <c r="C607" s="5">
        <v>0.85799999999999998</v>
      </c>
    </row>
    <row r="608" spans="1:3" x14ac:dyDescent="0.2">
      <c r="A608" s="3" t="str">
        <f>"CDKL1"</f>
        <v>CDKL1</v>
      </c>
      <c r="B608" s="4">
        <v>1</v>
      </c>
      <c r="C608" s="5">
        <v>0.85799999999999998</v>
      </c>
    </row>
    <row r="609" spans="1:3" x14ac:dyDescent="0.2">
      <c r="A609" s="3" t="str">
        <f>"WNT9A"</f>
        <v>WNT9A</v>
      </c>
      <c r="B609" s="4">
        <v>1</v>
      </c>
      <c r="C609" s="5">
        <v>0.85799999999999998</v>
      </c>
    </row>
    <row r="610" spans="1:3" x14ac:dyDescent="0.2">
      <c r="A610" s="3" t="str">
        <f>"TUBA1A"</f>
        <v>TUBA1A</v>
      </c>
      <c r="B610" s="4">
        <v>1</v>
      </c>
      <c r="C610" s="5">
        <v>0.85799999999999998</v>
      </c>
    </row>
    <row r="611" spans="1:3" x14ac:dyDescent="0.2">
      <c r="A611" s="3" t="str">
        <f>"CATSPERD"</f>
        <v>CATSPERD</v>
      </c>
      <c r="B611" s="4">
        <v>1</v>
      </c>
      <c r="C611" s="5">
        <v>0.85699999999999998</v>
      </c>
    </row>
    <row r="612" spans="1:3" x14ac:dyDescent="0.2">
      <c r="A612" s="3" t="str">
        <f>"PPP1R32"</f>
        <v>PPP1R32</v>
      </c>
      <c r="B612" s="4">
        <v>1</v>
      </c>
      <c r="C612" s="5">
        <v>0.85699999999999998</v>
      </c>
    </row>
    <row r="613" spans="1:3" x14ac:dyDescent="0.2">
      <c r="A613" s="3" t="str">
        <f>"PPP4R3B"</f>
        <v>PPP4R3B</v>
      </c>
      <c r="B613" s="4">
        <v>1</v>
      </c>
      <c r="C613" s="5">
        <v>0.85699999999999998</v>
      </c>
    </row>
    <row r="614" spans="1:3" x14ac:dyDescent="0.2">
      <c r="A614" s="3" t="str">
        <f>"OSBPL6"</f>
        <v>OSBPL6</v>
      </c>
      <c r="B614" s="4">
        <v>1</v>
      </c>
      <c r="C614" s="5">
        <v>0.85699999999999998</v>
      </c>
    </row>
    <row r="615" spans="1:3" x14ac:dyDescent="0.2">
      <c r="A615" s="3" t="str">
        <f>"CH17-340M24.3"</f>
        <v>CH17-340M24.3</v>
      </c>
      <c r="B615" s="4">
        <v>1</v>
      </c>
      <c r="C615" s="5">
        <v>0.85699999999999998</v>
      </c>
    </row>
    <row r="616" spans="1:3" x14ac:dyDescent="0.2">
      <c r="A616" s="3" t="str">
        <f>"RASA3"</f>
        <v>RASA3</v>
      </c>
      <c r="B616" s="4">
        <v>1</v>
      </c>
      <c r="C616" s="5">
        <v>0.85699999999999998</v>
      </c>
    </row>
    <row r="617" spans="1:3" x14ac:dyDescent="0.2">
      <c r="A617" s="3" t="str">
        <f>"FNDC11"</f>
        <v>FNDC11</v>
      </c>
      <c r="B617" s="4">
        <v>1</v>
      </c>
      <c r="C617" s="5">
        <v>0.85699999999999998</v>
      </c>
    </row>
    <row r="618" spans="1:3" x14ac:dyDescent="0.2">
      <c r="A618" s="3" t="str">
        <f>"TMEM94"</f>
        <v>TMEM94</v>
      </c>
      <c r="B618" s="4">
        <v>1</v>
      </c>
      <c r="C618" s="5">
        <v>0.85699999999999998</v>
      </c>
    </row>
    <row r="619" spans="1:3" x14ac:dyDescent="0.2">
      <c r="A619" s="3" t="str">
        <f>"BCL7A"</f>
        <v>BCL7A</v>
      </c>
      <c r="B619" s="4">
        <v>1</v>
      </c>
      <c r="C619" s="5">
        <v>0.85699999999999998</v>
      </c>
    </row>
    <row r="620" spans="1:3" x14ac:dyDescent="0.2">
      <c r="A620" s="3" t="str">
        <f>"STRA6LP"</f>
        <v>STRA6LP</v>
      </c>
      <c r="B620" s="4">
        <v>1</v>
      </c>
      <c r="C620" s="5">
        <v>0.85699999999999998</v>
      </c>
    </row>
    <row r="621" spans="1:3" x14ac:dyDescent="0.2">
      <c r="A621" s="3" t="str">
        <f>"LMNTD1"</f>
        <v>LMNTD1</v>
      </c>
      <c r="B621" s="4">
        <v>1</v>
      </c>
      <c r="C621" s="5">
        <v>0.85699999999999998</v>
      </c>
    </row>
    <row r="622" spans="1:3" x14ac:dyDescent="0.2">
      <c r="A622" s="3" t="str">
        <f>"HSP90AA1"</f>
        <v>HSP90AA1</v>
      </c>
      <c r="B622" s="4">
        <v>1</v>
      </c>
      <c r="C622" s="5">
        <v>0.85599999999999998</v>
      </c>
    </row>
    <row r="623" spans="1:3" x14ac:dyDescent="0.2">
      <c r="A623" s="3" t="str">
        <f>"MUC15"</f>
        <v>MUC15</v>
      </c>
      <c r="B623" s="4">
        <v>1</v>
      </c>
      <c r="C623" s="5">
        <v>0.85599999999999998</v>
      </c>
    </row>
    <row r="624" spans="1:3" x14ac:dyDescent="0.2">
      <c r="A624" s="3" t="str">
        <f>"FRMPD2"</f>
        <v>FRMPD2</v>
      </c>
      <c r="B624" s="4">
        <v>1</v>
      </c>
      <c r="C624" s="5">
        <v>0.85599999999999998</v>
      </c>
    </row>
    <row r="625" spans="1:3" x14ac:dyDescent="0.2">
      <c r="A625" s="3" t="str">
        <f>"CLDN16"</f>
        <v>CLDN16</v>
      </c>
      <c r="B625" s="4">
        <v>1</v>
      </c>
      <c r="C625" s="5">
        <v>0.85599999999999998</v>
      </c>
    </row>
    <row r="626" spans="1:3" x14ac:dyDescent="0.2">
      <c r="A626" s="3" t="str">
        <f>"C5orf15"</f>
        <v>C5orf15</v>
      </c>
      <c r="B626" s="4">
        <v>1</v>
      </c>
      <c r="C626" s="5">
        <v>0.85599999999999998</v>
      </c>
    </row>
    <row r="627" spans="1:3" x14ac:dyDescent="0.2">
      <c r="A627" s="3" t="str">
        <f>"ZNF487"</f>
        <v>ZNF487</v>
      </c>
      <c r="B627" s="4">
        <v>1</v>
      </c>
      <c r="C627" s="5">
        <v>0.85599999999999998</v>
      </c>
    </row>
    <row r="628" spans="1:3" x14ac:dyDescent="0.2">
      <c r="A628" s="3" t="str">
        <f>"SPATA7"</f>
        <v>SPATA7</v>
      </c>
      <c r="B628" s="4">
        <v>1</v>
      </c>
      <c r="C628" s="5">
        <v>0.85599999999999998</v>
      </c>
    </row>
    <row r="629" spans="1:3" x14ac:dyDescent="0.2">
      <c r="A629" s="3" t="str">
        <f>"ANKRD31"</f>
        <v>ANKRD31</v>
      </c>
      <c r="B629" s="4">
        <v>1</v>
      </c>
      <c r="C629" s="5">
        <v>0.85499999999999998</v>
      </c>
    </row>
    <row r="630" spans="1:3" x14ac:dyDescent="0.2">
      <c r="A630" s="3" t="str">
        <f>"NPHP1"</f>
        <v>NPHP1</v>
      </c>
      <c r="B630" s="4">
        <v>1</v>
      </c>
      <c r="C630" s="5">
        <v>0.85499999999999998</v>
      </c>
    </row>
    <row r="631" spans="1:3" x14ac:dyDescent="0.2">
      <c r="A631" s="3" t="str">
        <f>"AHSA1"</f>
        <v>AHSA1</v>
      </c>
      <c r="B631" s="4">
        <v>1</v>
      </c>
      <c r="C631" s="5">
        <v>0.85399999999999998</v>
      </c>
    </row>
    <row r="632" spans="1:3" x14ac:dyDescent="0.2">
      <c r="A632" s="3" t="str">
        <f>"CFAP74"</f>
        <v>CFAP74</v>
      </c>
      <c r="B632" s="4">
        <v>1</v>
      </c>
      <c r="C632" s="5">
        <v>0.85399999999999998</v>
      </c>
    </row>
    <row r="633" spans="1:3" x14ac:dyDescent="0.2">
      <c r="A633" s="3" t="str">
        <f>"EFCAB7"</f>
        <v>EFCAB7</v>
      </c>
      <c r="B633" s="4">
        <v>1</v>
      </c>
      <c r="C633" s="5">
        <v>0.85399999999999998</v>
      </c>
    </row>
    <row r="634" spans="1:3" x14ac:dyDescent="0.2">
      <c r="A634" s="3" t="str">
        <f>"CCDC60"</f>
        <v>CCDC60</v>
      </c>
      <c r="B634" s="4">
        <v>1</v>
      </c>
      <c r="C634" s="5">
        <v>0.85399999999999998</v>
      </c>
    </row>
    <row r="635" spans="1:3" x14ac:dyDescent="0.2">
      <c r="A635" s="3" t="str">
        <f>"GNA11"</f>
        <v>GNA11</v>
      </c>
      <c r="B635" s="4">
        <v>1</v>
      </c>
      <c r="C635" s="5">
        <v>0.85299999999999998</v>
      </c>
    </row>
    <row r="636" spans="1:3" x14ac:dyDescent="0.2">
      <c r="A636" s="3" t="str">
        <f>"MTRR"</f>
        <v>MTRR</v>
      </c>
      <c r="B636" s="4">
        <v>1</v>
      </c>
      <c r="C636" s="5">
        <v>0.85299999999999998</v>
      </c>
    </row>
    <row r="637" spans="1:3" x14ac:dyDescent="0.2">
      <c r="A637" s="3" t="str">
        <f>"SPATA24"</f>
        <v>SPATA24</v>
      </c>
      <c r="B637" s="4">
        <v>1</v>
      </c>
      <c r="C637" s="5">
        <v>0.85299999999999998</v>
      </c>
    </row>
    <row r="638" spans="1:3" x14ac:dyDescent="0.2">
      <c r="A638" s="3" t="str">
        <f>"TEKT4"</f>
        <v>TEKT4</v>
      </c>
      <c r="B638" s="4">
        <v>1</v>
      </c>
      <c r="C638" s="5">
        <v>0.85299999999999998</v>
      </c>
    </row>
    <row r="639" spans="1:3" x14ac:dyDescent="0.2">
      <c r="A639" s="3" t="str">
        <f>"STAM2"</f>
        <v>STAM2</v>
      </c>
      <c r="B639" s="4">
        <v>1</v>
      </c>
      <c r="C639" s="5">
        <v>0.85299999999999998</v>
      </c>
    </row>
    <row r="640" spans="1:3" x14ac:dyDescent="0.2">
      <c r="A640" s="3" t="str">
        <f>"KLHL32"</f>
        <v>KLHL32</v>
      </c>
      <c r="B640" s="4">
        <v>1</v>
      </c>
      <c r="C640" s="5">
        <v>0.85299999999999998</v>
      </c>
    </row>
    <row r="641" spans="1:3" x14ac:dyDescent="0.2">
      <c r="A641" s="3" t="str">
        <f>"FYB2"</f>
        <v>FYB2</v>
      </c>
      <c r="B641" s="4">
        <v>1</v>
      </c>
      <c r="C641" s="5">
        <v>0.85299999999999998</v>
      </c>
    </row>
    <row r="642" spans="1:3" x14ac:dyDescent="0.2">
      <c r="A642" s="3" t="str">
        <f>"ABHD10"</f>
        <v>ABHD10</v>
      </c>
      <c r="B642" s="4">
        <v>1</v>
      </c>
      <c r="C642" s="5">
        <v>0.85199999999999998</v>
      </c>
    </row>
    <row r="643" spans="1:3" x14ac:dyDescent="0.2">
      <c r="A643" s="3" t="str">
        <f>"C4orf47"</f>
        <v>C4orf47</v>
      </c>
      <c r="B643" s="4">
        <v>1</v>
      </c>
      <c r="C643" s="5">
        <v>0.85199999999999998</v>
      </c>
    </row>
    <row r="644" spans="1:3" x14ac:dyDescent="0.2">
      <c r="A644" s="3" t="str">
        <f>"PRR7"</f>
        <v>PRR7</v>
      </c>
      <c r="B644" s="4">
        <v>1</v>
      </c>
      <c r="C644" s="5">
        <v>0.85199999999999998</v>
      </c>
    </row>
    <row r="645" spans="1:3" x14ac:dyDescent="0.2">
      <c r="A645" s="3" t="str">
        <f>"Z99496.1"</f>
        <v>Z99496.1</v>
      </c>
      <c r="B645" s="4">
        <v>1</v>
      </c>
      <c r="C645" s="5">
        <v>0.85199999999999998</v>
      </c>
    </row>
    <row r="646" spans="1:3" x14ac:dyDescent="0.2">
      <c r="A646" s="3" t="str">
        <f>"HSPA12A"</f>
        <v>HSPA12A</v>
      </c>
      <c r="B646" s="4">
        <v>1</v>
      </c>
      <c r="C646" s="5">
        <v>0.85199999999999998</v>
      </c>
    </row>
    <row r="647" spans="1:3" x14ac:dyDescent="0.2">
      <c r="A647" s="3" t="str">
        <f>"MAP3K19"</f>
        <v>MAP3K19</v>
      </c>
      <c r="B647" s="4">
        <v>1</v>
      </c>
      <c r="C647" s="5">
        <v>0.85199999999999998</v>
      </c>
    </row>
    <row r="648" spans="1:3" x14ac:dyDescent="0.2">
      <c r="A648" s="3" t="str">
        <f>"KLHL13"</f>
        <v>KLHL13</v>
      </c>
      <c r="B648" s="4">
        <v>1</v>
      </c>
      <c r="C648" s="5">
        <v>0.85199999999999998</v>
      </c>
    </row>
    <row r="649" spans="1:3" x14ac:dyDescent="0.2">
      <c r="A649" s="3" t="str">
        <f>"CREBL2"</f>
        <v>CREBL2</v>
      </c>
      <c r="B649" s="4">
        <v>1</v>
      </c>
      <c r="C649" s="5">
        <v>0.85199999999999998</v>
      </c>
    </row>
    <row r="650" spans="1:3" x14ac:dyDescent="0.2">
      <c r="A650" s="3" t="str">
        <f>"TGFBR3"</f>
        <v>TGFBR3</v>
      </c>
      <c r="B650" s="4">
        <v>1</v>
      </c>
      <c r="C650" s="5">
        <v>0.85099999999999998</v>
      </c>
    </row>
    <row r="651" spans="1:3" x14ac:dyDescent="0.2">
      <c r="A651" s="3" t="str">
        <f>"NELFE"</f>
        <v>NELFE</v>
      </c>
      <c r="B651" s="4">
        <v>1</v>
      </c>
      <c r="C651" s="5">
        <v>0.85099999999999998</v>
      </c>
    </row>
    <row r="652" spans="1:3" x14ac:dyDescent="0.2">
      <c r="A652" s="3" t="str">
        <f>"RNF213-AS1"</f>
        <v>RNF213-AS1</v>
      </c>
      <c r="B652" s="4">
        <v>1</v>
      </c>
      <c r="C652" s="5">
        <v>0.85</v>
      </c>
    </row>
    <row r="653" spans="1:3" x14ac:dyDescent="0.2">
      <c r="A653" s="3" t="str">
        <f>"CALM1"</f>
        <v>CALM1</v>
      </c>
      <c r="B653" s="4">
        <v>1</v>
      </c>
      <c r="C653" s="5">
        <v>0.85</v>
      </c>
    </row>
    <row r="654" spans="1:3" x14ac:dyDescent="0.2">
      <c r="A654" s="3" t="str">
        <f>"ABCB10"</f>
        <v>ABCB10</v>
      </c>
      <c r="B654" s="4">
        <v>1</v>
      </c>
      <c r="C654" s="5">
        <v>0.85</v>
      </c>
    </row>
    <row r="655" spans="1:3" x14ac:dyDescent="0.2">
      <c r="A655" s="3" t="str">
        <f>"TASP1"</f>
        <v>TASP1</v>
      </c>
      <c r="B655" s="4">
        <v>1</v>
      </c>
      <c r="C655" s="5">
        <v>0.85</v>
      </c>
    </row>
    <row r="656" spans="1:3" x14ac:dyDescent="0.2">
      <c r="A656" s="3" t="str">
        <f>"PLD6"</f>
        <v>PLD6</v>
      </c>
      <c r="B656" s="4">
        <v>1</v>
      </c>
      <c r="C656" s="5">
        <v>0.85</v>
      </c>
    </row>
    <row r="657" spans="1:3" x14ac:dyDescent="0.2">
      <c r="A657" s="3" t="str">
        <f>"ELN-AS1"</f>
        <v>ELN-AS1</v>
      </c>
      <c r="B657" s="4">
        <v>1</v>
      </c>
      <c r="C657" s="5">
        <v>0.85</v>
      </c>
    </row>
    <row r="658" spans="1:3" x14ac:dyDescent="0.2">
      <c r="A658" s="3" t="str">
        <f>"FAM184A"</f>
        <v>FAM184A</v>
      </c>
      <c r="B658" s="4">
        <v>1</v>
      </c>
      <c r="C658" s="5">
        <v>0.85</v>
      </c>
    </row>
    <row r="659" spans="1:3" x14ac:dyDescent="0.2">
      <c r="A659" s="3" t="str">
        <f>"PPOX"</f>
        <v>PPOX</v>
      </c>
      <c r="B659" s="4">
        <v>1</v>
      </c>
      <c r="C659" s="5">
        <v>0.85</v>
      </c>
    </row>
    <row r="660" spans="1:3" x14ac:dyDescent="0.2">
      <c r="A660" s="3" t="str">
        <f>"TMEM218"</f>
        <v>TMEM218</v>
      </c>
      <c r="B660" s="4">
        <v>1</v>
      </c>
      <c r="C660" s="5">
        <v>0.84899999999999998</v>
      </c>
    </row>
    <row r="661" spans="1:3" x14ac:dyDescent="0.2">
      <c r="A661" s="3" t="str">
        <f>"WDTC1"</f>
        <v>WDTC1</v>
      </c>
      <c r="B661" s="4">
        <v>1</v>
      </c>
      <c r="C661" s="5">
        <v>0.84899999999999998</v>
      </c>
    </row>
    <row r="662" spans="1:3" x14ac:dyDescent="0.2">
      <c r="A662" s="3" t="str">
        <f>"GNPAT"</f>
        <v>GNPAT</v>
      </c>
      <c r="B662" s="4">
        <v>1</v>
      </c>
      <c r="C662" s="5">
        <v>0.84899999999999998</v>
      </c>
    </row>
    <row r="663" spans="1:3" x14ac:dyDescent="0.2">
      <c r="A663" s="3" t="str">
        <f>"CAP2"</f>
        <v>CAP2</v>
      </c>
      <c r="B663" s="4">
        <v>1</v>
      </c>
      <c r="C663" s="5">
        <v>0.84899999999999998</v>
      </c>
    </row>
    <row r="664" spans="1:3" x14ac:dyDescent="0.2">
      <c r="A664" s="3" t="str">
        <f>"ST13"</f>
        <v>ST13</v>
      </c>
      <c r="B664" s="4">
        <v>1</v>
      </c>
      <c r="C664" s="5">
        <v>0.84899999999999998</v>
      </c>
    </row>
    <row r="665" spans="1:3" x14ac:dyDescent="0.2">
      <c r="A665" s="3" t="str">
        <f>"SRGAP3-AS2"</f>
        <v>SRGAP3-AS2</v>
      </c>
      <c r="B665" s="4">
        <v>1</v>
      </c>
      <c r="C665" s="5">
        <v>0.84899999999999998</v>
      </c>
    </row>
    <row r="666" spans="1:3" x14ac:dyDescent="0.2">
      <c r="A666" s="3" t="str">
        <f>"C16orf46"</f>
        <v>C16orf46</v>
      </c>
      <c r="B666" s="4">
        <v>1</v>
      </c>
      <c r="C666" s="5">
        <v>0.84799999999999998</v>
      </c>
    </row>
    <row r="667" spans="1:3" x14ac:dyDescent="0.2">
      <c r="A667" s="3" t="str">
        <f>"ENO2"</f>
        <v>ENO2</v>
      </c>
      <c r="B667" s="4">
        <v>1</v>
      </c>
      <c r="C667" s="5">
        <v>0.84799999999999998</v>
      </c>
    </row>
    <row r="668" spans="1:3" x14ac:dyDescent="0.2">
      <c r="A668" s="3" t="str">
        <f>"MCAT"</f>
        <v>MCAT</v>
      </c>
      <c r="B668" s="4">
        <v>1</v>
      </c>
      <c r="C668" s="5">
        <v>0.84799999999999998</v>
      </c>
    </row>
    <row r="669" spans="1:3" x14ac:dyDescent="0.2">
      <c r="A669" s="3" t="str">
        <f>"C21orf58"</f>
        <v>C21orf58</v>
      </c>
      <c r="B669" s="4">
        <v>1</v>
      </c>
      <c r="C669" s="5">
        <v>0.84799999999999998</v>
      </c>
    </row>
    <row r="670" spans="1:3" x14ac:dyDescent="0.2">
      <c r="A670" s="3" t="str">
        <f>"SOX2-OT"</f>
        <v>SOX2-OT</v>
      </c>
      <c r="B670" s="4">
        <v>1</v>
      </c>
      <c r="C670" s="5">
        <v>0.84699999999999998</v>
      </c>
    </row>
    <row r="671" spans="1:3" x14ac:dyDescent="0.2">
      <c r="A671" s="3" t="str">
        <f>"KIF21A"</f>
        <v>KIF21A</v>
      </c>
      <c r="B671" s="4">
        <v>1</v>
      </c>
      <c r="C671" s="5">
        <v>0.84699999999999998</v>
      </c>
    </row>
    <row r="672" spans="1:3" x14ac:dyDescent="0.2">
      <c r="A672" s="3" t="str">
        <f>"POMGNT2"</f>
        <v>POMGNT2</v>
      </c>
      <c r="B672" s="4">
        <v>1</v>
      </c>
      <c r="C672" s="5">
        <v>0.84699999999999998</v>
      </c>
    </row>
    <row r="673" spans="1:3" x14ac:dyDescent="0.2">
      <c r="A673" s="3" t="str">
        <f>"CLUAP1"</f>
        <v>CLUAP1</v>
      </c>
      <c r="B673" s="4">
        <v>1</v>
      </c>
      <c r="C673" s="5">
        <v>0.84699999999999998</v>
      </c>
    </row>
    <row r="674" spans="1:3" x14ac:dyDescent="0.2">
      <c r="A674" s="3" t="str">
        <f>"FCF1"</f>
        <v>FCF1</v>
      </c>
      <c r="B674" s="4">
        <v>1</v>
      </c>
      <c r="C674" s="5">
        <v>0.84699999999999998</v>
      </c>
    </row>
    <row r="675" spans="1:3" x14ac:dyDescent="0.2">
      <c r="A675" s="3" t="str">
        <f>"DHX57"</f>
        <v>DHX57</v>
      </c>
      <c r="B675" s="4">
        <v>1</v>
      </c>
      <c r="C675" s="5">
        <v>0.84699999999999998</v>
      </c>
    </row>
    <row r="676" spans="1:3" x14ac:dyDescent="0.2">
      <c r="A676" s="3" t="str">
        <f>"MSH3"</f>
        <v>MSH3</v>
      </c>
      <c r="B676" s="4">
        <v>1</v>
      </c>
      <c r="C676" s="5">
        <v>0.84699999999999998</v>
      </c>
    </row>
    <row r="677" spans="1:3" x14ac:dyDescent="0.2">
      <c r="A677" s="3" t="str">
        <f>"LRRC73"</f>
        <v>LRRC73</v>
      </c>
      <c r="B677" s="4">
        <v>1</v>
      </c>
      <c r="C677" s="5">
        <v>0.84599999999999997</v>
      </c>
    </row>
    <row r="678" spans="1:3" x14ac:dyDescent="0.2">
      <c r="A678" s="3" t="str">
        <f>"TADA3"</f>
        <v>TADA3</v>
      </c>
      <c r="B678" s="4">
        <v>1</v>
      </c>
      <c r="C678" s="5">
        <v>0.84599999999999997</v>
      </c>
    </row>
    <row r="679" spans="1:3" x14ac:dyDescent="0.2">
      <c r="A679" s="3" t="str">
        <f>"TTLL9"</f>
        <v>TTLL9</v>
      </c>
      <c r="B679" s="4">
        <v>1</v>
      </c>
      <c r="C679" s="5">
        <v>0.84599999999999997</v>
      </c>
    </row>
    <row r="680" spans="1:3" x14ac:dyDescent="0.2">
      <c r="A680" s="3" t="str">
        <f>"BTC"</f>
        <v>BTC</v>
      </c>
      <c r="B680" s="4">
        <v>1</v>
      </c>
      <c r="C680" s="5">
        <v>0.84599999999999997</v>
      </c>
    </row>
    <row r="681" spans="1:3" x14ac:dyDescent="0.2">
      <c r="A681" s="3" t="str">
        <f>"KANSL1L"</f>
        <v>KANSL1L</v>
      </c>
      <c r="B681" s="4">
        <v>1</v>
      </c>
      <c r="C681" s="5">
        <v>0.84599999999999997</v>
      </c>
    </row>
    <row r="682" spans="1:3" x14ac:dyDescent="0.2">
      <c r="A682" s="3" t="str">
        <f>"CRNDE"</f>
        <v>CRNDE</v>
      </c>
      <c r="B682" s="4">
        <v>1</v>
      </c>
      <c r="C682" s="5">
        <v>0.84599999999999997</v>
      </c>
    </row>
    <row r="683" spans="1:3" x14ac:dyDescent="0.2">
      <c r="A683" s="3" t="str">
        <f>"IFT43"</f>
        <v>IFT43</v>
      </c>
      <c r="B683" s="4">
        <v>1</v>
      </c>
      <c r="C683" s="5">
        <v>0.84599999999999997</v>
      </c>
    </row>
    <row r="684" spans="1:3" x14ac:dyDescent="0.2">
      <c r="A684" s="3" t="str">
        <f>"GLIS3"</f>
        <v>GLIS3</v>
      </c>
      <c r="B684" s="4">
        <v>1</v>
      </c>
      <c r="C684" s="5">
        <v>0.84599999999999997</v>
      </c>
    </row>
    <row r="685" spans="1:3" x14ac:dyDescent="0.2">
      <c r="A685" s="3" t="str">
        <f>"NNT-AS1"</f>
        <v>NNT-AS1</v>
      </c>
      <c r="B685" s="4">
        <v>1</v>
      </c>
      <c r="C685" s="5">
        <v>0.84499999999999997</v>
      </c>
    </row>
    <row r="686" spans="1:3" x14ac:dyDescent="0.2">
      <c r="A686" s="3" t="str">
        <f>"NLRP14"</f>
        <v>NLRP14</v>
      </c>
      <c r="B686" s="4">
        <v>1</v>
      </c>
      <c r="C686" s="5">
        <v>0.84499999999999997</v>
      </c>
    </row>
    <row r="687" spans="1:3" x14ac:dyDescent="0.2">
      <c r="A687" s="3" t="str">
        <f>"PLPPR3"</f>
        <v>PLPPR3</v>
      </c>
      <c r="B687" s="4">
        <v>1</v>
      </c>
      <c r="C687" s="5">
        <v>0.84499999999999997</v>
      </c>
    </row>
    <row r="688" spans="1:3" x14ac:dyDescent="0.2">
      <c r="A688" s="3" t="str">
        <f>"ANKRD45"</f>
        <v>ANKRD45</v>
      </c>
      <c r="B688" s="4">
        <v>1</v>
      </c>
      <c r="C688" s="5">
        <v>0.84499999999999997</v>
      </c>
    </row>
    <row r="689" spans="1:3" x14ac:dyDescent="0.2">
      <c r="A689" s="3" t="str">
        <f>"C11orf71"</f>
        <v>C11orf71</v>
      </c>
      <c r="B689" s="4">
        <v>1</v>
      </c>
      <c r="C689" s="5">
        <v>0.84499999999999997</v>
      </c>
    </row>
    <row r="690" spans="1:3" x14ac:dyDescent="0.2">
      <c r="A690" s="3" t="str">
        <f>"TMEM212"</f>
        <v>TMEM212</v>
      </c>
      <c r="B690" s="4">
        <v>1</v>
      </c>
      <c r="C690" s="5">
        <v>0.84499999999999997</v>
      </c>
    </row>
    <row r="691" spans="1:3" x14ac:dyDescent="0.2">
      <c r="A691" s="3" t="str">
        <f>"LRRC27"</f>
        <v>LRRC27</v>
      </c>
      <c r="B691" s="4">
        <v>1</v>
      </c>
      <c r="C691" s="5">
        <v>0.84499999999999997</v>
      </c>
    </row>
    <row r="692" spans="1:3" x14ac:dyDescent="0.2">
      <c r="A692" s="3" t="str">
        <f>"MYG1"</f>
        <v>MYG1</v>
      </c>
      <c r="B692" s="4">
        <v>1</v>
      </c>
      <c r="C692" s="5">
        <v>0.84499999999999997</v>
      </c>
    </row>
    <row r="693" spans="1:3" x14ac:dyDescent="0.2">
      <c r="A693" s="3" t="str">
        <f>"WLS"</f>
        <v>WLS</v>
      </c>
      <c r="B693" s="4">
        <v>1</v>
      </c>
      <c r="C693" s="5">
        <v>0.84499999999999997</v>
      </c>
    </row>
    <row r="694" spans="1:3" x14ac:dyDescent="0.2">
      <c r="A694" s="3" t="str">
        <f>"HS3ST6"</f>
        <v>HS3ST6</v>
      </c>
      <c r="B694" s="4">
        <v>1</v>
      </c>
      <c r="C694" s="5">
        <v>0.84399999999999997</v>
      </c>
    </row>
    <row r="695" spans="1:3" x14ac:dyDescent="0.2">
      <c r="A695" s="3" t="str">
        <f>"CCDC157"</f>
        <v>CCDC157</v>
      </c>
      <c r="B695" s="4">
        <v>1</v>
      </c>
      <c r="C695" s="5">
        <v>0.84399999999999997</v>
      </c>
    </row>
    <row r="696" spans="1:3" x14ac:dyDescent="0.2">
      <c r="A696" s="3" t="str">
        <f>"DMKN"</f>
        <v>DMKN</v>
      </c>
      <c r="B696" s="4">
        <v>1</v>
      </c>
      <c r="C696" s="5">
        <v>0.84399999999999997</v>
      </c>
    </row>
    <row r="697" spans="1:3" x14ac:dyDescent="0.2">
      <c r="A697" s="3" t="str">
        <f>"DNAH10"</f>
        <v>DNAH10</v>
      </c>
      <c r="B697" s="4">
        <v>1</v>
      </c>
      <c r="C697" s="5">
        <v>0.84399999999999997</v>
      </c>
    </row>
    <row r="698" spans="1:3" x14ac:dyDescent="0.2">
      <c r="A698" s="3" t="str">
        <f>"ZNF688"</f>
        <v>ZNF688</v>
      </c>
      <c r="B698" s="4">
        <v>1</v>
      </c>
      <c r="C698" s="5">
        <v>0.84399999999999997</v>
      </c>
    </row>
    <row r="699" spans="1:3" x14ac:dyDescent="0.2">
      <c r="A699" s="3" t="str">
        <f>"AC137630.1"</f>
        <v>AC137630.1</v>
      </c>
      <c r="B699" s="4">
        <v>1</v>
      </c>
      <c r="C699" s="5">
        <v>0.84399999999999997</v>
      </c>
    </row>
    <row r="700" spans="1:3" x14ac:dyDescent="0.2">
      <c r="A700" s="3" t="str">
        <f>"TTLL10"</f>
        <v>TTLL10</v>
      </c>
      <c r="B700" s="4">
        <v>1</v>
      </c>
      <c r="C700" s="5">
        <v>0.84399999999999997</v>
      </c>
    </row>
    <row r="701" spans="1:3" x14ac:dyDescent="0.2">
      <c r="A701" s="3" t="str">
        <f>"PDE7B"</f>
        <v>PDE7B</v>
      </c>
      <c r="B701" s="4">
        <v>1</v>
      </c>
      <c r="C701" s="5">
        <v>0.84299999999999997</v>
      </c>
    </row>
    <row r="702" spans="1:3" x14ac:dyDescent="0.2">
      <c r="A702" s="3" t="str">
        <f>"DNAH12"</f>
        <v>DNAH12</v>
      </c>
      <c r="B702" s="4">
        <v>1</v>
      </c>
      <c r="C702" s="5">
        <v>0.84299999999999997</v>
      </c>
    </row>
    <row r="703" spans="1:3" x14ac:dyDescent="0.2">
      <c r="A703" s="3" t="str">
        <f>"LINC01765"</f>
        <v>LINC01765</v>
      </c>
      <c r="B703" s="4">
        <v>1</v>
      </c>
      <c r="C703" s="5">
        <v>0.84299999999999997</v>
      </c>
    </row>
    <row r="704" spans="1:3" x14ac:dyDescent="0.2">
      <c r="A704" s="3" t="str">
        <f>"AL049838.1"</f>
        <v>AL049838.1</v>
      </c>
      <c r="B704" s="4">
        <v>1</v>
      </c>
      <c r="C704" s="5">
        <v>0.84299999999999997</v>
      </c>
    </row>
    <row r="705" spans="1:3" x14ac:dyDescent="0.2">
      <c r="A705" s="3" t="str">
        <f>"C17orf50"</f>
        <v>C17orf50</v>
      </c>
      <c r="B705" s="4">
        <v>1</v>
      </c>
      <c r="C705" s="5">
        <v>0.84299999999999997</v>
      </c>
    </row>
    <row r="706" spans="1:3" x14ac:dyDescent="0.2">
      <c r="A706" s="3" t="str">
        <f>"CDK20"</f>
        <v>CDK20</v>
      </c>
      <c r="B706" s="4">
        <v>1</v>
      </c>
      <c r="C706" s="5">
        <v>0.84299999999999997</v>
      </c>
    </row>
    <row r="707" spans="1:3" x14ac:dyDescent="0.2">
      <c r="A707" s="3" t="str">
        <f>"CABCOCO1"</f>
        <v>CABCOCO1</v>
      </c>
      <c r="B707" s="4">
        <v>1</v>
      </c>
      <c r="C707" s="5">
        <v>0.84299999999999997</v>
      </c>
    </row>
    <row r="708" spans="1:3" x14ac:dyDescent="0.2">
      <c r="A708" s="3" t="str">
        <f>"ARMC2"</f>
        <v>ARMC2</v>
      </c>
      <c r="B708" s="4">
        <v>1</v>
      </c>
      <c r="C708" s="5">
        <v>0.84299999999999997</v>
      </c>
    </row>
    <row r="709" spans="1:3" x14ac:dyDescent="0.2">
      <c r="A709" s="3" t="str">
        <f>"SPACA9"</f>
        <v>SPACA9</v>
      </c>
      <c r="B709" s="4">
        <v>1</v>
      </c>
      <c r="C709" s="5">
        <v>0.84299999999999997</v>
      </c>
    </row>
    <row r="710" spans="1:3" x14ac:dyDescent="0.2">
      <c r="A710" s="3" t="str">
        <f>"RSPH3"</f>
        <v>RSPH3</v>
      </c>
      <c r="B710" s="4">
        <v>1</v>
      </c>
      <c r="C710" s="5">
        <v>0.84299999999999997</v>
      </c>
    </row>
    <row r="711" spans="1:3" x14ac:dyDescent="0.2">
      <c r="A711" s="3" t="str">
        <f>"TTC30B"</f>
        <v>TTC30B</v>
      </c>
      <c r="B711" s="4">
        <v>1</v>
      </c>
      <c r="C711" s="5">
        <v>0.84299999999999997</v>
      </c>
    </row>
    <row r="712" spans="1:3" x14ac:dyDescent="0.2">
      <c r="A712" s="3" t="str">
        <f>"MTMR2"</f>
        <v>MTMR2</v>
      </c>
      <c r="B712" s="4">
        <v>1</v>
      </c>
      <c r="C712" s="5">
        <v>0.84299999999999997</v>
      </c>
    </row>
    <row r="713" spans="1:3" x14ac:dyDescent="0.2">
      <c r="A713" s="3" t="str">
        <f>"KDM1B"</f>
        <v>KDM1B</v>
      </c>
      <c r="B713" s="4">
        <v>1</v>
      </c>
      <c r="C713" s="5">
        <v>0.84299999999999997</v>
      </c>
    </row>
    <row r="714" spans="1:3" x14ac:dyDescent="0.2">
      <c r="A714" s="3" t="str">
        <f>"AFDN"</f>
        <v>AFDN</v>
      </c>
      <c r="B714" s="4">
        <v>1</v>
      </c>
      <c r="C714" s="5">
        <v>0.84299999999999997</v>
      </c>
    </row>
    <row r="715" spans="1:3" x14ac:dyDescent="0.2">
      <c r="A715" s="3" t="str">
        <f>"FAXDC2"</f>
        <v>FAXDC2</v>
      </c>
      <c r="B715" s="4">
        <v>1</v>
      </c>
      <c r="C715" s="5">
        <v>0.84299999999999997</v>
      </c>
    </row>
    <row r="716" spans="1:3" x14ac:dyDescent="0.2">
      <c r="A716" s="3" t="str">
        <f>"AMZ2"</f>
        <v>AMZ2</v>
      </c>
      <c r="B716" s="4">
        <v>1</v>
      </c>
      <c r="C716" s="5">
        <v>0.84199999999999997</v>
      </c>
    </row>
    <row r="717" spans="1:3" x14ac:dyDescent="0.2">
      <c r="A717" s="3" t="str">
        <f>"PDE8B"</f>
        <v>PDE8B</v>
      </c>
      <c r="B717" s="4">
        <v>1</v>
      </c>
      <c r="C717" s="5">
        <v>0.84199999999999997</v>
      </c>
    </row>
    <row r="718" spans="1:3" x14ac:dyDescent="0.2">
      <c r="A718" s="3" t="str">
        <f>"TOMM34"</f>
        <v>TOMM34</v>
      </c>
      <c r="B718" s="4">
        <v>1</v>
      </c>
      <c r="C718" s="5">
        <v>0.84199999999999997</v>
      </c>
    </row>
    <row r="719" spans="1:3" x14ac:dyDescent="0.2">
      <c r="A719" s="3" t="str">
        <f>"ZNF20"</f>
        <v>ZNF20</v>
      </c>
      <c r="B719" s="4">
        <v>1</v>
      </c>
      <c r="C719" s="5">
        <v>0.84199999999999997</v>
      </c>
    </row>
    <row r="720" spans="1:3" x14ac:dyDescent="0.2">
      <c r="A720" s="3" t="str">
        <f>"ZNF569"</f>
        <v>ZNF569</v>
      </c>
      <c r="B720" s="4">
        <v>1</v>
      </c>
      <c r="C720" s="5">
        <v>0.84199999999999997</v>
      </c>
    </row>
    <row r="721" spans="1:3" x14ac:dyDescent="0.2">
      <c r="A721" s="3" t="str">
        <f>"LEKR1"</f>
        <v>LEKR1</v>
      </c>
      <c r="B721" s="4">
        <v>1</v>
      </c>
      <c r="C721" s="5">
        <v>0.84199999999999997</v>
      </c>
    </row>
    <row r="722" spans="1:3" x14ac:dyDescent="0.2">
      <c r="A722" s="3" t="str">
        <f>"KLHDC9"</f>
        <v>KLHDC9</v>
      </c>
      <c r="B722" s="4">
        <v>1</v>
      </c>
      <c r="C722" s="5">
        <v>0.84199999999999997</v>
      </c>
    </row>
    <row r="723" spans="1:3" x14ac:dyDescent="0.2">
      <c r="A723" s="3" t="str">
        <f>"FZD6"</f>
        <v>FZD6</v>
      </c>
      <c r="B723" s="4">
        <v>1</v>
      </c>
      <c r="C723" s="5">
        <v>0.84199999999999997</v>
      </c>
    </row>
    <row r="724" spans="1:3" x14ac:dyDescent="0.2">
      <c r="A724" s="3" t="str">
        <f>"MYB"</f>
        <v>MYB</v>
      </c>
      <c r="B724" s="4">
        <v>1</v>
      </c>
      <c r="C724" s="5">
        <v>0.84099999999999997</v>
      </c>
    </row>
    <row r="725" spans="1:3" x14ac:dyDescent="0.2">
      <c r="A725" s="3" t="str">
        <f>"TRAF3IP1"</f>
        <v>TRAF3IP1</v>
      </c>
      <c r="B725" s="4">
        <v>1</v>
      </c>
      <c r="C725" s="5">
        <v>0.84099999999999997</v>
      </c>
    </row>
    <row r="726" spans="1:3" x14ac:dyDescent="0.2">
      <c r="A726" s="3" t="str">
        <f>"TSPOAP1"</f>
        <v>TSPOAP1</v>
      </c>
      <c r="B726" s="4">
        <v>1</v>
      </c>
      <c r="C726" s="5">
        <v>0.84099999999999997</v>
      </c>
    </row>
    <row r="727" spans="1:3" x14ac:dyDescent="0.2">
      <c r="A727" s="3" t="str">
        <f>"Z95115.1"</f>
        <v>Z95115.1</v>
      </c>
      <c r="B727" s="4">
        <v>1</v>
      </c>
      <c r="C727" s="5">
        <v>0.84099999999999997</v>
      </c>
    </row>
    <row r="728" spans="1:3" x14ac:dyDescent="0.2">
      <c r="A728" s="3" t="str">
        <f>"MPL"</f>
        <v>MPL</v>
      </c>
      <c r="B728" s="4">
        <v>1</v>
      </c>
      <c r="C728" s="5">
        <v>0.84</v>
      </c>
    </row>
    <row r="729" spans="1:3" x14ac:dyDescent="0.2">
      <c r="A729" s="3" t="str">
        <f>"DYRK1B"</f>
        <v>DYRK1B</v>
      </c>
      <c r="B729" s="4">
        <v>1</v>
      </c>
      <c r="C729" s="5">
        <v>0.84</v>
      </c>
    </row>
    <row r="730" spans="1:3" x14ac:dyDescent="0.2">
      <c r="A730" s="3" t="str">
        <f>"AC105916.1"</f>
        <v>AC105916.1</v>
      </c>
      <c r="B730" s="4">
        <v>1</v>
      </c>
      <c r="C730" s="5">
        <v>0.84</v>
      </c>
    </row>
    <row r="731" spans="1:3" x14ac:dyDescent="0.2">
      <c r="A731" s="3" t="str">
        <f>"SPATS1"</f>
        <v>SPATS1</v>
      </c>
      <c r="B731" s="4">
        <v>1</v>
      </c>
      <c r="C731" s="5">
        <v>0.84</v>
      </c>
    </row>
    <row r="732" spans="1:3" x14ac:dyDescent="0.2">
      <c r="A732" s="3" t="str">
        <f>"METTL7A"</f>
        <v>METTL7A</v>
      </c>
      <c r="B732" s="4">
        <v>1</v>
      </c>
      <c r="C732" s="5">
        <v>0.84</v>
      </c>
    </row>
    <row r="733" spans="1:3" x14ac:dyDescent="0.2">
      <c r="A733" s="3" t="str">
        <f>"CFAP44"</f>
        <v>CFAP44</v>
      </c>
      <c r="B733" s="4">
        <v>1</v>
      </c>
      <c r="C733" s="5">
        <v>0.84</v>
      </c>
    </row>
    <row r="734" spans="1:3" x14ac:dyDescent="0.2">
      <c r="A734" s="3" t="str">
        <f>"MAGI2"</f>
        <v>MAGI2</v>
      </c>
      <c r="B734" s="4">
        <v>1</v>
      </c>
      <c r="C734" s="5">
        <v>0.84</v>
      </c>
    </row>
    <row r="735" spans="1:3" x14ac:dyDescent="0.2">
      <c r="A735" s="3" t="str">
        <f>"BTBD9"</f>
        <v>BTBD9</v>
      </c>
      <c r="B735" s="4">
        <v>1</v>
      </c>
      <c r="C735" s="5">
        <v>0.84</v>
      </c>
    </row>
    <row r="736" spans="1:3" x14ac:dyDescent="0.2">
      <c r="A736" s="3" t="str">
        <f>"VDAC3"</f>
        <v>VDAC3</v>
      </c>
      <c r="B736" s="4">
        <v>1</v>
      </c>
      <c r="C736" s="5">
        <v>0.84</v>
      </c>
    </row>
    <row r="737" spans="1:3" x14ac:dyDescent="0.2">
      <c r="A737" s="3" t="str">
        <f>"AC006064.2"</f>
        <v>AC006064.2</v>
      </c>
      <c r="B737" s="4">
        <v>1</v>
      </c>
      <c r="C737" s="5">
        <v>0.83899999999999997</v>
      </c>
    </row>
    <row r="738" spans="1:3" x14ac:dyDescent="0.2">
      <c r="A738" s="3" t="str">
        <f>"PRDM11"</f>
        <v>PRDM11</v>
      </c>
      <c r="B738" s="4">
        <v>1</v>
      </c>
      <c r="C738" s="5">
        <v>0.83899999999999997</v>
      </c>
    </row>
    <row r="739" spans="1:3" x14ac:dyDescent="0.2">
      <c r="A739" s="3" t="str">
        <f>"TMEM254"</f>
        <v>TMEM254</v>
      </c>
      <c r="B739" s="4">
        <v>1</v>
      </c>
      <c r="C739" s="5">
        <v>0.83899999999999997</v>
      </c>
    </row>
    <row r="740" spans="1:3" x14ac:dyDescent="0.2">
      <c r="A740" s="3" t="str">
        <f>"KTN1"</f>
        <v>KTN1</v>
      </c>
      <c r="B740" s="4">
        <v>1</v>
      </c>
      <c r="C740" s="5">
        <v>0.83899999999999997</v>
      </c>
    </row>
    <row r="741" spans="1:3" x14ac:dyDescent="0.2">
      <c r="A741" s="3" t="str">
        <f>"LINC00886"</f>
        <v>LINC00886</v>
      </c>
      <c r="B741" s="4">
        <v>1</v>
      </c>
      <c r="C741" s="5">
        <v>0.83899999999999997</v>
      </c>
    </row>
    <row r="742" spans="1:3" x14ac:dyDescent="0.2">
      <c r="A742" s="3" t="str">
        <f>"DNALI1"</f>
        <v>DNALI1</v>
      </c>
      <c r="B742" s="4">
        <v>1</v>
      </c>
      <c r="C742" s="5">
        <v>0.83899999999999997</v>
      </c>
    </row>
    <row r="743" spans="1:3" x14ac:dyDescent="0.2">
      <c r="A743" s="3" t="str">
        <f>"TP53BP1"</f>
        <v>TP53BP1</v>
      </c>
      <c r="B743" s="4">
        <v>1</v>
      </c>
      <c r="C743" s="5">
        <v>0.83799999999999997</v>
      </c>
    </row>
    <row r="744" spans="1:3" x14ac:dyDescent="0.2">
      <c r="A744" s="3" t="str">
        <f>"CFAP47"</f>
        <v>CFAP47</v>
      </c>
      <c r="B744" s="4">
        <v>1</v>
      </c>
      <c r="C744" s="5">
        <v>0.83799999999999997</v>
      </c>
    </row>
    <row r="745" spans="1:3" x14ac:dyDescent="0.2">
      <c r="A745" s="3" t="str">
        <f>"CCDC88C"</f>
        <v>CCDC88C</v>
      </c>
      <c r="B745" s="4">
        <v>1</v>
      </c>
      <c r="C745" s="5">
        <v>0.83799999999999997</v>
      </c>
    </row>
    <row r="746" spans="1:3" x14ac:dyDescent="0.2">
      <c r="A746" s="3" t="str">
        <f>"SRI"</f>
        <v>SRI</v>
      </c>
      <c r="B746" s="4">
        <v>1</v>
      </c>
      <c r="C746" s="5">
        <v>0.83799999999999997</v>
      </c>
    </row>
    <row r="747" spans="1:3" x14ac:dyDescent="0.2">
      <c r="A747" s="3" t="str">
        <f>"UFC1"</f>
        <v>UFC1</v>
      </c>
      <c r="B747" s="4">
        <v>1</v>
      </c>
      <c r="C747" s="5">
        <v>0.83799999999999997</v>
      </c>
    </row>
    <row r="748" spans="1:3" x14ac:dyDescent="0.2">
      <c r="A748" s="3" t="str">
        <f>"LRP11"</f>
        <v>LRP11</v>
      </c>
      <c r="B748" s="4">
        <v>1</v>
      </c>
      <c r="C748" s="5">
        <v>0.83799999999999997</v>
      </c>
    </row>
    <row r="749" spans="1:3" x14ac:dyDescent="0.2">
      <c r="A749" s="3" t="str">
        <f>"PTCH2"</f>
        <v>PTCH2</v>
      </c>
      <c r="B749" s="4">
        <v>1</v>
      </c>
      <c r="C749" s="5">
        <v>0.83699999999999997</v>
      </c>
    </row>
    <row r="750" spans="1:3" x14ac:dyDescent="0.2">
      <c r="A750" s="3" t="str">
        <f>"SINHCAF"</f>
        <v>SINHCAF</v>
      </c>
      <c r="B750" s="4">
        <v>1</v>
      </c>
      <c r="C750" s="5">
        <v>0.83699999999999997</v>
      </c>
    </row>
    <row r="751" spans="1:3" x14ac:dyDescent="0.2">
      <c r="A751" s="3" t="str">
        <f>"C1QTNF5"</f>
        <v>C1QTNF5</v>
      </c>
      <c r="B751" s="4">
        <v>1</v>
      </c>
      <c r="C751" s="5">
        <v>0.83699999999999997</v>
      </c>
    </row>
    <row r="752" spans="1:3" x14ac:dyDescent="0.2">
      <c r="A752" s="3" t="str">
        <f>"RCAN3AS"</f>
        <v>RCAN3AS</v>
      </c>
      <c r="B752" s="4">
        <v>1</v>
      </c>
      <c r="C752" s="5">
        <v>0.83699999999999997</v>
      </c>
    </row>
    <row r="753" spans="1:3" x14ac:dyDescent="0.2">
      <c r="A753" s="3" t="str">
        <f>"SLC13A3"</f>
        <v>SLC13A3</v>
      </c>
      <c r="B753" s="4">
        <v>1</v>
      </c>
      <c r="C753" s="5">
        <v>0.83599999999999997</v>
      </c>
    </row>
    <row r="754" spans="1:3" x14ac:dyDescent="0.2">
      <c r="A754" s="3" t="str">
        <f>"PSPH"</f>
        <v>PSPH</v>
      </c>
      <c r="B754" s="4">
        <v>1</v>
      </c>
      <c r="C754" s="5">
        <v>0.83599999999999997</v>
      </c>
    </row>
    <row r="755" spans="1:3" x14ac:dyDescent="0.2">
      <c r="A755" s="3" t="str">
        <f>"AC112128.1"</f>
        <v>AC112128.1</v>
      </c>
      <c r="B755" s="4">
        <v>1</v>
      </c>
      <c r="C755" s="5">
        <v>0.83599999999999997</v>
      </c>
    </row>
    <row r="756" spans="1:3" x14ac:dyDescent="0.2">
      <c r="A756" s="3" t="str">
        <f>"DYNC2H1"</f>
        <v>DYNC2H1</v>
      </c>
      <c r="B756" s="4">
        <v>1</v>
      </c>
      <c r="C756" s="5">
        <v>0.83599999999999997</v>
      </c>
    </row>
    <row r="757" spans="1:3" x14ac:dyDescent="0.2">
      <c r="A757" s="3" t="str">
        <f>"SDCBP2-AS1"</f>
        <v>SDCBP2-AS1</v>
      </c>
      <c r="B757" s="4">
        <v>1</v>
      </c>
      <c r="C757" s="5">
        <v>0.83499999999999996</v>
      </c>
    </row>
    <row r="758" spans="1:3" x14ac:dyDescent="0.2">
      <c r="A758" s="3" t="str">
        <f>"FAM81A"</f>
        <v>FAM81A</v>
      </c>
      <c r="B758" s="4">
        <v>1</v>
      </c>
      <c r="C758" s="5">
        <v>0.83499999999999996</v>
      </c>
    </row>
    <row r="759" spans="1:3" x14ac:dyDescent="0.2">
      <c r="A759" s="3" t="str">
        <f>"IQANK1"</f>
        <v>IQANK1</v>
      </c>
      <c r="B759" s="4">
        <v>1</v>
      </c>
      <c r="C759" s="5">
        <v>0.83499999999999996</v>
      </c>
    </row>
    <row r="760" spans="1:3" x14ac:dyDescent="0.2">
      <c r="A760" s="3" t="str">
        <f>"PLCB4"</f>
        <v>PLCB4</v>
      </c>
      <c r="B760" s="4">
        <v>1</v>
      </c>
      <c r="C760" s="5">
        <v>0.83399999999999996</v>
      </c>
    </row>
    <row r="761" spans="1:3" x14ac:dyDescent="0.2">
      <c r="A761" s="3" t="str">
        <f>"ST3GAL6"</f>
        <v>ST3GAL6</v>
      </c>
      <c r="B761" s="4">
        <v>1</v>
      </c>
      <c r="C761" s="5">
        <v>0.83399999999999996</v>
      </c>
    </row>
    <row r="762" spans="1:3" x14ac:dyDescent="0.2">
      <c r="A762" s="3" t="str">
        <f>"AL390755.2"</f>
        <v>AL390755.2</v>
      </c>
      <c r="B762" s="4">
        <v>1</v>
      </c>
      <c r="C762" s="5">
        <v>0.83399999999999996</v>
      </c>
    </row>
    <row r="763" spans="1:3" x14ac:dyDescent="0.2">
      <c r="A763" s="3" t="str">
        <f>"AK8"</f>
        <v>AK8</v>
      </c>
      <c r="B763" s="4">
        <v>1</v>
      </c>
      <c r="C763" s="5">
        <v>0.83399999999999996</v>
      </c>
    </row>
    <row r="764" spans="1:3" x14ac:dyDescent="0.2">
      <c r="A764" s="3" t="str">
        <f>"AKAP3"</f>
        <v>AKAP3</v>
      </c>
      <c r="B764" s="4">
        <v>1</v>
      </c>
      <c r="C764" s="5">
        <v>0.83399999999999996</v>
      </c>
    </row>
    <row r="765" spans="1:3" x14ac:dyDescent="0.2">
      <c r="A765" s="3" t="str">
        <f>"MORN2"</f>
        <v>MORN2</v>
      </c>
      <c r="B765" s="4">
        <v>1</v>
      </c>
      <c r="C765" s="5">
        <v>0.83399999999999996</v>
      </c>
    </row>
    <row r="766" spans="1:3" x14ac:dyDescent="0.2">
      <c r="A766" s="3" t="str">
        <f>"ARMC9"</f>
        <v>ARMC9</v>
      </c>
      <c r="B766" s="4">
        <v>1</v>
      </c>
      <c r="C766" s="5">
        <v>0.83399999999999996</v>
      </c>
    </row>
    <row r="767" spans="1:3" x14ac:dyDescent="0.2">
      <c r="A767" s="3" t="str">
        <f>"ZNF233"</f>
        <v>ZNF233</v>
      </c>
      <c r="B767" s="4">
        <v>1</v>
      </c>
      <c r="C767" s="5">
        <v>0.83399999999999996</v>
      </c>
    </row>
    <row r="768" spans="1:3" x14ac:dyDescent="0.2">
      <c r="A768" s="3" t="str">
        <f>"AL353660.1"</f>
        <v>AL353660.1</v>
      </c>
      <c r="B768" s="4">
        <v>1</v>
      </c>
      <c r="C768" s="5">
        <v>0.83399999999999996</v>
      </c>
    </row>
    <row r="769" spans="1:3" x14ac:dyDescent="0.2">
      <c r="A769" s="3" t="str">
        <f>"C20orf194"</f>
        <v>C20orf194</v>
      </c>
      <c r="B769" s="4">
        <v>1</v>
      </c>
      <c r="C769" s="5">
        <v>0.83399999999999996</v>
      </c>
    </row>
    <row r="770" spans="1:3" x14ac:dyDescent="0.2">
      <c r="A770" s="3" t="str">
        <f>"AC108519.1"</f>
        <v>AC108519.1</v>
      </c>
      <c r="B770" s="4">
        <v>1</v>
      </c>
      <c r="C770" s="5">
        <v>0.83399999999999996</v>
      </c>
    </row>
    <row r="771" spans="1:3" x14ac:dyDescent="0.2">
      <c r="A771" s="3" t="str">
        <f>"CNOT9"</f>
        <v>CNOT9</v>
      </c>
      <c r="B771" s="4">
        <v>1</v>
      </c>
      <c r="C771" s="5">
        <v>0.83399999999999996</v>
      </c>
    </row>
    <row r="772" spans="1:3" x14ac:dyDescent="0.2">
      <c r="A772" s="3" t="str">
        <f>"MEIG1"</f>
        <v>MEIG1</v>
      </c>
      <c r="B772" s="4">
        <v>1</v>
      </c>
      <c r="C772" s="5">
        <v>0.83299999999999996</v>
      </c>
    </row>
    <row r="773" spans="1:3" x14ac:dyDescent="0.2">
      <c r="A773" s="3" t="str">
        <f>"KIF2A"</f>
        <v>KIF2A</v>
      </c>
      <c r="B773" s="4">
        <v>1</v>
      </c>
      <c r="C773" s="5">
        <v>0.83299999999999996</v>
      </c>
    </row>
    <row r="774" spans="1:3" x14ac:dyDescent="0.2">
      <c r="A774" s="3" t="str">
        <f>"AC127070.2"</f>
        <v>AC127070.2</v>
      </c>
      <c r="B774" s="4">
        <v>1</v>
      </c>
      <c r="C774" s="5">
        <v>0.83299999999999996</v>
      </c>
    </row>
    <row r="775" spans="1:3" x14ac:dyDescent="0.2">
      <c r="A775" s="3" t="str">
        <f>"AC104590.1"</f>
        <v>AC104590.1</v>
      </c>
      <c r="B775" s="4">
        <v>1</v>
      </c>
      <c r="C775" s="5">
        <v>0.83199999999999996</v>
      </c>
    </row>
    <row r="776" spans="1:3" x14ac:dyDescent="0.2">
      <c r="A776" s="3" t="str">
        <f>"POLQ"</f>
        <v>POLQ</v>
      </c>
      <c r="B776" s="4">
        <v>1</v>
      </c>
      <c r="C776" s="5">
        <v>0.83199999999999996</v>
      </c>
    </row>
    <row r="777" spans="1:3" x14ac:dyDescent="0.2">
      <c r="A777" s="3" t="str">
        <f>"MZF1-AS1"</f>
        <v>MZF1-AS1</v>
      </c>
      <c r="B777" s="4">
        <v>1</v>
      </c>
      <c r="C777" s="5">
        <v>0.83199999999999996</v>
      </c>
    </row>
    <row r="778" spans="1:3" x14ac:dyDescent="0.2">
      <c r="A778" s="3" t="str">
        <f>"MED30"</f>
        <v>MED30</v>
      </c>
      <c r="B778" s="4">
        <v>1</v>
      </c>
      <c r="C778" s="5">
        <v>0.83199999999999996</v>
      </c>
    </row>
    <row r="779" spans="1:3" x14ac:dyDescent="0.2">
      <c r="A779" s="3" t="str">
        <f>"DMRT2"</f>
        <v>DMRT2</v>
      </c>
      <c r="B779" s="4">
        <v>1</v>
      </c>
      <c r="C779" s="5">
        <v>0.83099999999999996</v>
      </c>
    </row>
    <row r="780" spans="1:3" x14ac:dyDescent="0.2">
      <c r="A780" s="3" t="str">
        <f>"MATR3"</f>
        <v>MATR3</v>
      </c>
      <c r="B780" s="4">
        <v>1</v>
      </c>
      <c r="C780" s="5">
        <v>0.83099999999999996</v>
      </c>
    </row>
    <row r="781" spans="1:3" x14ac:dyDescent="0.2">
      <c r="A781" s="3" t="str">
        <f>"SRD5A2"</f>
        <v>SRD5A2</v>
      </c>
      <c r="B781" s="4">
        <v>1</v>
      </c>
      <c r="C781" s="5">
        <v>0.83099999999999996</v>
      </c>
    </row>
    <row r="782" spans="1:3" x14ac:dyDescent="0.2">
      <c r="A782" s="3" t="str">
        <f>"MAP1A"</f>
        <v>MAP1A</v>
      </c>
      <c r="B782" s="4">
        <v>1</v>
      </c>
      <c r="C782" s="5">
        <v>0.83099999999999996</v>
      </c>
    </row>
    <row r="783" spans="1:3" x14ac:dyDescent="0.2">
      <c r="A783" s="3" t="str">
        <f>"CD38"</f>
        <v>CD38</v>
      </c>
      <c r="B783" s="4">
        <v>1</v>
      </c>
      <c r="C783" s="5">
        <v>0.83099999999999996</v>
      </c>
    </row>
    <row r="784" spans="1:3" x14ac:dyDescent="0.2">
      <c r="A784" s="3" t="str">
        <f>"IDNK"</f>
        <v>IDNK</v>
      </c>
      <c r="B784" s="4">
        <v>1</v>
      </c>
      <c r="C784" s="5">
        <v>0.83099999999999996</v>
      </c>
    </row>
    <row r="785" spans="1:3" x14ac:dyDescent="0.2">
      <c r="A785" s="3" t="str">
        <f>"PPP5C"</f>
        <v>PPP5C</v>
      </c>
      <c r="B785" s="4">
        <v>1</v>
      </c>
      <c r="C785" s="5">
        <v>0.83</v>
      </c>
    </row>
    <row r="786" spans="1:3" x14ac:dyDescent="0.2">
      <c r="A786" s="3" t="str">
        <f>"PEAK1"</f>
        <v>PEAK1</v>
      </c>
      <c r="B786" s="4">
        <v>1</v>
      </c>
      <c r="C786" s="5">
        <v>0.83</v>
      </c>
    </row>
    <row r="787" spans="1:3" x14ac:dyDescent="0.2">
      <c r="A787" s="3" t="str">
        <f>"PDPK1"</f>
        <v>PDPK1</v>
      </c>
      <c r="B787" s="4">
        <v>1</v>
      </c>
      <c r="C787" s="5">
        <v>0.83</v>
      </c>
    </row>
    <row r="788" spans="1:3" x14ac:dyDescent="0.2">
      <c r="A788" s="3" t="str">
        <f>"AP003721.4"</f>
        <v>AP003721.4</v>
      </c>
      <c r="B788" s="4">
        <v>1</v>
      </c>
      <c r="C788" s="5">
        <v>0.83</v>
      </c>
    </row>
    <row r="789" spans="1:3" x14ac:dyDescent="0.2">
      <c r="A789" s="3" t="str">
        <f>"DYDC1"</f>
        <v>DYDC1</v>
      </c>
      <c r="B789" s="4">
        <v>1</v>
      </c>
      <c r="C789" s="5">
        <v>0.83</v>
      </c>
    </row>
    <row r="790" spans="1:3" x14ac:dyDescent="0.2">
      <c r="A790" s="3" t="str">
        <f>"AC004593.1"</f>
        <v>AC004593.1</v>
      </c>
      <c r="B790" s="4">
        <v>1</v>
      </c>
      <c r="C790" s="5">
        <v>0.83</v>
      </c>
    </row>
    <row r="791" spans="1:3" x14ac:dyDescent="0.2">
      <c r="A791" s="3" t="str">
        <f>"AC023300.3"</f>
        <v>AC023300.3</v>
      </c>
      <c r="B791" s="4">
        <v>1</v>
      </c>
      <c r="C791" s="5">
        <v>0.83</v>
      </c>
    </row>
    <row r="792" spans="1:3" x14ac:dyDescent="0.2">
      <c r="A792" s="3" t="str">
        <f>"CNPY4"</f>
        <v>CNPY4</v>
      </c>
      <c r="B792" s="4">
        <v>1</v>
      </c>
      <c r="C792" s="5">
        <v>0.83</v>
      </c>
    </row>
    <row r="793" spans="1:3" x14ac:dyDescent="0.2">
      <c r="A793" s="3" t="str">
        <f>"NUDT7"</f>
        <v>NUDT7</v>
      </c>
      <c r="B793" s="4">
        <v>1</v>
      </c>
      <c r="C793" s="5">
        <v>0.83</v>
      </c>
    </row>
    <row r="794" spans="1:3" x14ac:dyDescent="0.2">
      <c r="A794" s="3" t="str">
        <f>"P4HA2"</f>
        <v>P4HA2</v>
      </c>
      <c r="B794" s="4">
        <v>1</v>
      </c>
      <c r="C794" s="5">
        <v>0.83</v>
      </c>
    </row>
    <row r="795" spans="1:3" x14ac:dyDescent="0.2">
      <c r="A795" s="3" t="str">
        <f>"PCM1"</f>
        <v>PCM1</v>
      </c>
      <c r="B795" s="4">
        <v>1</v>
      </c>
      <c r="C795" s="5">
        <v>0.83</v>
      </c>
    </row>
    <row r="796" spans="1:3" x14ac:dyDescent="0.2">
      <c r="A796" s="3" t="str">
        <f>"SIRT5"</f>
        <v>SIRT5</v>
      </c>
      <c r="B796" s="4">
        <v>1</v>
      </c>
      <c r="C796" s="5">
        <v>0.82899999999999996</v>
      </c>
    </row>
    <row r="797" spans="1:3" x14ac:dyDescent="0.2">
      <c r="A797" s="3" t="str">
        <f>"HSPA4L"</f>
        <v>HSPA4L</v>
      </c>
      <c r="B797" s="4">
        <v>1</v>
      </c>
      <c r="C797" s="5">
        <v>0.82899999999999996</v>
      </c>
    </row>
    <row r="798" spans="1:3" x14ac:dyDescent="0.2">
      <c r="A798" s="3" t="str">
        <f>"DCP1B"</f>
        <v>DCP1B</v>
      </c>
      <c r="B798" s="4">
        <v>1</v>
      </c>
      <c r="C798" s="5">
        <v>0.82899999999999996</v>
      </c>
    </row>
    <row r="799" spans="1:3" x14ac:dyDescent="0.2">
      <c r="A799" s="3" t="str">
        <f>"AC010255.1"</f>
        <v>AC010255.1</v>
      </c>
      <c r="B799" s="4">
        <v>1</v>
      </c>
      <c r="C799" s="5">
        <v>0.82899999999999996</v>
      </c>
    </row>
    <row r="800" spans="1:3" x14ac:dyDescent="0.2">
      <c r="A800" s="3" t="str">
        <f>"SCAMP4"</f>
        <v>SCAMP4</v>
      </c>
      <c r="B800" s="4">
        <v>1</v>
      </c>
      <c r="C800" s="5">
        <v>0.82899999999999996</v>
      </c>
    </row>
    <row r="801" spans="1:3" x14ac:dyDescent="0.2">
      <c r="A801" s="3" t="str">
        <f>"ORC3"</f>
        <v>ORC3</v>
      </c>
      <c r="B801" s="4">
        <v>1</v>
      </c>
      <c r="C801" s="5">
        <v>0.82799999999999996</v>
      </c>
    </row>
    <row r="802" spans="1:3" x14ac:dyDescent="0.2">
      <c r="A802" s="3" t="str">
        <f>"MNAT1"</f>
        <v>MNAT1</v>
      </c>
      <c r="B802" s="4">
        <v>1</v>
      </c>
      <c r="C802" s="5">
        <v>0.82799999999999996</v>
      </c>
    </row>
    <row r="803" spans="1:3" x14ac:dyDescent="0.2">
      <c r="A803" s="3" t="str">
        <f>"BDNF-AS"</f>
        <v>BDNF-AS</v>
      </c>
      <c r="B803" s="4">
        <v>1</v>
      </c>
      <c r="C803" s="5">
        <v>0.82799999999999996</v>
      </c>
    </row>
    <row r="804" spans="1:3" x14ac:dyDescent="0.2">
      <c r="A804" s="3" t="str">
        <f>"TUSC3"</f>
        <v>TUSC3</v>
      </c>
      <c r="B804" s="4">
        <v>1</v>
      </c>
      <c r="C804" s="5">
        <v>0.82799999999999996</v>
      </c>
    </row>
    <row r="805" spans="1:3" x14ac:dyDescent="0.2">
      <c r="A805" s="3" t="str">
        <f>"SQLE"</f>
        <v>SQLE</v>
      </c>
      <c r="B805" s="4">
        <v>1</v>
      </c>
      <c r="C805" s="5">
        <v>0.82799999999999996</v>
      </c>
    </row>
    <row r="806" spans="1:3" x14ac:dyDescent="0.2">
      <c r="A806" s="3" t="str">
        <f>"TTBK2"</f>
        <v>TTBK2</v>
      </c>
      <c r="B806" s="4">
        <v>1</v>
      </c>
      <c r="C806" s="5">
        <v>0.82799999999999996</v>
      </c>
    </row>
    <row r="807" spans="1:3" x14ac:dyDescent="0.2">
      <c r="A807" s="3" t="str">
        <f>"DIAPH2"</f>
        <v>DIAPH2</v>
      </c>
      <c r="B807" s="4">
        <v>1</v>
      </c>
      <c r="C807" s="5">
        <v>0.82799999999999996</v>
      </c>
    </row>
    <row r="808" spans="1:3" x14ac:dyDescent="0.2">
      <c r="A808" s="3" t="str">
        <f>"CEP83"</f>
        <v>CEP83</v>
      </c>
      <c r="B808" s="4">
        <v>1</v>
      </c>
      <c r="C808" s="5">
        <v>0.82799999999999996</v>
      </c>
    </row>
    <row r="809" spans="1:3" x14ac:dyDescent="0.2">
      <c r="A809" s="3" t="str">
        <f>"CLMN"</f>
        <v>CLMN</v>
      </c>
      <c r="B809" s="4">
        <v>1</v>
      </c>
      <c r="C809" s="5">
        <v>0.82799999999999996</v>
      </c>
    </row>
    <row r="810" spans="1:3" x14ac:dyDescent="0.2">
      <c r="A810" s="3" t="str">
        <f>"LRRIQ3"</f>
        <v>LRRIQ3</v>
      </c>
      <c r="B810" s="4">
        <v>1</v>
      </c>
      <c r="C810" s="5">
        <v>0.82699999999999996</v>
      </c>
    </row>
    <row r="811" spans="1:3" x14ac:dyDescent="0.2">
      <c r="A811" s="3" t="str">
        <f>"OR7E36P"</f>
        <v>OR7E36P</v>
      </c>
      <c r="B811" s="4">
        <v>1</v>
      </c>
      <c r="C811" s="5">
        <v>0.82699999999999996</v>
      </c>
    </row>
    <row r="812" spans="1:3" x14ac:dyDescent="0.2">
      <c r="A812" s="3" t="str">
        <f>"GRM7"</f>
        <v>GRM7</v>
      </c>
      <c r="B812" s="4">
        <v>1</v>
      </c>
      <c r="C812" s="5">
        <v>0.82699999999999996</v>
      </c>
    </row>
    <row r="813" spans="1:3" x14ac:dyDescent="0.2">
      <c r="A813" s="3" t="str">
        <f>"WDR5B"</f>
        <v>WDR5B</v>
      </c>
      <c r="B813" s="4">
        <v>1</v>
      </c>
      <c r="C813" s="5">
        <v>0.82699999999999996</v>
      </c>
    </row>
    <row r="814" spans="1:3" x14ac:dyDescent="0.2">
      <c r="A814" s="3" t="str">
        <f>"AC022107.1"</f>
        <v>AC022107.1</v>
      </c>
      <c r="B814" s="4">
        <v>1</v>
      </c>
      <c r="C814" s="5">
        <v>0.82699999999999996</v>
      </c>
    </row>
    <row r="815" spans="1:3" x14ac:dyDescent="0.2">
      <c r="A815" s="3" t="str">
        <f>"ADPRHL1"</f>
        <v>ADPRHL1</v>
      </c>
      <c r="B815" s="4">
        <v>1</v>
      </c>
      <c r="C815" s="5">
        <v>0.82699999999999996</v>
      </c>
    </row>
    <row r="816" spans="1:3" x14ac:dyDescent="0.2">
      <c r="A816" s="3" t="str">
        <f>"C2CD2L"</f>
        <v>C2CD2L</v>
      </c>
      <c r="B816" s="4">
        <v>1</v>
      </c>
      <c r="C816" s="5">
        <v>0.82699999999999996</v>
      </c>
    </row>
    <row r="817" spans="1:3" x14ac:dyDescent="0.2">
      <c r="A817" s="3" t="str">
        <f>"HIBADH"</f>
        <v>HIBADH</v>
      </c>
      <c r="B817" s="4">
        <v>1</v>
      </c>
      <c r="C817" s="5">
        <v>0.82599999999999996</v>
      </c>
    </row>
    <row r="818" spans="1:3" x14ac:dyDescent="0.2">
      <c r="A818" s="3" t="str">
        <f>"C22orf23"</f>
        <v>C22orf23</v>
      </c>
      <c r="B818" s="4">
        <v>1</v>
      </c>
      <c r="C818" s="5">
        <v>0.82599999999999996</v>
      </c>
    </row>
    <row r="819" spans="1:3" x14ac:dyDescent="0.2">
      <c r="A819" s="3" t="str">
        <f>"EYA1"</f>
        <v>EYA1</v>
      </c>
      <c r="B819" s="4">
        <v>1</v>
      </c>
      <c r="C819" s="5">
        <v>0.82599999999999996</v>
      </c>
    </row>
    <row r="820" spans="1:3" x14ac:dyDescent="0.2">
      <c r="A820" s="3" t="str">
        <f>"C1orf194"</f>
        <v>C1orf194</v>
      </c>
      <c r="B820" s="4">
        <v>1</v>
      </c>
      <c r="C820" s="5">
        <v>0.82499999999999996</v>
      </c>
    </row>
    <row r="821" spans="1:3" x14ac:dyDescent="0.2">
      <c r="A821" s="3" t="str">
        <f>"GEMIN7-AS1"</f>
        <v>GEMIN7-AS1</v>
      </c>
      <c r="B821" s="4">
        <v>1</v>
      </c>
      <c r="C821" s="5">
        <v>0.82499999999999996</v>
      </c>
    </row>
    <row r="822" spans="1:3" x14ac:dyDescent="0.2">
      <c r="A822" s="3" t="str">
        <f>"NBEA"</f>
        <v>NBEA</v>
      </c>
      <c r="B822" s="4">
        <v>1</v>
      </c>
      <c r="C822" s="5">
        <v>0.82499999999999996</v>
      </c>
    </row>
    <row r="823" spans="1:3" x14ac:dyDescent="0.2">
      <c r="A823" s="3" t="str">
        <f>"CEP128"</f>
        <v>CEP128</v>
      </c>
      <c r="B823" s="4">
        <v>1</v>
      </c>
      <c r="C823" s="5">
        <v>0.82499999999999996</v>
      </c>
    </row>
    <row r="824" spans="1:3" x14ac:dyDescent="0.2">
      <c r="A824" s="3" t="str">
        <f>"MAILR"</f>
        <v>MAILR</v>
      </c>
      <c r="B824" s="4">
        <v>1</v>
      </c>
      <c r="C824" s="5">
        <v>0.82499999999999996</v>
      </c>
    </row>
    <row r="825" spans="1:3" x14ac:dyDescent="0.2">
      <c r="A825" s="3" t="str">
        <f>"VEZF1"</f>
        <v>VEZF1</v>
      </c>
      <c r="B825" s="4">
        <v>1</v>
      </c>
      <c r="C825" s="5">
        <v>0.82499999999999996</v>
      </c>
    </row>
    <row r="826" spans="1:3" x14ac:dyDescent="0.2">
      <c r="A826" s="3" t="str">
        <f>"AL391840.3"</f>
        <v>AL391840.3</v>
      </c>
      <c r="B826" s="4">
        <v>1</v>
      </c>
      <c r="C826" s="5">
        <v>0.82399999999999995</v>
      </c>
    </row>
    <row r="827" spans="1:3" x14ac:dyDescent="0.2">
      <c r="A827" s="3" t="str">
        <f>"FGD5-AS1"</f>
        <v>FGD5-AS1</v>
      </c>
      <c r="B827" s="4">
        <v>1</v>
      </c>
      <c r="C827" s="5">
        <v>0.82399999999999995</v>
      </c>
    </row>
    <row r="828" spans="1:3" x14ac:dyDescent="0.2">
      <c r="A828" s="3" t="str">
        <f>"TTC12"</f>
        <v>TTC12</v>
      </c>
      <c r="B828" s="4">
        <v>1</v>
      </c>
      <c r="C828" s="5">
        <v>0.82399999999999995</v>
      </c>
    </row>
    <row r="829" spans="1:3" x14ac:dyDescent="0.2">
      <c r="A829" s="3" t="str">
        <f>"KIF3A"</f>
        <v>KIF3A</v>
      </c>
      <c r="B829" s="4">
        <v>1</v>
      </c>
      <c r="C829" s="5">
        <v>0.82399999999999995</v>
      </c>
    </row>
    <row r="830" spans="1:3" x14ac:dyDescent="0.2">
      <c r="A830" s="3" t="str">
        <f>"AC093635.1"</f>
        <v>AC093635.1</v>
      </c>
      <c r="B830" s="4">
        <v>1</v>
      </c>
      <c r="C830" s="5">
        <v>0.82399999999999995</v>
      </c>
    </row>
    <row r="831" spans="1:3" x14ac:dyDescent="0.2">
      <c r="A831" s="3" t="str">
        <f>"DHRS4-AS1"</f>
        <v>DHRS4-AS1</v>
      </c>
      <c r="B831" s="4">
        <v>1</v>
      </c>
      <c r="C831" s="5">
        <v>0.82299999999999995</v>
      </c>
    </row>
    <row r="832" spans="1:3" x14ac:dyDescent="0.2">
      <c r="A832" s="3" t="str">
        <f>"IKZF4"</f>
        <v>IKZF4</v>
      </c>
      <c r="B832" s="4">
        <v>1</v>
      </c>
      <c r="C832" s="5">
        <v>0.82299999999999995</v>
      </c>
    </row>
    <row r="833" spans="1:3" x14ac:dyDescent="0.2">
      <c r="A833" s="3" t="str">
        <f>"KIZ"</f>
        <v>KIZ</v>
      </c>
      <c r="B833" s="4">
        <v>1</v>
      </c>
      <c r="C833" s="5">
        <v>0.82299999999999995</v>
      </c>
    </row>
    <row r="834" spans="1:3" x14ac:dyDescent="0.2">
      <c r="A834" s="3" t="str">
        <f>"IPO11"</f>
        <v>IPO11</v>
      </c>
      <c r="B834" s="4">
        <v>1</v>
      </c>
      <c r="C834" s="5">
        <v>0.82299999999999995</v>
      </c>
    </row>
    <row r="835" spans="1:3" x14ac:dyDescent="0.2">
      <c r="A835" s="3" t="str">
        <f>"UGDH"</f>
        <v>UGDH</v>
      </c>
      <c r="B835" s="4">
        <v>1</v>
      </c>
      <c r="C835" s="5">
        <v>0.82299999999999995</v>
      </c>
    </row>
    <row r="836" spans="1:3" x14ac:dyDescent="0.2">
      <c r="A836" s="3" t="str">
        <f>"CRIP1"</f>
        <v>CRIP1</v>
      </c>
      <c r="B836" s="4">
        <v>1</v>
      </c>
      <c r="C836" s="5">
        <v>0.82299999999999995</v>
      </c>
    </row>
    <row r="837" spans="1:3" x14ac:dyDescent="0.2">
      <c r="A837" s="3" t="str">
        <f>"SPAG17"</f>
        <v>SPAG17</v>
      </c>
      <c r="B837" s="4">
        <v>1</v>
      </c>
      <c r="C837" s="5">
        <v>0.82199999999999995</v>
      </c>
    </row>
    <row r="838" spans="1:3" x14ac:dyDescent="0.2">
      <c r="A838" s="3" t="str">
        <f>"TRMT10A"</f>
        <v>TRMT10A</v>
      </c>
      <c r="B838" s="4">
        <v>1</v>
      </c>
      <c r="C838" s="5">
        <v>0.82199999999999995</v>
      </c>
    </row>
    <row r="839" spans="1:3" x14ac:dyDescent="0.2">
      <c r="A839" s="3" t="str">
        <f>"AC092058.1"</f>
        <v>AC092058.1</v>
      </c>
      <c r="B839" s="4">
        <v>1</v>
      </c>
      <c r="C839" s="5">
        <v>0.82199999999999995</v>
      </c>
    </row>
    <row r="840" spans="1:3" x14ac:dyDescent="0.2">
      <c r="A840" s="3" t="str">
        <f>"FOCAD"</f>
        <v>FOCAD</v>
      </c>
      <c r="B840" s="4">
        <v>1</v>
      </c>
      <c r="C840" s="5">
        <v>0.82199999999999995</v>
      </c>
    </row>
    <row r="841" spans="1:3" x14ac:dyDescent="0.2">
      <c r="A841" s="3" t="str">
        <f>"ANXA7"</f>
        <v>ANXA7</v>
      </c>
      <c r="B841" s="4">
        <v>1</v>
      </c>
      <c r="C841" s="5">
        <v>0.82199999999999995</v>
      </c>
    </row>
    <row r="842" spans="1:3" x14ac:dyDescent="0.2">
      <c r="A842" s="3" t="str">
        <f>"AC104162.1"</f>
        <v>AC104162.1</v>
      </c>
      <c r="B842" s="4">
        <v>1</v>
      </c>
      <c r="C842" s="5">
        <v>0.82199999999999995</v>
      </c>
    </row>
    <row r="843" spans="1:3" x14ac:dyDescent="0.2">
      <c r="A843" s="3" t="str">
        <f>"WARS2-IT1"</f>
        <v>WARS2-IT1</v>
      </c>
      <c r="B843" s="4">
        <v>1</v>
      </c>
      <c r="C843" s="5">
        <v>0.82099999999999995</v>
      </c>
    </row>
    <row r="844" spans="1:3" x14ac:dyDescent="0.2">
      <c r="A844" s="3" t="str">
        <f>"LRP2BP"</f>
        <v>LRP2BP</v>
      </c>
      <c r="B844" s="4">
        <v>1</v>
      </c>
      <c r="C844" s="5">
        <v>0.82099999999999995</v>
      </c>
    </row>
    <row r="845" spans="1:3" x14ac:dyDescent="0.2">
      <c r="A845" s="3" t="str">
        <f>"AP3M2"</f>
        <v>AP3M2</v>
      </c>
      <c r="B845" s="4">
        <v>1</v>
      </c>
      <c r="C845" s="5">
        <v>0.82099999999999995</v>
      </c>
    </row>
    <row r="846" spans="1:3" x14ac:dyDescent="0.2">
      <c r="A846" s="3" t="str">
        <f>"MIR1915HG"</f>
        <v>MIR1915HG</v>
      </c>
      <c r="B846" s="4">
        <v>1</v>
      </c>
      <c r="C846" s="5">
        <v>0.82099999999999995</v>
      </c>
    </row>
    <row r="847" spans="1:3" x14ac:dyDescent="0.2">
      <c r="A847" s="3" t="str">
        <f>"FXYD1"</f>
        <v>FXYD1</v>
      </c>
      <c r="B847" s="4">
        <v>1</v>
      </c>
      <c r="C847" s="5">
        <v>0.82099999999999995</v>
      </c>
    </row>
    <row r="848" spans="1:3" x14ac:dyDescent="0.2">
      <c r="A848" s="3" t="str">
        <f>"CDHR4"</f>
        <v>CDHR4</v>
      </c>
      <c r="B848" s="4">
        <v>1</v>
      </c>
      <c r="C848" s="5">
        <v>0.82</v>
      </c>
    </row>
    <row r="849" spans="1:3" x14ac:dyDescent="0.2">
      <c r="A849" s="3" t="str">
        <f>"RSPH10B"</f>
        <v>RSPH10B</v>
      </c>
      <c r="B849" s="4">
        <v>1</v>
      </c>
      <c r="C849" s="5">
        <v>0.82</v>
      </c>
    </row>
    <row r="850" spans="1:3" x14ac:dyDescent="0.2">
      <c r="A850" s="3" t="str">
        <f>"SLC52A1"</f>
        <v>SLC52A1</v>
      </c>
      <c r="B850" s="4">
        <v>1</v>
      </c>
      <c r="C850" s="5">
        <v>0.82</v>
      </c>
    </row>
    <row r="851" spans="1:3" x14ac:dyDescent="0.2">
      <c r="A851" s="3" t="str">
        <f>"CBY1"</f>
        <v>CBY1</v>
      </c>
      <c r="B851" s="4">
        <v>1</v>
      </c>
      <c r="C851" s="5">
        <v>0.82</v>
      </c>
    </row>
    <row r="852" spans="1:3" x14ac:dyDescent="0.2">
      <c r="A852" s="3" t="str">
        <f>"CNTD1"</f>
        <v>CNTD1</v>
      </c>
      <c r="B852" s="4">
        <v>1</v>
      </c>
      <c r="C852" s="5">
        <v>0.82</v>
      </c>
    </row>
    <row r="853" spans="1:3" x14ac:dyDescent="0.2">
      <c r="A853" s="3" t="str">
        <f>"MAFG-DT"</f>
        <v>MAFG-DT</v>
      </c>
      <c r="B853" s="4">
        <v>1</v>
      </c>
      <c r="C853" s="5">
        <v>0.82</v>
      </c>
    </row>
    <row r="854" spans="1:3" x14ac:dyDescent="0.2">
      <c r="A854" s="3" t="str">
        <f>"LINC01602"</f>
        <v>LINC01602</v>
      </c>
      <c r="B854" s="4">
        <v>1</v>
      </c>
      <c r="C854" s="5">
        <v>0.81899999999999995</v>
      </c>
    </row>
    <row r="855" spans="1:3" x14ac:dyDescent="0.2">
      <c r="A855" s="3" t="str">
        <f>"SNCAIP"</f>
        <v>SNCAIP</v>
      </c>
      <c r="B855" s="4">
        <v>1</v>
      </c>
      <c r="C855" s="5">
        <v>0.81899999999999995</v>
      </c>
    </row>
    <row r="856" spans="1:3" x14ac:dyDescent="0.2">
      <c r="A856" s="3" t="str">
        <f>"AC034139.1"</f>
        <v>AC034139.1</v>
      </c>
      <c r="B856" s="4">
        <v>1</v>
      </c>
      <c r="C856" s="5">
        <v>0.81899999999999995</v>
      </c>
    </row>
    <row r="857" spans="1:3" x14ac:dyDescent="0.2">
      <c r="A857" s="3" t="str">
        <f>"NAT1"</f>
        <v>NAT1</v>
      </c>
      <c r="B857" s="4">
        <v>1</v>
      </c>
      <c r="C857" s="5">
        <v>0.81799999999999995</v>
      </c>
    </row>
    <row r="858" spans="1:3" x14ac:dyDescent="0.2">
      <c r="A858" s="3" t="str">
        <f>"DNAL4"</f>
        <v>DNAL4</v>
      </c>
      <c r="B858" s="4">
        <v>1</v>
      </c>
      <c r="C858" s="5">
        <v>0.81799999999999995</v>
      </c>
    </row>
    <row r="859" spans="1:3" x14ac:dyDescent="0.2">
      <c r="A859" s="3" t="str">
        <f>"LSM14B"</f>
        <v>LSM14B</v>
      </c>
      <c r="B859" s="4">
        <v>1</v>
      </c>
      <c r="C859" s="5">
        <v>0.81699999999999995</v>
      </c>
    </row>
    <row r="860" spans="1:3" x14ac:dyDescent="0.2">
      <c r="A860" s="3" t="str">
        <f>"PLEKHA5"</f>
        <v>PLEKHA5</v>
      </c>
      <c r="B860" s="4">
        <v>1</v>
      </c>
      <c r="C860" s="5">
        <v>0.81699999999999995</v>
      </c>
    </row>
    <row r="861" spans="1:3" x14ac:dyDescent="0.2">
      <c r="A861" s="3" t="str">
        <f>"AC008532.1"</f>
        <v>AC008532.1</v>
      </c>
      <c r="B861" s="4">
        <v>1</v>
      </c>
      <c r="C861" s="5">
        <v>0.81699999999999995</v>
      </c>
    </row>
    <row r="862" spans="1:3" x14ac:dyDescent="0.2">
      <c r="A862" s="3" t="str">
        <f>"TRIM32"</f>
        <v>TRIM32</v>
      </c>
      <c r="B862" s="4">
        <v>1</v>
      </c>
      <c r="C862" s="5">
        <v>0.81699999999999995</v>
      </c>
    </row>
    <row r="863" spans="1:3" x14ac:dyDescent="0.2">
      <c r="A863" s="3" t="str">
        <f>"C19orf44"</f>
        <v>C19orf44</v>
      </c>
      <c r="B863" s="4">
        <v>1</v>
      </c>
      <c r="C863" s="5">
        <v>0.81699999999999995</v>
      </c>
    </row>
    <row r="864" spans="1:3" x14ac:dyDescent="0.2">
      <c r="A864" s="3" t="str">
        <f>"NEURL1B"</f>
        <v>NEURL1B</v>
      </c>
      <c r="B864" s="4">
        <v>1</v>
      </c>
      <c r="C864" s="5">
        <v>0.81699999999999995</v>
      </c>
    </row>
    <row r="865" spans="1:3" x14ac:dyDescent="0.2">
      <c r="A865" s="3" t="str">
        <f>"STK32C"</f>
        <v>STK32C</v>
      </c>
      <c r="B865" s="4">
        <v>1</v>
      </c>
      <c r="C865" s="5">
        <v>0.81699999999999995</v>
      </c>
    </row>
    <row r="866" spans="1:3" x14ac:dyDescent="0.2">
      <c r="A866" s="3" t="str">
        <f>"DNAJB4"</f>
        <v>DNAJB4</v>
      </c>
      <c r="B866" s="4">
        <v>1</v>
      </c>
      <c r="C866" s="5">
        <v>0.81699999999999995</v>
      </c>
    </row>
    <row r="867" spans="1:3" x14ac:dyDescent="0.2">
      <c r="A867" s="3" t="str">
        <f>"AC105052.5"</f>
        <v>AC105052.5</v>
      </c>
      <c r="B867" s="4">
        <v>1</v>
      </c>
      <c r="C867" s="5">
        <v>0.81599999999999995</v>
      </c>
    </row>
    <row r="868" spans="1:3" x14ac:dyDescent="0.2">
      <c r="A868" s="3" t="str">
        <f>"WDR49"</f>
        <v>WDR49</v>
      </c>
      <c r="B868" s="4">
        <v>1</v>
      </c>
      <c r="C868" s="5">
        <v>0.81599999999999995</v>
      </c>
    </row>
    <row r="869" spans="1:3" x14ac:dyDescent="0.2">
      <c r="A869" s="3" t="str">
        <f>"DIXDC1"</f>
        <v>DIXDC1</v>
      </c>
      <c r="B869" s="4">
        <v>1</v>
      </c>
      <c r="C869" s="5">
        <v>0.81599999999999995</v>
      </c>
    </row>
    <row r="870" spans="1:3" x14ac:dyDescent="0.2">
      <c r="A870" s="3" t="str">
        <f>"HSPH1"</f>
        <v>HSPH1</v>
      </c>
      <c r="B870" s="4">
        <v>1</v>
      </c>
      <c r="C870" s="5">
        <v>0.81599999999999995</v>
      </c>
    </row>
    <row r="871" spans="1:3" x14ac:dyDescent="0.2">
      <c r="A871" s="3" t="str">
        <f>"ELK3"</f>
        <v>ELK3</v>
      </c>
      <c r="B871" s="4">
        <v>1</v>
      </c>
      <c r="C871" s="5">
        <v>0.81499999999999995</v>
      </c>
    </row>
    <row r="872" spans="1:3" x14ac:dyDescent="0.2">
      <c r="A872" s="3" t="str">
        <f>"BTG4"</f>
        <v>BTG4</v>
      </c>
      <c r="B872" s="4">
        <v>1</v>
      </c>
      <c r="C872" s="5">
        <v>0.81499999999999995</v>
      </c>
    </row>
    <row r="873" spans="1:3" x14ac:dyDescent="0.2">
      <c r="A873" s="3" t="str">
        <f>"SYNE1"</f>
        <v>SYNE1</v>
      </c>
      <c r="B873" s="4">
        <v>1</v>
      </c>
      <c r="C873" s="5">
        <v>0.81499999999999995</v>
      </c>
    </row>
    <row r="874" spans="1:3" x14ac:dyDescent="0.2">
      <c r="A874" s="3" t="str">
        <f>"TM9SF1"</f>
        <v>TM9SF1</v>
      </c>
      <c r="B874" s="4">
        <v>1</v>
      </c>
      <c r="C874" s="5">
        <v>0.81499999999999995</v>
      </c>
    </row>
    <row r="875" spans="1:3" x14ac:dyDescent="0.2">
      <c r="A875" s="3" t="str">
        <f>"COBL"</f>
        <v>COBL</v>
      </c>
      <c r="B875" s="4">
        <v>1</v>
      </c>
      <c r="C875" s="5">
        <v>0.81499999999999995</v>
      </c>
    </row>
    <row r="876" spans="1:3" x14ac:dyDescent="0.2">
      <c r="A876" s="3" t="str">
        <f>"NAPA-AS1"</f>
        <v>NAPA-AS1</v>
      </c>
      <c r="B876" s="4">
        <v>1</v>
      </c>
      <c r="C876" s="5">
        <v>0.81399999999999995</v>
      </c>
    </row>
    <row r="877" spans="1:3" x14ac:dyDescent="0.2">
      <c r="A877" s="3" t="str">
        <f>"MTSS1"</f>
        <v>MTSS1</v>
      </c>
      <c r="B877" s="4">
        <v>1</v>
      </c>
      <c r="C877" s="5">
        <v>0.81399999999999995</v>
      </c>
    </row>
    <row r="878" spans="1:3" x14ac:dyDescent="0.2">
      <c r="A878" s="3" t="str">
        <f>"SLC22A23"</f>
        <v>SLC22A23</v>
      </c>
      <c r="B878" s="4">
        <v>1</v>
      </c>
      <c r="C878" s="5">
        <v>0.81399999999999995</v>
      </c>
    </row>
    <row r="879" spans="1:3" x14ac:dyDescent="0.2">
      <c r="A879" s="3" t="str">
        <f>"ADCY9"</f>
        <v>ADCY9</v>
      </c>
      <c r="B879" s="4">
        <v>1</v>
      </c>
      <c r="C879" s="5">
        <v>0.81399999999999995</v>
      </c>
    </row>
    <row r="880" spans="1:3" x14ac:dyDescent="0.2">
      <c r="A880" s="3" t="str">
        <f>"CCDC103"</f>
        <v>CCDC103</v>
      </c>
      <c r="B880" s="4">
        <v>1</v>
      </c>
      <c r="C880" s="5">
        <v>0.81399999999999995</v>
      </c>
    </row>
    <row r="881" spans="1:3" x14ac:dyDescent="0.2">
      <c r="A881" s="3" t="str">
        <f>"ZFAND4"</f>
        <v>ZFAND4</v>
      </c>
      <c r="B881" s="4">
        <v>1</v>
      </c>
      <c r="C881" s="5">
        <v>0.81299999999999994</v>
      </c>
    </row>
    <row r="882" spans="1:3" x14ac:dyDescent="0.2">
      <c r="A882" s="3" t="str">
        <f>"CD164"</f>
        <v>CD164</v>
      </c>
      <c r="B882" s="4">
        <v>1</v>
      </c>
      <c r="C882" s="5">
        <v>0.81299999999999994</v>
      </c>
    </row>
    <row r="883" spans="1:3" x14ac:dyDescent="0.2">
      <c r="A883" s="3" t="str">
        <f>"DRAM2"</f>
        <v>DRAM2</v>
      </c>
      <c r="B883" s="4">
        <v>1</v>
      </c>
      <c r="C883" s="5">
        <v>0.81299999999999994</v>
      </c>
    </row>
    <row r="884" spans="1:3" x14ac:dyDescent="0.2">
      <c r="A884" s="3" t="str">
        <f>"AC008035.1"</f>
        <v>AC008035.1</v>
      </c>
      <c r="B884" s="4">
        <v>1</v>
      </c>
      <c r="C884" s="5">
        <v>0.81299999999999994</v>
      </c>
    </row>
    <row r="885" spans="1:3" x14ac:dyDescent="0.2">
      <c r="A885" s="3" t="str">
        <f>"ATXN7L3B"</f>
        <v>ATXN7L3B</v>
      </c>
      <c r="B885" s="4">
        <v>1</v>
      </c>
      <c r="C885" s="5">
        <v>0.81299999999999994</v>
      </c>
    </row>
    <row r="886" spans="1:3" x14ac:dyDescent="0.2">
      <c r="A886" s="3" t="str">
        <f>"CSTF2T"</f>
        <v>CSTF2T</v>
      </c>
      <c r="B886" s="4">
        <v>1</v>
      </c>
      <c r="C886" s="5">
        <v>0.81299999999999994</v>
      </c>
    </row>
    <row r="887" spans="1:3" x14ac:dyDescent="0.2">
      <c r="A887" s="3" t="str">
        <f>"AL009177.1"</f>
        <v>AL009177.1</v>
      </c>
      <c r="B887" s="4">
        <v>1</v>
      </c>
      <c r="C887" s="5">
        <v>0.81299999999999994</v>
      </c>
    </row>
    <row r="888" spans="1:3" x14ac:dyDescent="0.2">
      <c r="A888" s="3" t="str">
        <f>"TBC1D8-AS1"</f>
        <v>TBC1D8-AS1</v>
      </c>
      <c r="B888" s="4">
        <v>1</v>
      </c>
      <c r="C888" s="5">
        <v>0.81299999999999994</v>
      </c>
    </row>
    <row r="889" spans="1:3" x14ac:dyDescent="0.2">
      <c r="A889" s="3" t="str">
        <f>"FAIM"</f>
        <v>FAIM</v>
      </c>
      <c r="B889" s="4">
        <v>1</v>
      </c>
      <c r="C889" s="5">
        <v>0.81299999999999994</v>
      </c>
    </row>
    <row r="890" spans="1:3" x14ac:dyDescent="0.2">
      <c r="A890" s="3" t="str">
        <f>"LLPH-DT"</f>
        <v>LLPH-DT</v>
      </c>
      <c r="B890" s="4">
        <v>1</v>
      </c>
      <c r="C890" s="5">
        <v>0.81200000000000006</v>
      </c>
    </row>
    <row r="891" spans="1:3" x14ac:dyDescent="0.2">
      <c r="A891" s="3" t="str">
        <f>"RBM38"</f>
        <v>RBM38</v>
      </c>
      <c r="B891" s="4">
        <v>1</v>
      </c>
      <c r="C891" s="5">
        <v>0.81200000000000006</v>
      </c>
    </row>
    <row r="892" spans="1:3" x14ac:dyDescent="0.2">
      <c r="A892" s="3" t="str">
        <f>"VPS35"</f>
        <v>VPS35</v>
      </c>
      <c r="B892" s="4">
        <v>1</v>
      </c>
      <c r="C892" s="5">
        <v>0.81200000000000006</v>
      </c>
    </row>
    <row r="893" spans="1:3" x14ac:dyDescent="0.2">
      <c r="A893" s="3" t="str">
        <f>"MCMDC2"</f>
        <v>MCMDC2</v>
      </c>
      <c r="B893" s="4">
        <v>1</v>
      </c>
      <c r="C893" s="5">
        <v>0.81200000000000006</v>
      </c>
    </row>
    <row r="894" spans="1:3" x14ac:dyDescent="0.2">
      <c r="A894" s="3" t="str">
        <f>"AC241585.2"</f>
        <v>AC241585.2</v>
      </c>
      <c r="B894" s="4">
        <v>1</v>
      </c>
      <c r="C894" s="5">
        <v>0.81100000000000005</v>
      </c>
    </row>
    <row r="895" spans="1:3" x14ac:dyDescent="0.2">
      <c r="A895" s="3" t="str">
        <f>"AC008674.1"</f>
        <v>AC008674.1</v>
      </c>
      <c r="B895" s="4">
        <v>1</v>
      </c>
      <c r="C895" s="5">
        <v>0.81100000000000005</v>
      </c>
    </row>
    <row r="896" spans="1:3" x14ac:dyDescent="0.2">
      <c r="A896" s="3" t="str">
        <f>"SCARF2"</f>
        <v>SCARF2</v>
      </c>
      <c r="B896" s="4">
        <v>1</v>
      </c>
      <c r="C896" s="5">
        <v>0.81100000000000005</v>
      </c>
    </row>
    <row r="897" spans="1:3" x14ac:dyDescent="0.2">
      <c r="A897" s="3" t="str">
        <f>"EFCAB11"</f>
        <v>EFCAB11</v>
      </c>
      <c r="B897" s="4">
        <v>1</v>
      </c>
      <c r="C897" s="5">
        <v>0.81100000000000005</v>
      </c>
    </row>
    <row r="898" spans="1:3" x14ac:dyDescent="0.2">
      <c r="A898" s="3" t="str">
        <f>"TMEM131"</f>
        <v>TMEM131</v>
      </c>
      <c r="B898" s="4">
        <v>1</v>
      </c>
      <c r="C898" s="5">
        <v>0.81100000000000005</v>
      </c>
    </row>
    <row r="899" spans="1:3" x14ac:dyDescent="0.2">
      <c r="A899" s="3" t="str">
        <f>"FSIP1"</f>
        <v>FSIP1</v>
      </c>
      <c r="B899" s="4">
        <v>1</v>
      </c>
      <c r="C899" s="5">
        <v>0.81</v>
      </c>
    </row>
    <row r="900" spans="1:3" x14ac:dyDescent="0.2">
      <c r="A900" s="3" t="str">
        <f>"SUN1"</f>
        <v>SUN1</v>
      </c>
      <c r="B900" s="4">
        <v>1</v>
      </c>
      <c r="C900" s="5">
        <v>0.81</v>
      </c>
    </row>
    <row r="901" spans="1:3" x14ac:dyDescent="0.2">
      <c r="A901" s="3" t="str">
        <f>"MSH2"</f>
        <v>MSH2</v>
      </c>
      <c r="B901" s="4">
        <v>1</v>
      </c>
      <c r="C901" s="5">
        <v>0.81</v>
      </c>
    </row>
    <row r="902" spans="1:3" x14ac:dyDescent="0.2">
      <c r="A902" s="3" t="str">
        <f>"BAIAP2-DT"</f>
        <v>BAIAP2-DT</v>
      </c>
      <c r="B902" s="4">
        <v>1</v>
      </c>
      <c r="C902" s="5">
        <v>0.81</v>
      </c>
    </row>
    <row r="903" spans="1:3" x14ac:dyDescent="0.2">
      <c r="A903" s="3" t="str">
        <f>"TMEM44-AS1"</f>
        <v>TMEM44-AS1</v>
      </c>
      <c r="B903" s="4">
        <v>1</v>
      </c>
      <c r="C903" s="5">
        <v>0.80900000000000005</v>
      </c>
    </row>
    <row r="904" spans="1:3" x14ac:dyDescent="0.2">
      <c r="A904" s="3" t="str">
        <f>"SPAG8"</f>
        <v>SPAG8</v>
      </c>
      <c r="B904" s="4">
        <v>1</v>
      </c>
      <c r="C904" s="5">
        <v>0.80900000000000005</v>
      </c>
    </row>
    <row r="905" spans="1:3" x14ac:dyDescent="0.2">
      <c r="A905" s="3" t="str">
        <f>"CA5B"</f>
        <v>CA5B</v>
      </c>
      <c r="B905" s="4">
        <v>1</v>
      </c>
      <c r="C905" s="5">
        <v>0.80900000000000005</v>
      </c>
    </row>
    <row r="906" spans="1:3" x14ac:dyDescent="0.2">
      <c r="A906" s="3" t="str">
        <f>"AC008393.1"</f>
        <v>AC008393.1</v>
      </c>
      <c r="B906" s="4">
        <v>1</v>
      </c>
      <c r="C906" s="5">
        <v>0.80900000000000005</v>
      </c>
    </row>
    <row r="907" spans="1:3" x14ac:dyDescent="0.2">
      <c r="A907" s="3" t="str">
        <f>"AL359736.1"</f>
        <v>AL359736.1</v>
      </c>
      <c r="B907" s="4">
        <v>1</v>
      </c>
      <c r="C907" s="5">
        <v>0.80900000000000005</v>
      </c>
    </row>
    <row r="908" spans="1:3" x14ac:dyDescent="0.2">
      <c r="A908" s="3" t="str">
        <f>"CD59"</f>
        <v>CD59</v>
      </c>
      <c r="B908" s="4">
        <v>1</v>
      </c>
      <c r="C908" s="5">
        <v>0.80900000000000005</v>
      </c>
    </row>
    <row r="909" spans="1:3" x14ac:dyDescent="0.2">
      <c r="A909" s="3" t="str">
        <f>"CALM2"</f>
        <v>CALM2</v>
      </c>
      <c r="B909" s="4">
        <v>1</v>
      </c>
      <c r="C909" s="5">
        <v>0.80900000000000005</v>
      </c>
    </row>
    <row r="910" spans="1:3" x14ac:dyDescent="0.2">
      <c r="A910" s="3" t="str">
        <f>"CNN1"</f>
        <v>CNN1</v>
      </c>
      <c r="B910" s="4">
        <v>1</v>
      </c>
      <c r="C910" s="5">
        <v>0.80900000000000005</v>
      </c>
    </row>
    <row r="911" spans="1:3" x14ac:dyDescent="0.2">
      <c r="A911" s="3" t="str">
        <f>"KIAA1841"</f>
        <v>KIAA1841</v>
      </c>
      <c r="B911" s="4">
        <v>1</v>
      </c>
      <c r="C911" s="5">
        <v>0.80900000000000005</v>
      </c>
    </row>
    <row r="912" spans="1:3" x14ac:dyDescent="0.2">
      <c r="A912" s="3" t="str">
        <f>"ZSCAN5A"</f>
        <v>ZSCAN5A</v>
      </c>
      <c r="B912" s="4">
        <v>1</v>
      </c>
      <c r="C912" s="5">
        <v>0.80900000000000005</v>
      </c>
    </row>
    <row r="913" spans="1:3" x14ac:dyDescent="0.2">
      <c r="A913" s="3" t="str">
        <f>"BBIP1"</f>
        <v>BBIP1</v>
      </c>
      <c r="B913" s="4">
        <v>1</v>
      </c>
      <c r="C913" s="5">
        <v>0.80900000000000005</v>
      </c>
    </row>
    <row r="914" spans="1:3" x14ac:dyDescent="0.2">
      <c r="A914" s="3" t="str">
        <f>"CROCC"</f>
        <v>CROCC</v>
      </c>
      <c r="B914" s="4">
        <v>1</v>
      </c>
      <c r="C914" s="5">
        <v>0.80900000000000005</v>
      </c>
    </row>
    <row r="915" spans="1:3" x14ac:dyDescent="0.2">
      <c r="A915" s="3" t="str">
        <f>"HSD11B1L"</f>
        <v>HSD11B1L</v>
      </c>
      <c r="B915" s="4">
        <v>1</v>
      </c>
      <c r="C915" s="5">
        <v>0.80800000000000005</v>
      </c>
    </row>
    <row r="916" spans="1:3" x14ac:dyDescent="0.2">
      <c r="A916" s="3" t="str">
        <f>"AC079140.6"</f>
        <v>AC079140.6</v>
      </c>
      <c r="B916" s="4">
        <v>1</v>
      </c>
      <c r="C916" s="5">
        <v>0.80800000000000005</v>
      </c>
    </row>
    <row r="917" spans="1:3" x14ac:dyDescent="0.2">
      <c r="A917" s="3" t="str">
        <f>"CEP120"</f>
        <v>CEP120</v>
      </c>
      <c r="B917" s="4">
        <v>1</v>
      </c>
      <c r="C917" s="5">
        <v>0.80800000000000005</v>
      </c>
    </row>
    <row r="918" spans="1:3" x14ac:dyDescent="0.2">
      <c r="A918" s="3" t="str">
        <f>"H2BU1"</f>
        <v>H2BU1</v>
      </c>
      <c r="B918" s="4">
        <v>1</v>
      </c>
      <c r="C918" s="5">
        <v>0.80800000000000005</v>
      </c>
    </row>
    <row r="919" spans="1:3" x14ac:dyDescent="0.2">
      <c r="A919" s="3" t="str">
        <f>"ENAH"</f>
        <v>ENAH</v>
      </c>
      <c r="B919" s="4">
        <v>1</v>
      </c>
      <c r="C919" s="5">
        <v>0.80800000000000005</v>
      </c>
    </row>
    <row r="920" spans="1:3" x14ac:dyDescent="0.2">
      <c r="A920" s="3" t="str">
        <f>"C8orf34"</f>
        <v>C8orf34</v>
      </c>
      <c r="B920" s="4">
        <v>1</v>
      </c>
      <c r="C920" s="5">
        <v>0.80700000000000005</v>
      </c>
    </row>
    <row r="921" spans="1:3" x14ac:dyDescent="0.2">
      <c r="A921" s="3" t="str">
        <f>"AC023824.6"</f>
        <v>AC023824.6</v>
      </c>
      <c r="B921" s="4">
        <v>1</v>
      </c>
      <c r="C921" s="5">
        <v>0.80700000000000005</v>
      </c>
    </row>
    <row r="922" spans="1:3" x14ac:dyDescent="0.2">
      <c r="A922" s="3" t="str">
        <f>"SAP30-DT"</f>
        <v>SAP30-DT</v>
      </c>
      <c r="B922" s="4">
        <v>1</v>
      </c>
      <c r="C922" s="5">
        <v>0.80700000000000005</v>
      </c>
    </row>
    <row r="923" spans="1:3" x14ac:dyDescent="0.2">
      <c r="A923" s="3" t="str">
        <f>"ZNF764"</f>
        <v>ZNF764</v>
      </c>
      <c r="B923" s="4">
        <v>1</v>
      </c>
      <c r="C923" s="5">
        <v>0.80700000000000005</v>
      </c>
    </row>
    <row r="924" spans="1:3" x14ac:dyDescent="0.2">
      <c r="A924" s="3" t="str">
        <f>"AC087752.3"</f>
        <v>AC087752.3</v>
      </c>
      <c r="B924" s="4">
        <v>1</v>
      </c>
      <c r="C924" s="5">
        <v>0.80700000000000005</v>
      </c>
    </row>
    <row r="925" spans="1:3" x14ac:dyDescent="0.2">
      <c r="A925" s="3" t="str">
        <f>"CBX5"</f>
        <v>CBX5</v>
      </c>
      <c r="B925" s="4">
        <v>1</v>
      </c>
      <c r="C925" s="5">
        <v>0.80600000000000005</v>
      </c>
    </row>
    <row r="926" spans="1:3" x14ac:dyDescent="0.2">
      <c r="A926" s="3" t="str">
        <f>"TNPO2"</f>
        <v>TNPO2</v>
      </c>
      <c r="B926" s="4">
        <v>1</v>
      </c>
      <c r="C926" s="5">
        <v>0.80600000000000005</v>
      </c>
    </row>
    <row r="927" spans="1:3" x14ac:dyDescent="0.2">
      <c r="A927" s="3" t="str">
        <f>"COPS8"</f>
        <v>COPS8</v>
      </c>
      <c r="B927" s="4">
        <v>1</v>
      </c>
      <c r="C927" s="5">
        <v>0.80600000000000005</v>
      </c>
    </row>
    <row r="928" spans="1:3" x14ac:dyDescent="0.2">
      <c r="A928" s="3" t="str">
        <f>"AC079145.1"</f>
        <v>AC079145.1</v>
      </c>
      <c r="B928" s="4">
        <v>1</v>
      </c>
      <c r="C928" s="5">
        <v>0.80600000000000005</v>
      </c>
    </row>
    <row r="929" spans="1:3" x14ac:dyDescent="0.2">
      <c r="A929" s="3" t="str">
        <f>"BBS2"</f>
        <v>BBS2</v>
      </c>
      <c r="B929" s="4">
        <v>1</v>
      </c>
      <c r="C929" s="5">
        <v>0.80600000000000005</v>
      </c>
    </row>
    <row r="930" spans="1:3" x14ac:dyDescent="0.2">
      <c r="A930" s="3" t="str">
        <f>"CALML4"</f>
        <v>CALML4</v>
      </c>
      <c r="B930" s="4">
        <v>1</v>
      </c>
      <c r="C930" s="5">
        <v>0.80600000000000005</v>
      </c>
    </row>
    <row r="931" spans="1:3" x14ac:dyDescent="0.2">
      <c r="A931" s="3" t="str">
        <f>"CYP2U1"</f>
        <v>CYP2U1</v>
      </c>
      <c r="B931" s="4">
        <v>1</v>
      </c>
      <c r="C931" s="5">
        <v>0.80600000000000005</v>
      </c>
    </row>
    <row r="932" spans="1:3" x14ac:dyDescent="0.2">
      <c r="A932" s="3" t="str">
        <f>"RNF20"</f>
        <v>RNF20</v>
      </c>
      <c r="B932" s="4">
        <v>1</v>
      </c>
      <c r="C932" s="5">
        <v>0.80500000000000005</v>
      </c>
    </row>
    <row r="933" spans="1:3" x14ac:dyDescent="0.2">
      <c r="A933" s="3" t="str">
        <f>"HAGH"</f>
        <v>HAGH</v>
      </c>
      <c r="B933" s="4">
        <v>1</v>
      </c>
      <c r="C933" s="5">
        <v>0.80500000000000005</v>
      </c>
    </row>
    <row r="934" spans="1:3" x14ac:dyDescent="0.2">
      <c r="A934" s="3" t="str">
        <f>"SNAPC4"</f>
        <v>SNAPC4</v>
      </c>
      <c r="B934" s="4">
        <v>1</v>
      </c>
      <c r="C934" s="5">
        <v>0.80400000000000005</v>
      </c>
    </row>
    <row r="935" spans="1:3" x14ac:dyDescent="0.2">
      <c r="A935" s="3" t="str">
        <f>"LRRC45"</f>
        <v>LRRC45</v>
      </c>
      <c r="B935" s="4">
        <v>1</v>
      </c>
      <c r="C935" s="5">
        <v>0.80300000000000005</v>
      </c>
    </row>
    <row r="936" spans="1:3" x14ac:dyDescent="0.2">
      <c r="A936" s="3" t="str">
        <f>"XPC-AS1"</f>
        <v>XPC-AS1</v>
      </c>
      <c r="B936" s="4">
        <v>1</v>
      </c>
      <c r="C936" s="5">
        <v>0.80300000000000005</v>
      </c>
    </row>
    <row r="937" spans="1:3" x14ac:dyDescent="0.2">
      <c r="A937" s="3" t="str">
        <f>"PCSK4"</f>
        <v>PCSK4</v>
      </c>
      <c r="B937" s="4">
        <v>1</v>
      </c>
      <c r="C937" s="5">
        <v>0.80300000000000005</v>
      </c>
    </row>
    <row r="938" spans="1:3" x14ac:dyDescent="0.2">
      <c r="A938" s="3" t="str">
        <f>"GALK2"</f>
        <v>GALK2</v>
      </c>
      <c r="B938" s="4">
        <v>1</v>
      </c>
      <c r="C938" s="5">
        <v>0.80300000000000005</v>
      </c>
    </row>
    <row r="939" spans="1:3" x14ac:dyDescent="0.2">
      <c r="A939" s="3" t="str">
        <f>"POLR2I"</f>
        <v>POLR2I</v>
      </c>
      <c r="B939" s="4">
        <v>1</v>
      </c>
      <c r="C939" s="5">
        <v>0.80200000000000005</v>
      </c>
    </row>
    <row r="940" spans="1:3" x14ac:dyDescent="0.2">
      <c r="A940" s="3" t="str">
        <f>"HSPD1"</f>
        <v>HSPD1</v>
      </c>
      <c r="B940" s="4">
        <v>1</v>
      </c>
      <c r="C940" s="5">
        <v>0.80200000000000005</v>
      </c>
    </row>
    <row r="941" spans="1:3" x14ac:dyDescent="0.2">
      <c r="A941" s="3" t="str">
        <f>"TTC41P"</f>
        <v>TTC41P</v>
      </c>
      <c r="B941" s="4">
        <v>1</v>
      </c>
      <c r="C941" s="5">
        <v>0.80200000000000005</v>
      </c>
    </row>
    <row r="942" spans="1:3" x14ac:dyDescent="0.2">
      <c r="A942" s="3" t="str">
        <f>"FBF1"</f>
        <v>FBF1</v>
      </c>
      <c r="B942" s="4">
        <v>1</v>
      </c>
      <c r="C942" s="5">
        <v>0.80200000000000005</v>
      </c>
    </row>
    <row r="943" spans="1:3" x14ac:dyDescent="0.2">
      <c r="A943" s="3" t="str">
        <f>"LZIC"</f>
        <v>LZIC</v>
      </c>
      <c r="B943" s="4">
        <v>1</v>
      </c>
      <c r="C943" s="5">
        <v>0.80200000000000005</v>
      </c>
    </row>
    <row r="944" spans="1:3" x14ac:dyDescent="0.2">
      <c r="A944" s="3" t="str">
        <f>"SUDS3"</f>
        <v>SUDS3</v>
      </c>
      <c r="B944" s="4">
        <v>1</v>
      </c>
      <c r="C944" s="5">
        <v>0.80200000000000005</v>
      </c>
    </row>
    <row r="945" spans="1:3" x14ac:dyDescent="0.2">
      <c r="A945" s="3" t="str">
        <f>"AC008966.1"</f>
        <v>AC008966.1</v>
      </c>
      <c r="B945" s="4">
        <v>1</v>
      </c>
      <c r="C945" s="5">
        <v>0.80100000000000005</v>
      </c>
    </row>
    <row r="946" spans="1:3" x14ac:dyDescent="0.2">
      <c r="A946" s="3" t="str">
        <f>"SLC4A8"</f>
        <v>SLC4A8</v>
      </c>
      <c r="B946" s="4">
        <v>1</v>
      </c>
      <c r="C946" s="5">
        <v>0.80100000000000005</v>
      </c>
    </row>
    <row r="947" spans="1:3" x14ac:dyDescent="0.2">
      <c r="A947" s="3" t="str">
        <f>"CDC5L"</f>
        <v>CDC5L</v>
      </c>
      <c r="B947" s="4">
        <v>1</v>
      </c>
      <c r="C947" s="5">
        <v>0.80100000000000005</v>
      </c>
    </row>
    <row r="948" spans="1:3" x14ac:dyDescent="0.2">
      <c r="A948" s="3" t="str">
        <f>"CRACD"</f>
        <v>CRACD</v>
      </c>
      <c r="B948" s="4">
        <v>1</v>
      </c>
      <c r="C948" s="5">
        <v>0.80100000000000005</v>
      </c>
    </row>
    <row r="949" spans="1:3" x14ac:dyDescent="0.2">
      <c r="A949" s="3" t="str">
        <f>"NFX1"</f>
        <v>NFX1</v>
      </c>
      <c r="B949" s="4">
        <v>1</v>
      </c>
      <c r="C949" s="5">
        <v>0.80100000000000005</v>
      </c>
    </row>
    <row r="950" spans="1:3" x14ac:dyDescent="0.2">
      <c r="A950" s="3" t="str">
        <f>"SLC25A5-AS1"</f>
        <v>SLC25A5-AS1</v>
      </c>
      <c r="B950" s="4">
        <v>1</v>
      </c>
      <c r="C950" s="5">
        <v>0.80100000000000005</v>
      </c>
    </row>
    <row r="951" spans="1:3" x14ac:dyDescent="0.2">
      <c r="A951" s="3" t="str">
        <f>"GRIN3B"</f>
        <v>GRIN3B</v>
      </c>
      <c r="B951" s="4">
        <v>1</v>
      </c>
      <c r="C951" s="5">
        <v>0.80100000000000005</v>
      </c>
    </row>
    <row r="952" spans="1:3" x14ac:dyDescent="0.2">
      <c r="A952" s="3" t="str">
        <f>"NDN"</f>
        <v>NDN</v>
      </c>
      <c r="B952" s="4">
        <v>1</v>
      </c>
      <c r="C952" s="5">
        <v>0.8</v>
      </c>
    </row>
    <row r="953" spans="1:3" x14ac:dyDescent="0.2">
      <c r="A953" s="3" t="str">
        <f>"HIRIP3"</f>
        <v>HIRIP3</v>
      </c>
      <c r="B953" s="4">
        <v>1</v>
      </c>
      <c r="C953" s="5">
        <v>0.8</v>
      </c>
    </row>
    <row r="954" spans="1:3" x14ac:dyDescent="0.2">
      <c r="A954" s="3" t="str">
        <f>"PNLDC1"</f>
        <v>PNLDC1</v>
      </c>
      <c r="B954" s="4">
        <v>1</v>
      </c>
      <c r="C954" s="5">
        <v>0.8</v>
      </c>
    </row>
    <row r="955" spans="1:3" x14ac:dyDescent="0.2">
      <c r="A955" s="3" t="str">
        <f>"MIEF2"</f>
        <v>MIEF2</v>
      </c>
      <c r="B955" s="4">
        <v>1</v>
      </c>
      <c r="C955" s="5">
        <v>0.8</v>
      </c>
    </row>
    <row r="956" spans="1:3" x14ac:dyDescent="0.2">
      <c r="A956" s="3" t="str">
        <f>"BCO2"</f>
        <v>BCO2</v>
      </c>
      <c r="B956" s="4">
        <v>1</v>
      </c>
      <c r="C956" s="5">
        <v>0.8</v>
      </c>
    </row>
    <row r="957" spans="1:3" x14ac:dyDescent="0.2">
      <c r="A957" s="3" t="str">
        <f>"GNA14"</f>
        <v>GNA14</v>
      </c>
      <c r="B957" s="4">
        <v>1</v>
      </c>
      <c r="C957" s="5">
        <v>0.8</v>
      </c>
    </row>
    <row r="958" spans="1:3" x14ac:dyDescent="0.2">
      <c r="A958" s="3" t="str">
        <f>"CBX7"</f>
        <v>CBX7</v>
      </c>
      <c r="B958" s="4">
        <v>1</v>
      </c>
      <c r="C958" s="5">
        <v>0.8</v>
      </c>
    </row>
    <row r="959" spans="1:3" x14ac:dyDescent="0.2">
      <c r="A959" s="3" t="str">
        <f>"C9orf64"</f>
        <v>C9orf64</v>
      </c>
      <c r="B959" s="4">
        <v>1</v>
      </c>
      <c r="C959" s="5">
        <v>0.8</v>
      </c>
    </row>
    <row r="960" spans="1:3" x14ac:dyDescent="0.2">
      <c r="A960" s="3" t="str">
        <f>"PCDHB1"</f>
        <v>PCDHB1</v>
      </c>
      <c r="B960" s="4">
        <v>1</v>
      </c>
      <c r="C960" s="5">
        <v>0.8</v>
      </c>
    </row>
    <row r="961" spans="1:3" x14ac:dyDescent="0.2">
      <c r="A961" s="3" t="str">
        <f>"ANKS1A"</f>
        <v>ANKS1A</v>
      </c>
      <c r="B961" s="4">
        <v>1</v>
      </c>
      <c r="C961" s="5">
        <v>0.8</v>
      </c>
    </row>
    <row r="962" spans="1:3" x14ac:dyDescent="0.2">
      <c r="A962" s="3" t="str">
        <f>"GLE1"</f>
        <v>GLE1</v>
      </c>
      <c r="B962" s="4">
        <v>1</v>
      </c>
      <c r="C962" s="5">
        <v>0.8</v>
      </c>
    </row>
    <row r="963" spans="1:3" x14ac:dyDescent="0.2">
      <c r="A963" s="3" t="str">
        <f>"ALMS1"</f>
        <v>ALMS1</v>
      </c>
      <c r="B963" s="4">
        <v>1</v>
      </c>
      <c r="C963" s="5">
        <v>0.8</v>
      </c>
    </row>
    <row r="964" spans="1:3" x14ac:dyDescent="0.2">
      <c r="A964" s="3" t="str">
        <f>"FAM122C"</f>
        <v>FAM122C</v>
      </c>
      <c r="B964" s="4">
        <v>1</v>
      </c>
      <c r="C964" s="5">
        <v>0.79900000000000004</v>
      </c>
    </row>
    <row r="965" spans="1:3" x14ac:dyDescent="0.2">
      <c r="A965" s="3" t="str">
        <f>"GPM6B"</f>
        <v>GPM6B</v>
      </c>
      <c r="B965" s="4">
        <v>1</v>
      </c>
      <c r="C965" s="5">
        <v>0.79900000000000004</v>
      </c>
    </row>
    <row r="966" spans="1:3" x14ac:dyDescent="0.2">
      <c r="A966" s="3" t="str">
        <f>"C17orf97"</f>
        <v>C17orf97</v>
      </c>
      <c r="B966" s="4">
        <v>1</v>
      </c>
      <c r="C966" s="5">
        <v>0.79900000000000004</v>
      </c>
    </row>
    <row r="967" spans="1:3" x14ac:dyDescent="0.2">
      <c r="A967" s="3" t="str">
        <f>"ARMH4"</f>
        <v>ARMH4</v>
      </c>
      <c r="B967" s="4">
        <v>1</v>
      </c>
      <c r="C967" s="5">
        <v>0.79900000000000004</v>
      </c>
    </row>
    <row r="968" spans="1:3" x14ac:dyDescent="0.2">
      <c r="A968" s="3" t="str">
        <f>"CASD1"</f>
        <v>CASD1</v>
      </c>
      <c r="B968" s="4">
        <v>1</v>
      </c>
      <c r="C968" s="5">
        <v>0.79900000000000004</v>
      </c>
    </row>
    <row r="969" spans="1:3" x14ac:dyDescent="0.2">
      <c r="A969" s="3" t="str">
        <f>"ZNF584"</f>
        <v>ZNF584</v>
      </c>
      <c r="B969" s="4">
        <v>1</v>
      </c>
      <c r="C969" s="5">
        <v>0.79900000000000004</v>
      </c>
    </row>
    <row r="970" spans="1:3" x14ac:dyDescent="0.2">
      <c r="A970" s="3" t="str">
        <f>"BMERB1"</f>
        <v>BMERB1</v>
      </c>
      <c r="B970" s="4">
        <v>1</v>
      </c>
      <c r="C970" s="5">
        <v>0.79800000000000004</v>
      </c>
    </row>
    <row r="971" spans="1:3" x14ac:dyDescent="0.2">
      <c r="A971" s="3" t="str">
        <f>"AC110998.1"</f>
        <v>AC110998.1</v>
      </c>
      <c r="B971" s="4">
        <v>1</v>
      </c>
      <c r="C971" s="5">
        <v>0.79800000000000004</v>
      </c>
    </row>
    <row r="972" spans="1:3" x14ac:dyDescent="0.2">
      <c r="A972" s="3" t="str">
        <f>"ZNF713"</f>
        <v>ZNF713</v>
      </c>
      <c r="B972" s="4">
        <v>1</v>
      </c>
      <c r="C972" s="5">
        <v>0.79800000000000004</v>
      </c>
    </row>
    <row r="973" spans="1:3" x14ac:dyDescent="0.2">
      <c r="A973" s="3" t="str">
        <f>"DHX30"</f>
        <v>DHX30</v>
      </c>
      <c r="B973" s="4">
        <v>1</v>
      </c>
      <c r="C973" s="5">
        <v>0.79800000000000004</v>
      </c>
    </row>
    <row r="974" spans="1:3" x14ac:dyDescent="0.2">
      <c r="A974" s="3" t="str">
        <f>"SPART"</f>
        <v>SPART</v>
      </c>
      <c r="B974" s="4">
        <v>1</v>
      </c>
      <c r="C974" s="5">
        <v>0.79700000000000004</v>
      </c>
    </row>
    <row r="975" spans="1:3" x14ac:dyDescent="0.2">
      <c r="A975" s="3" t="str">
        <f>"PPP1R16A"</f>
        <v>PPP1R16A</v>
      </c>
      <c r="B975" s="4">
        <v>1</v>
      </c>
      <c r="C975" s="5">
        <v>0.79700000000000004</v>
      </c>
    </row>
    <row r="976" spans="1:3" x14ac:dyDescent="0.2">
      <c r="A976" s="3" t="str">
        <f>"ACYP1"</f>
        <v>ACYP1</v>
      </c>
      <c r="B976" s="4">
        <v>1</v>
      </c>
      <c r="C976" s="5">
        <v>0.79700000000000004</v>
      </c>
    </row>
    <row r="977" spans="1:3" x14ac:dyDescent="0.2">
      <c r="A977" s="3" t="str">
        <f>"SOD1"</f>
        <v>SOD1</v>
      </c>
      <c r="B977" s="4">
        <v>1</v>
      </c>
      <c r="C977" s="5">
        <v>0.79700000000000004</v>
      </c>
    </row>
    <row r="978" spans="1:3" x14ac:dyDescent="0.2">
      <c r="A978" s="3" t="str">
        <f>"LARP6"</f>
        <v>LARP6</v>
      </c>
      <c r="B978" s="4">
        <v>1</v>
      </c>
      <c r="C978" s="5">
        <v>0.79600000000000004</v>
      </c>
    </row>
    <row r="979" spans="1:3" x14ac:dyDescent="0.2">
      <c r="A979" s="3" t="str">
        <f>"FAM66C"</f>
        <v>FAM66C</v>
      </c>
      <c r="B979" s="4">
        <v>1</v>
      </c>
      <c r="C979" s="5">
        <v>0.79600000000000004</v>
      </c>
    </row>
    <row r="980" spans="1:3" x14ac:dyDescent="0.2">
      <c r="A980" s="3" t="str">
        <f>"AL035701.1"</f>
        <v>AL035701.1</v>
      </c>
      <c r="B980" s="4">
        <v>1</v>
      </c>
      <c r="C980" s="5">
        <v>0.79600000000000004</v>
      </c>
    </row>
    <row r="981" spans="1:3" x14ac:dyDescent="0.2">
      <c r="A981" s="3" t="str">
        <f>"SMIM34B"</f>
        <v>SMIM34B</v>
      </c>
      <c r="B981" s="4">
        <v>1</v>
      </c>
      <c r="C981" s="5">
        <v>0.79600000000000004</v>
      </c>
    </row>
    <row r="982" spans="1:3" x14ac:dyDescent="0.2">
      <c r="A982" s="3" t="str">
        <f>"LRWD1"</f>
        <v>LRWD1</v>
      </c>
      <c r="B982" s="4">
        <v>1</v>
      </c>
      <c r="C982" s="5">
        <v>0.79600000000000004</v>
      </c>
    </row>
    <row r="983" spans="1:3" x14ac:dyDescent="0.2">
      <c r="A983" s="3" t="str">
        <f>"AC026691.1"</f>
        <v>AC026691.1</v>
      </c>
      <c r="B983" s="4">
        <v>1</v>
      </c>
      <c r="C983" s="5">
        <v>0.79600000000000004</v>
      </c>
    </row>
    <row r="984" spans="1:3" x14ac:dyDescent="0.2">
      <c r="A984" s="3" t="str">
        <f>"CEP89"</f>
        <v>CEP89</v>
      </c>
      <c r="B984" s="4">
        <v>1</v>
      </c>
      <c r="C984" s="5">
        <v>0.79600000000000004</v>
      </c>
    </row>
    <row r="985" spans="1:3" x14ac:dyDescent="0.2">
      <c r="A985" s="3" t="str">
        <f>"AC244100.3"</f>
        <v>AC244100.3</v>
      </c>
      <c r="B985" s="4">
        <v>1</v>
      </c>
      <c r="C985" s="5">
        <v>0.79600000000000004</v>
      </c>
    </row>
    <row r="986" spans="1:3" x14ac:dyDescent="0.2">
      <c r="A986" s="3" t="str">
        <f>"POLD2"</f>
        <v>POLD2</v>
      </c>
      <c r="B986" s="4">
        <v>1</v>
      </c>
      <c r="C986" s="5">
        <v>0.79600000000000004</v>
      </c>
    </row>
    <row r="987" spans="1:3" x14ac:dyDescent="0.2">
      <c r="A987" s="3" t="str">
        <f>"GCC2"</f>
        <v>GCC2</v>
      </c>
      <c r="B987" s="4">
        <v>1</v>
      </c>
      <c r="C987" s="5">
        <v>0.79500000000000004</v>
      </c>
    </row>
    <row r="988" spans="1:3" x14ac:dyDescent="0.2">
      <c r="A988" s="3" t="str">
        <f>"ANKDD1B"</f>
        <v>ANKDD1B</v>
      </c>
      <c r="B988" s="4">
        <v>1</v>
      </c>
      <c r="C988" s="5">
        <v>0.79500000000000004</v>
      </c>
    </row>
    <row r="989" spans="1:3" x14ac:dyDescent="0.2">
      <c r="A989" s="3" t="str">
        <f>"NRF1"</f>
        <v>NRF1</v>
      </c>
      <c r="B989" s="4">
        <v>1</v>
      </c>
      <c r="C989" s="5">
        <v>0.79500000000000004</v>
      </c>
    </row>
    <row r="990" spans="1:3" x14ac:dyDescent="0.2">
      <c r="A990" s="3" t="str">
        <f>"DCBLD2"</f>
        <v>DCBLD2</v>
      </c>
      <c r="B990" s="4">
        <v>1</v>
      </c>
      <c r="C990" s="5">
        <v>0.79500000000000004</v>
      </c>
    </row>
    <row r="991" spans="1:3" x14ac:dyDescent="0.2">
      <c r="A991" s="3" t="str">
        <f>"LINC02832"</f>
        <v>LINC02832</v>
      </c>
      <c r="B991" s="4">
        <v>1</v>
      </c>
      <c r="C991" s="5">
        <v>0.79500000000000004</v>
      </c>
    </row>
    <row r="992" spans="1:3" x14ac:dyDescent="0.2">
      <c r="A992" s="3" t="str">
        <f>"LIG3"</f>
        <v>LIG3</v>
      </c>
      <c r="B992" s="4">
        <v>1</v>
      </c>
      <c r="C992" s="5">
        <v>0.79500000000000004</v>
      </c>
    </row>
    <row r="993" spans="1:3" x14ac:dyDescent="0.2">
      <c r="A993" s="3" t="str">
        <f>"TBC1D19"</f>
        <v>TBC1D19</v>
      </c>
      <c r="B993" s="4">
        <v>1</v>
      </c>
      <c r="C993" s="5">
        <v>0.79500000000000004</v>
      </c>
    </row>
    <row r="994" spans="1:3" x14ac:dyDescent="0.2">
      <c r="A994" s="3" t="str">
        <f>"LINC02018"</f>
        <v>LINC02018</v>
      </c>
      <c r="B994" s="4">
        <v>1</v>
      </c>
      <c r="C994" s="5">
        <v>0.79500000000000004</v>
      </c>
    </row>
    <row r="995" spans="1:3" x14ac:dyDescent="0.2">
      <c r="A995" s="3" t="str">
        <f>"MYCT1"</f>
        <v>MYCT1</v>
      </c>
      <c r="B995" s="4">
        <v>1</v>
      </c>
      <c r="C995" s="5">
        <v>0.79500000000000004</v>
      </c>
    </row>
    <row r="996" spans="1:3" x14ac:dyDescent="0.2">
      <c r="A996" s="3" t="str">
        <f>"RSPH10B2"</f>
        <v>RSPH10B2</v>
      </c>
      <c r="B996" s="4">
        <v>1</v>
      </c>
      <c r="C996" s="5">
        <v>0.79400000000000004</v>
      </c>
    </row>
    <row r="997" spans="1:3" x14ac:dyDescent="0.2">
      <c r="A997" s="3" t="str">
        <f>"SMIM19"</f>
        <v>SMIM19</v>
      </c>
      <c r="B997" s="4">
        <v>1</v>
      </c>
      <c r="C997" s="5">
        <v>0.79400000000000004</v>
      </c>
    </row>
    <row r="998" spans="1:3" x14ac:dyDescent="0.2">
      <c r="A998" s="3" t="str">
        <f>"AL356608.3"</f>
        <v>AL356608.3</v>
      </c>
      <c r="B998" s="4">
        <v>1</v>
      </c>
      <c r="C998" s="5">
        <v>0.79400000000000004</v>
      </c>
    </row>
    <row r="999" spans="1:3" x14ac:dyDescent="0.2">
      <c r="A999" s="3" t="str">
        <f>"ETFBKMT"</f>
        <v>ETFBKMT</v>
      </c>
      <c r="B999" s="4">
        <v>1</v>
      </c>
      <c r="C999" s="5">
        <v>0.79400000000000004</v>
      </c>
    </row>
    <row r="1000" spans="1:3" x14ac:dyDescent="0.2">
      <c r="A1000" s="3" t="str">
        <f>"FAM227A"</f>
        <v>FAM227A</v>
      </c>
      <c r="B1000" s="4">
        <v>1</v>
      </c>
      <c r="C1000" s="5">
        <v>0.79400000000000004</v>
      </c>
    </row>
    <row r="1001" spans="1:3" x14ac:dyDescent="0.2">
      <c r="A1001" s="3" t="str">
        <f>"WDR92"</f>
        <v>WDR92</v>
      </c>
      <c r="B1001" s="4">
        <v>1</v>
      </c>
      <c r="C1001" s="5">
        <v>0.79400000000000004</v>
      </c>
    </row>
    <row r="1002" spans="1:3" x14ac:dyDescent="0.2">
      <c r="A1002" s="3" t="str">
        <f>"IPP"</f>
        <v>IPP</v>
      </c>
      <c r="B1002" s="4">
        <v>1</v>
      </c>
      <c r="C1002" s="5">
        <v>0.79400000000000004</v>
      </c>
    </row>
    <row r="1003" spans="1:3" x14ac:dyDescent="0.2">
      <c r="A1003" s="3" t="str">
        <f>"B3GNT5"</f>
        <v>B3GNT5</v>
      </c>
      <c r="B1003" s="4">
        <v>1</v>
      </c>
      <c r="C1003" s="5">
        <v>0.79300000000000004</v>
      </c>
    </row>
    <row r="1004" spans="1:3" x14ac:dyDescent="0.2">
      <c r="A1004" s="3" t="str">
        <f>"JAKMIP2-AS1"</f>
        <v>JAKMIP2-AS1</v>
      </c>
      <c r="B1004" s="4">
        <v>1</v>
      </c>
      <c r="C1004" s="5">
        <v>0.79300000000000004</v>
      </c>
    </row>
    <row r="1005" spans="1:3" x14ac:dyDescent="0.2">
      <c r="A1005" s="3" t="str">
        <f>"PSMC3IP"</f>
        <v>PSMC3IP</v>
      </c>
      <c r="B1005" s="4">
        <v>1</v>
      </c>
      <c r="C1005" s="5">
        <v>0.79300000000000004</v>
      </c>
    </row>
    <row r="1006" spans="1:3" x14ac:dyDescent="0.2">
      <c r="A1006" s="3" t="str">
        <f>"KPNA5"</f>
        <v>KPNA5</v>
      </c>
      <c r="B1006" s="4">
        <v>1</v>
      </c>
      <c r="C1006" s="5">
        <v>0.79300000000000004</v>
      </c>
    </row>
    <row r="1007" spans="1:3" x14ac:dyDescent="0.2">
      <c r="A1007" s="3" t="str">
        <f>"CFAP36"</f>
        <v>CFAP36</v>
      </c>
      <c r="B1007" s="4">
        <v>1</v>
      </c>
      <c r="C1007" s="5">
        <v>0.79300000000000004</v>
      </c>
    </row>
    <row r="1008" spans="1:3" x14ac:dyDescent="0.2">
      <c r="A1008" s="3" t="str">
        <f>"DZIP1"</f>
        <v>DZIP1</v>
      </c>
      <c r="B1008" s="4">
        <v>1</v>
      </c>
      <c r="C1008" s="5">
        <v>0.79300000000000004</v>
      </c>
    </row>
    <row r="1009" spans="1:3" x14ac:dyDescent="0.2">
      <c r="A1009" s="3" t="str">
        <f>"FARS2"</f>
        <v>FARS2</v>
      </c>
      <c r="B1009" s="4">
        <v>1</v>
      </c>
      <c r="C1009" s="5">
        <v>0.79300000000000004</v>
      </c>
    </row>
    <row r="1010" spans="1:3" x14ac:dyDescent="0.2">
      <c r="A1010" s="3" t="str">
        <f>"OTUD4"</f>
        <v>OTUD4</v>
      </c>
      <c r="B1010" s="4">
        <v>1</v>
      </c>
      <c r="C1010" s="5">
        <v>0.79300000000000004</v>
      </c>
    </row>
    <row r="1011" spans="1:3" x14ac:dyDescent="0.2">
      <c r="A1011" s="3" t="str">
        <f>"GSTA2"</f>
        <v>GSTA2</v>
      </c>
      <c r="B1011" s="4">
        <v>1</v>
      </c>
      <c r="C1011" s="5">
        <v>0.79200000000000004</v>
      </c>
    </row>
    <row r="1012" spans="1:3" x14ac:dyDescent="0.2">
      <c r="A1012" s="3" t="str">
        <f>"RGS5"</f>
        <v>RGS5</v>
      </c>
      <c r="B1012" s="4">
        <v>1</v>
      </c>
      <c r="C1012" s="5">
        <v>0.79200000000000004</v>
      </c>
    </row>
    <row r="1013" spans="1:3" x14ac:dyDescent="0.2">
      <c r="A1013" s="3" t="str">
        <f>"LINC01571"</f>
        <v>LINC01571</v>
      </c>
      <c r="B1013" s="4">
        <v>1</v>
      </c>
      <c r="C1013" s="5">
        <v>0.79200000000000004</v>
      </c>
    </row>
    <row r="1014" spans="1:3" x14ac:dyDescent="0.2">
      <c r="A1014" s="3" t="str">
        <f>"XRN2"</f>
        <v>XRN2</v>
      </c>
      <c r="B1014" s="4">
        <v>1</v>
      </c>
      <c r="C1014" s="5">
        <v>0.79200000000000004</v>
      </c>
    </row>
    <row r="1015" spans="1:3" x14ac:dyDescent="0.2">
      <c r="A1015" s="3" t="str">
        <f>"ANKEF1"</f>
        <v>ANKEF1</v>
      </c>
      <c r="B1015" s="4">
        <v>1</v>
      </c>
      <c r="C1015" s="5">
        <v>0.79200000000000004</v>
      </c>
    </row>
    <row r="1016" spans="1:3" x14ac:dyDescent="0.2">
      <c r="A1016" s="3" t="str">
        <f>"INTU"</f>
        <v>INTU</v>
      </c>
      <c r="B1016" s="4">
        <v>1</v>
      </c>
      <c r="C1016" s="5">
        <v>0.79200000000000004</v>
      </c>
    </row>
    <row r="1017" spans="1:3" x14ac:dyDescent="0.2">
      <c r="A1017" s="3" t="str">
        <f>"PBLD"</f>
        <v>PBLD</v>
      </c>
      <c r="B1017" s="4">
        <v>1</v>
      </c>
      <c r="C1017" s="5">
        <v>0.79100000000000004</v>
      </c>
    </row>
    <row r="1018" spans="1:3" x14ac:dyDescent="0.2">
      <c r="A1018" s="3" t="str">
        <f>"USP21"</f>
        <v>USP21</v>
      </c>
      <c r="B1018" s="4">
        <v>1</v>
      </c>
      <c r="C1018" s="5">
        <v>0.79100000000000004</v>
      </c>
    </row>
    <row r="1019" spans="1:3" x14ac:dyDescent="0.2">
      <c r="A1019" s="3" t="str">
        <f>"TKFC"</f>
        <v>TKFC</v>
      </c>
      <c r="B1019" s="4">
        <v>1</v>
      </c>
      <c r="C1019" s="5">
        <v>0.79100000000000004</v>
      </c>
    </row>
    <row r="1020" spans="1:3" x14ac:dyDescent="0.2">
      <c r="A1020" s="3" t="str">
        <f>"ST8SIA1"</f>
        <v>ST8SIA1</v>
      </c>
      <c r="B1020" s="4">
        <v>1</v>
      </c>
      <c r="C1020" s="5">
        <v>0.79100000000000004</v>
      </c>
    </row>
    <row r="1021" spans="1:3" x14ac:dyDescent="0.2">
      <c r="A1021" s="3" t="str">
        <f>"CLBA1"</f>
        <v>CLBA1</v>
      </c>
      <c r="B1021" s="4">
        <v>1</v>
      </c>
      <c r="C1021" s="5">
        <v>0.79100000000000004</v>
      </c>
    </row>
    <row r="1022" spans="1:3" x14ac:dyDescent="0.2">
      <c r="A1022" s="3" t="str">
        <f>"CARF"</f>
        <v>CARF</v>
      </c>
      <c r="B1022" s="4">
        <v>1</v>
      </c>
      <c r="C1022" s="5">
        <v>0.79100000000000004</v>
      </c>
    </row>
    <row r="1023" spans="1:3" x14ac:dyDescent="0.2">
      <c r="A1023" s="3" t="str">
        <f>"SH3RF3"</f>
        <v>SH3RF3</v>
      </c>
      <c r="B1023" s="4">
        <v>1</v>
      </c>
      <c r="C1023" s="5">
        <v>0.79100000000000004</v>
      </c>
    </row>
    <row r="1024" spans="1:3" x14ac:dyDescent="0.2">
      <c r="A1024" s="3" t="str">
        <f>"EMB"</f>
        <v>EMB</v>
      </c>
      <c r="B1024" s="4">
        <v>1</v>
      </c>
      <c r="C1024" s="5">
        <v>0.79100000000000004</v>
      </c>
    </row>
    <row r="1025" spans="1:3" x14ac:dyDescent="0.2">
      <c r="A1025" s="3" t="str">
        <f>"RAB44"</f>
        <v>RAB44</v>
      </c>
      <c r="B1025" s="4">
        <v>1</v>
      </c>
      <c r="C1025" s="5">
        <v>0.79</v>
      </c>
    </row>
    <row r="1026" spans="1:3" x14ac:dyDescent="0.2">
      <c r="A1026" s="3" t="str">
        <f>"ADAM22"</f>
        <v>ADAM22</v>
      </c>
      <c r="B1026" s="4">
        <v>1</v>
      </c>
      <c r="C1026" s="5">
        <v>0.79</v>
      </c>
    </row>
    <row r="1027" spans="1:3" x14ac:dyDescent="0.2">
      <c r="A1027" s="3" t="str">
        <f>"HNF1B"</f>
        <v>HNF1B</v>
      </c>
      <c r="B1027" s="4">
        <v>1</v>
      </c>
      <c r="C1027" s="5">
        <v>0.79</v>
      </c>
    </row>
    <row r="1028" spans="1:3" x14ac:dyDescent="0.2">
      <c r="A1028" s="3" t="str">
        <f>"RPA3"</f>
        <v>RPA3</v>
      </c>
      <c r="B1028" s="4">
        <v>1</v>
      </c>
      <c r="C1028" s="5">
        <v>0.78900000000000003</v>
      </c>
    </row>
    <row r="1029" spans="1:3" x14ac:dyDescent="0.2">
      <c r="A1029" s="3" t="str">
        <f>"EID2B"</f>
        <v>EID2B</v>
      </c>
      <c r="B1029" s="4">
        <v>1</v>
      </c>
      <c r="C1029" s="5">
        <v>0.78900000000000003</v>
      </c>
    </row>
    <row r="1030" spans="1:3" x14ac:dyDescent="0.2">
      <c r="A1030" s="3" t="str">
        <f>"AC124067.4"</f>
        <v>AC124067.4</v>
      </c>
      <c r="B1030" s="4">
        <v>1</v>
      </c>
      <c r="C1030" s="5">
        <v>0.78900000000000003</v>
      </c>
    </row>
    <row r="1031" spans="1:3" x14ac:dyDescent="0.2">
      <c r="A1031" s="3" t="str">
        <f>"JADE1"</f>
        <v>JADE1</v>
      </c>
      <c r="B1031" s="4">
        <v>1</v>
      </c>
      <c r="C1031" s="5">
        <v>0.78900000000000003</v>
      </c>
    </row>
    <row r="1032" spans="1:3" x14ac:dyDescent="0.2">
      <c r="A1032" s="3" t="str">
        <f>"ANKRD65"</f>
        <v>ANKRD65</v>
      </c>
      <c r="B1032" s="4">
        <v>1</v>
      </c>
      <c r="C1032" s="5">
        <v>0.78900000000000003</v>
      </c>
    </row>
    <row r="1033" spans="1:3" x14ac:dyDescent="0.2">
      <c r="A1033" s="3" t="str">
        <f>"SMARCA5"</f>
        <v>SMARCA5</v>
      </c>
      <c r="B1033" s="4">
        <v>1</v>
      </c>
      <c r="C1033" s="5">
        <v>0.78900000000000003</v>
      </c>
    </row>
    <row r="1034" spans="1:3" x14ac:dyDescent="0.2">
      <c r="A1034" s="3" t="str">
        <f>"GLYR1"</f>
        <v>GLYR1</v>
      </c>
      <c r="B1034" s="4">
        <v>1</v>
      </c>
      <c r="C1034" s="5">
        <v>0.78900000000000003</v>
      </c>
    </row>
    <row r="1035" spans="1:3" x14ac:dyDescent="0.2">
      <c r="A1035" s="3" t="str">
        <f>"SNRPN"</f>
        <v>SNRPN</v>
      </c>
      <c r="B1035" s="4">
        <v>1</v>
      </c>
      <c r="C1035" s="5">
        <v>0.78800000000000003</v>
      </c>
    </row>
    <row r="1036" spans="1:3" x14ac:dyDescent="0.2">
      <c r="A1036" s="3" t="str">
        <f>"FBXO8"</f>
        <v>FBXO8</v>
      </c>
      <c r="B1036" s="4">
        <v>1</v>
      </c>
      <c r="C1036" s="5">
        <v>0.78800000000000003</v>
      </c>
    </row>
    <row r="1037" spans="1:3" x14ac:dyDescent="0.2">
      <c r="A1037" s="3" t="str">
        <f>"COQ7"</f>
        <v>COQ7</v>
      </c>
      <c r="B1037" s="4">
        <v>1</v>
      </c>
      <c r="C1037" s="5">
        <v>0.78800000000000003</v>
      </c>
    </row>
    <row r="1038" spans="1:3" x14ac:dyDescent="0.2">
      <c r="A1038" s="3" t="str">
        <f>"DNAH1"</f>
        <v>DNAH1</v>
      </c>
      <c r="B1038" s="4">
        <v>1</v>
      </c>
      <c r="C1038" s="5">
        <v>0.78800000000000003</v>
      </c>
    </row>
    <row r="1039" spans="1:3" x14ac:dyDescent="0.2">
      <c r="A1039" s="3" t="str">
        <f>"GOLPH3L"</f>
        <v>GOLPH3L</v>
      </c>
      <c r="B1039" s="4">
        <v>1</v>
      </c>
      <c r="C1039" s="5">
        <v>0.78800000000000003</v>
      </c>
    </row>
    <row r="1040" spans="1:3" x14ac:dyDescent="0.2">
      <c r="A1040" s="3" t="str">
        <f>"ZNF232"</f>
        <v>ZNF232</v>
      </c>
      <c r="B1040" s="4">
        <v>1</v>
      </c>
      <c r="C1040" s="5">
        <v>0.78800000000000003</v>
      </c>
    </row>
    <row r="1041" spans="1:3" x14ac:dyDescent="0.2">
      <c r="A1041" s="3" t="str">
        <f>"SFMBT1"</f>
        <v>SFMBT1</v>
      </c>
      <c r="B1041" s="4">
        <v>1</v>
      </c>
      <c r="C1041" s="5">
        <v>0.78700000000000003</v>
      </c>
    </row>
    <row r="1042" spans="1:3" x14ac:dyDescent="0.2">
      <c r="A1042" s="3" t="str">
        <f>"C12orf76"</f>
        <v>C12orf76</v>
      </c>
      <c r="B1042" s="4">
        <v>1</v>
      </c>
      <c r="C1042" s="5">
        <v>0.78700000000000003</v>
      </c>
    </row>
    <row r="1043" spans="1:3" x14ac:dyDescent="0.2">
      <c r="A1043" s="3" t="str">
        <f>"SARAF"</f>
        <v>SARAF</v>
      </c>
      <c r="B1043" s="4">
        <v>1</v>
      </c>
      <c r="C1043" s="5">
        <v>0.78700000000000003</v>
      </c>
    </row>
    <row r="1044" spans="1:3" x14ac:dyDescent="0.2">
      <c r="A1044" s="3" t="str">
        <f>"PPM1E"</f>
        <v>PPM1E</v>
      </c>
      <c r="B1044" s="4">
        <v>1</v>
      </c>
      <c r="C1044" s="5">
        <v>0.78700000000000003</v>
      </c>
    </row>
    <row r="1045" spans="1:3" x14ac:dyDescent="0.2">
      <c r="A1045" s="3" t="str">
        <f>"DNAJB2"</f>
        <v>DNAJB2</v>
      </c>
      <c r="B1045" s="4">
        <v>1</v>
      </c>
      <c r="C1045" s="5">
        <v>0.78700000000000003</v>
      </c>
    </row>
    <row r="1046" spans="1:3" x14ac:dyDescent="0.2">
      <c r="A1046" s="3" t="str">
        <f>"LINC01315"</f>
        <v>LINC01315</v>
      </c>
      <c r="B1046" s="4">
        <v>1</v>
      </c>
      <c r="C1046" s="5">
        <v>0.78600000000000003</v>
      </c>
    </row>
    <row r="1047" spans="1:3" x14ac:dyDescent="0.2">
      <c r="A1047" s="3" t="str">
        <f>"AL358334.2"</f>
        <v>AL358334.2</v>
      </c>
      <c r="B1047" s="4">
        <v>1</v>
      </c>
      <c r="C1047" s="5">
        <v>0.78600000000000003</v>
      </c>
    </row>
    <row r="1048" spans="1:3" x14ac:dyDescent="0.2">
      <c r="A1048" s="3" t="str">
        <f>"ACVR1B"</f>
        <v>ACVR1B</v>
      </c>
      <c r="B1048" s="4">
        <v>1</v>
      </c>
      <c r="C1048" s="5">
        <v>0.78600000000000003</v>
      </c>
    </row>
    <row r="1049" spans="1:3" x14ac:dyDescent="0.2">
      <c r="A1049" s="3" t="str">
        <f>"TSPY26P"</f>
        <v>TSPY26P</v>
      </c>
      <c r="B1049" s="4">
        <v>1</v>
      </c>
      <c r="C1049" s="5">
        <v>0.78600000000000003</v>
      </c>
    </row>
    <row r="1050" spans="1:3" x14ac:dyDescent="0.2">
      <c r="A1050" s="3" t="str">
        <f>"NAP1L1"</f>
        <v>NAP1L1</v>
      </c>
      <c r="B1050" s="4">
        <v>1</v>
      </c>
      <c r="C1050" s="5">
        <v>0.78600000000000003</v>
      </c>
    </row>
    <row r="1051" spans="1:3" x14ac:dyDescent="0.2">
      <c r="A1051" s="3" t="str">
        <f>"DNAH11"</f>
        <v>DNAH11</v>
      </c>
      <c r="B1051" s="4">
        <v>1</v>
      </c>
      <c r="C1051" s="5">
        <v>0.78600000000000003</v>
      </c>
    </row>
    <row r="1052" spans="1:3" x14ac:dyDescent="0.2">
      <c r="A1052" s="3" t="str">
        <f>"CRY2"</f>
        <v>CRY2</v>
      </c>
      <c r="B1052" s="4">
        <v>1</v>
      </c>
      <c r="C1052" s="5">
        <v>0.78600000000000003</v>
      </c>
    </row>
    <row r="1053" spans="1:3" x14ac:dyDescent="0.2">
      <c r="A1053" s="3" t="str">
        <f>"APPL2"</f>
        <v>APPL2</v>
      </c>
      <c r="B1053" s="4">
        <v>1</v>
      </c>
      <c r="C1053" s="5">
        <v>0.78600000000000003</v>
      </c>
    </row>
    <row r="1054" spans="1:3" x14ac:dyDescent="0.2">
      <c r="A1054" s="3" t="str">
        <f>"ZBTB25"</f>
        <v>ZBTB25</v>
      </c>
      <c r="B1054" s="4">
        <v>1</v>
      </c>
      <c r="C1054" s="5">
        <v>0.78500000000000003</v>
      </c>
    </row>
    <row r="1055" spans="1:3" x14ac:dyDescent="0.2">
      <c r="A1055" s="3" t="str">
        <f>"PARVA"</f>
        <v>PARVA</v>
      </c>
      <c r="B1055" s="4">
        <v>1</v>
      </c>
      <c r="C1055" s="5">
        <v>0.78500000000000003</v>
      </c>
    </row>
    <row r="1056" spans="1:3" x14ac:dyDescent="0.2">
      <c r="A1056" s="3" t="str">
        <f>"CEP104"</f>
        <v>CEP104</v>
      </c>
      <c r="B1056" s="4">
        <v>1</v>
      </c>
      <c r="C1056" s="5">
        <v>0.78500000000000003</v>
      </c>
    </row>
    <row r="1057" spans="1:3" x14ac:dyDescent="0.2">
      <c r="A1057" s="3" t="str">
        <f>"ZNF396"</f>
        <v>ZNF396</v>
      </c>
      <c r="B1057" s="4">
        <v>1</v>
      </c>
      <c r="C1057" s="5">
        <v>0.78500000000000003</v>
      </c>
    </row>
    <row r="1058" spans="1:3" x14ac:dyDescent="0.2">
      <c r="A1058" s="3" t="str">
        <f>"TEX26"</f>
        <v>TEX26</v>
      </c>
      <c r="B1058" s="4">
        <v>1</v>
      </c>
      <c r="C1058" s="5">
        <v>0.78500000000000003</v>
      </c>
    </row>
    <row r="1059" spans="1:3" x14ac:dyDescent="0.2">
      <c r="A1059" s="3" t="str">
        <f>"ODF2L"</f>
        <v>ODF2L</v>
      </c>
      <c r="B1059" s="4">
        <v>1</v>
      </c>
      <c r="C1059" s="5">
        <v>0.78500000000000003</v>
      </c>
    </row>
    <row r="1060" spans="1:3" x14ac:dyDescent="0.2">
      <c r="A1060" s="3" t="str">
        <f>"BICC1"</f>
        <v>BICC1</v>
      </c>
      <c r="B1060" s="4">
        <v>1</v>
      </c>
      <c r="C1060" s="5">
        <v>0.78500000000000003</v>
      </c>
    </row>
    <row r="1061" spans="1:3" x14ac:dyDescent="0.2">
      <c r="A1061" s="3" t="str">
        <f>"SIAH3"</f>
        <v>SIAH3</v>
      </c>
      <c r="B1061" s="4">
        <v>1</v>
      </c>
      <c r="C1061" s="5">
        <v>0.78400000000000003</v>
      </c>
    </row>
    <row r="1062" spans="1:3" x14ac:dyDescent="0.2">
      <c r="A1062" s="3" t="str">
        <f>"AL355601.1"</f>
        <v>AL355601.1</v>
      </c>
      <c r="B1062" s="4">
        <v>1</v>
      </c>
      <c r="C1062" s="5">
        <v>0.78400000000000003</v>
      </c>
    </row>
    <row r="1063" spans="1:3" x14ac:dyDescent="0.2">
      <c r="A1063" s="3" t="str">
        <f>"SPRYD3"</f>
        <v>SPRYD3</v>
      </c>
      <c r="B1063" s="4">
        <v>1</v>
      </c>
      <c r="C1063" s="5">
        <v>0.78400000000000003</v>
      </c>
    </row>
    <row r="1064" spans="1:3" x14ac:dyDescent="0.2">
      <c r="A1064" s="3" t="str">
        <f>"ATP8B2"</f>
        <v>ATP8B2</v>
      </c>
      <c r="B1064" s="4">
        <v>1</v>
      </c>
      <c r="C1064" s="5">
        <v>0.78400000000000003</v>
      </c>
    </row>
    <row r="1065" spans="1:3" x14ac:dyDescent="0.2">
      <c r="A1065" s="3" t="str">
        <f>"AP002852.1"</f>
        <v>AP002852.1</v>
      </c>
      <c r="B1065" s="4">
        <v>1</v>
      </c>
      <c r="C1065" s="5">
        <v>0.78400000000000003</v>
      </c>
    </row>
    <row r="1066" spans="1:3" x14ac:dyDescent="0.2">
      <c r="A1066" s="3" t="str">
        <f>"ZNF106"</f>
        <v>ZNF106</v>
      </c>
      <c r="B1066" s="4">
        <v>1</v>
      </c>
      <c r="C1066" s="5">
        <v>0.78400000000000003</v>
      </c>
    </row>
    <row r="1067" spans="1:3" x14ac:dyDescent="0.2">
      <c r="A1067" s="3" t="str">
        <f>"FBXW9"</f>
        <v>FBXW9</v>
      </c>
      <c r="B1067" s="4">
        <v>1</v>
      </c>
      <c r="C1067" s="5">
        <v>0.78400000000000003</v>
      </c>
    </row>
    <row r="1068" spans="1:3" x14ac:dyDescent="0.2">
      <c r="A1068" s="3" t="str">
        <f>"ZNF625-ZNF20"</f>
        <v>ZNF625-ZNF20</v>
      </c>
      <c r="B1068" s="4">
        <v>1</v>
      </c>
      <c r="C1068" s="5">
        <v>0.78400000000000003</v>
      </c>
    </row>
    <row r="1069" spans="1:3" x14ac:dyDescent="0.2">
      <c r="A1069" s="3" t="str">
        <f>"HSD17B8"</f>
        <v>HSD17B8</v>
      </c>
      <c r="B1069" s="4">
        <v>1</v>
      </c>
      <c r="C1069" s="5">
        <v>0.78300000000000003</v>
      </c>
    </row>
    <row r="1070" spans="1:3" x14ac:dyDescent="0.2">
      <c r="A1070" s="3" t="str">
        <f>"POU2AF1"</f>
        <v>POU2AF1</v>
      </c>
      <c r="B1070" s="4">
        <v>1</v>
      </c>
      <c r="C1070" s="5">
        <v>0.78300000000000003</v>
      </c>
    </row>
    <row r="1071" spans="1:3" x14ac:dyDescent="0.2">
      <c r="A1071" s="3" t="str">
        <f>"EIF2D"</f>
        <v>EIF2D</v>
      </c>
      <c r="B1071" s="4">
        <v>1</v>
      </c>
      <c r="C1071" s="5">
        <v>0.78300000000000003</v>
      </c>
    </row>
    <row r="1072" spans="1:3" x14ac:dyDescent="0.2">
      <c r="A1072" s="3" t="str">
        <f>"PEX14"</f>
        <v>PEX14</v>
      </c>
      <c r="B1072" s="4">
        <v>1</v>
      </c>
      <c r="C1072" s="5">
        <v>0.78300000000000003</v>
      </c>
    </row>
    <row r="1073" spans="1:3" x14ac:dyDescent="0.2">
      <c r="A1073" s="3" t="str">
        <f>"OFD1"</f>
        <v>OFD1</v>
      </c>
      <c r="B1073" s="4">
        <v>1</v>
      </c>
      <c r="C1073" s="5">
        <v>0.78300000000000003</v>
      </c>
    </row>
    <row r="1074" spans="1:3" x14ac:dyDescent="0.2">
      <c r="A1074" s="3" t="str">
        <f>"SERPINB6"</f>
        <v>SERPINB6</v>
      </c>
      <c r="B1074" s="4">
        <v>1</v>
      </c>
      <c r="C1074" s="5">
        <v>0.78300000000000003</v>
      </c>
    </row>
    <row r="1075" spans="1:3" x14ac:dyDescent="0.2">
      <c r="A1075" s="3" t="str">
        <f>"PTPRN2"</f>
        <v>PTPRN2</v>
      </c>
      <c r="B1075" s="4">
        <v>1</v>
      </c>
      <c r="C1075" s="5">
        <v>0.78200000000000003</v>
      </c>
    </row>
    <row r="1076" spans="1:3" x14ac:dyDescent="0.2">
      <c r="A1076" s="3" t="str">
        <f>"CCDC190"</f>
        <v>CCDC190</v>
      </c>
      <c r="B1076" s="4">
        <v>1</v>
      </c>
      <c r="C1076" s="5">
        <v>0.78200000000000003</v>
      </c>
    </row>
    <row r="1077" spans="1:3" x14ac:dyDescent="0.2">
      <c r="A1077" s="3" t="str">
        <f>"B9D2"</f>
        <v>B9D2</v>
      </c>
      <c r="B1077" s="4">
        <v>1</v>
      </c>
      <c r="C1077" s="5">
        <v>0.78200000000000003</v>
      </c>
    </row>
    <row r="1078" spans="1:3" x14ac:dyDescent="0.2">
      <c r="A1078" s="3" t="str">
        <f>"HNRNPF"</f>
        <v>HNRNPF</v>
      </c>
      <c r="B1078" s="4">
        <v>1</v>
      </c>
      <c r="C1078" s="5">
        <v>0.78200000000000003</v>
      </c>
    </row>
    <row r="1079" spans="1:3" x14ac:dyDescent="0.2">
      <c r="A1079" s="3" t="str">
        <f>"AL354953.1"</f>
        <v>AL354953.1</v>
      </c>
      <c r="B1079" s="4">
        <v>1</v>
      </c>
      <c r="C1079" s="5">
        <v>0.78100000000000003</v>
      </c>
    </row>
    <row r="1080" spans="1:3" x14ac:dyDescent="0.2">
      <c r="A1080" s="3" t="str">
        <f>"HDAC4-AS1"</f>
        <v>HDAC4-AS1</v>
      </c>
      <c r="B1080" s="4">
        <v>1</v>
      </c>
      <c r="C1080" s="5">
        <v>0.78100000000000003</v>
      </c>
    </row>
    <row r="1081" spans="1:3" x14ac:dyDescent="0.2">
      <c r="A1081" s="3" t="str">
        <f>"PRDX3"</f>
        <v>PRDX3</v>
      </c>
      <c r="B1081" s="4">
        <v>1</v>
      </c>
      <c r="C1081" s="5">
        <v>0.78100000000000003</v>
      </c>
    </row>
    <row r="1082" spans="1:3" x14ac:dyDescent="0.2">
      <c r="A1082" s="3" t="str">
        <f>"CCDC82"</f>
        <v>CCDC82</v>
      </c>
      <c r="B1082" s="4">
        <v>1</v>
      </c>
      <c r="C1082" s="5">
        <v>0.78100000000000003</v>
      </c>
    </row>
    <row r="1083" spans="1:3" x14ac:dyDescent="0.2">
      <c r="A1083" s="3" t="str">
        <f>"FAM50B"</f>
        <v>FAM50B</v>
      </c>
      <c r="B1083" s="4">
        <v>1</v>
      </c>
      <c r="C1083" s="5">
        <v>0.78100000000000003</v>
      </c>
    </row>
    <row r="1084" spans="1:3" x14ac:dyDescent="0.2">
      <c r="A1084" s="3" t="str">
        <f>"CPEB1"</f>
        <v>CPEB1</v>
      </c>
      <c r="B1084" s="4">
        <v>1</v>
      </c>
      <c r="C1084" s="5">
        <v>0.78100000000000003</v>
      </c>
    </row>
    <row r="1085" spans="1:3" x14ac:dyDescent="0.2">
      <c r="A1085" s="3" t="str">
        <f>"HSPBP1"</f>
        <v>HSPBP1</v>
      </c>
      <c r="B1085" s="4">
        <v>1</v>
      </c>
      <c r="C1085" s="5">
        <v>0.78100000000000003</v>
      </c>
    </row>
    <row r="1086" spans="1:3" x14ac:dyDescent="0.2">
      <c r="A1086" s="3" t="str">
        <f>"AL022345.4"</f>
        <v>AL022345.4</v>
      </c>
      <c r="B1086" s="4">
        <v>1</v>
      </c>
      <c r="C1086" s="5">
        <v>0.78100000000000003</v>
      </c>
    </row>
    <row r="1087" spans="1:3" x14ac:dyDescent="0.2">
      <c r="A1087" s="3" t="str">
        <f>"SOAT1"</f>
        <v>SOAT1</v>
      </c>
      <c r="B1087" s="4">
        <v>1</v>
      </c>
      <c r="C1087" s="5">
        <v>0.78100000000000003</v>
      </c>
    </row>
    <row r="1088" spans="1:3" x14ac:dyDescent="0.2">
      <c r="A1088" s="3" t="str">
        <f>"AC068896.1"</f>
        <v>AC068896.1</v>
      </c>
      <c r="B1088" s="4">
        <v>1</v>
      </c>
      <c r="C1088" s="5">
        <v>0.78</v>
      </c>
    </row>
    <row r="1089" spans="1:3" x14ac:dyDescent="0.2">
      <c r="A1089" s="3" t="str">
        <f>"DLAT"</f>
        <v>DLAT</v>
      </c>
      <c r="B1089" s="4">
        <v>1</v>
      </c>
      <c r="C1089" s="5">
        <v>0.78</v>
      </c>
    </row>
    <row r="1090" spans="1:3" x14ac:dyDescent="0.2">
      <c r="A1090" s="3" t="str">
        <f>"ABHD6"</f>
        <v>ABHD6</v>
      </c>
      <c r="B1090" s="4">
        <v>1</v>
      </c>
      <c r="C1090" s="5">
        <v>0.78</v>
      </c>
    </row>
    <row r="1091" spans="1:3" x14ac:dyDescent="0.2">
      <c r="A1091" s="3" t="str">
        <f>"TTLL7"</f>
        <v>TTLL7</v>
      </c>
      <c r="B1091" s="4">
        <v>1</v>
      </c>
      <c r="C1091" s="5">
        <v>0.78</v>
      </c>
    </row>
    <row r="1092" spans="1:3" x14ac:dyDescent="0.2">
      <c r="A1092" s="3" t="str">
        <f>"NPHP4"</f>
        <v>NPHP4</v>
      </c>
      <c r="B1092" s="4">
        <v>1</v>
      </c>
      <c r="C1092" s="5">
        <v>0.78</v>
      </c>
    </row>
    <row r="1093" spans="1:3" x14ac:dyDescent="0.2">
      <c r="A1093" s="3" t="str">
        <f>"CHCHD6"</f>
        <v>CHCHD6</v>
      </c>
      <c r="B1093" s="4">
        <v>1</v>
      </c>
      <c r="C1093" s="5">
        <v>0.77900000000000003</v>
      </c>
    </row>
    <row r="1094" spans="1:3" x14ac:dyDescent="0.2">
      <c r="A1094" s="3" t="str">
        <f>"ARMH1"</f>
        <v>ARMH1</v>
      </c>
      <c r="B1094" s="4">
        <v>1</v>
      </c>
      <c r="C1094" s="5">
        <v>0.77900000000000003</v>
      </c>
    </row>
    <row r="1095" spans="1:3" x14ac:dyDescent="0.2">
      <c r="A1095" s="3" t="str">
        <f>"CCDC74B"</f>
        <v>CCDC74B</v>
      </c>
      <c r="B1095" s="4">
        <v>1</v>
      </c>
      <c r="C1095" s="5">
        <v>0.77900000000000003</v>
      </c>
    </row>
    <row r="1096" spans="1:3" x14ac:dyDescent="0.2">
      <c r="A1096" s="3" t="str">
        <f>"TDRD3"</f>
        <v>TDRD3</v>
      </c>
      <c r="B1096" s="4">
        <v>1</v>
      </c>
      <c r="C1096" s="5">
        <v>0.77900000000000003</v>
      </c>
    </row>
    <row r="1097" spans="1:3" x14ac:dyDescent="0.2">
      <c r="A1097" s="3" t="str">
        <f>"CFAP161"</f>
        <v>CFAP161</v>
      </c>
      <c r="B1097" s="4">
        <v>1</v>
      </c>
      <c r="C1097" s="5">
        <v>0.77900000000000003</v>
      </c>
    </row>
    <row r="1098" spans="1:3" x14ac:dyDescent="0.2">
      <c r="A1098" s="3" t="str">
        <f>"MYCBPAP"</f>
        <v>MYCBPAP</v>
      </c>
      <c r="B1098" s="4">
        <v>1</v>
      </c>
      <c r="C1098" s="5">
        <v>0.77900000000000003</v>
      </c>
    </row>
    <row r="1099" spans="1:3" x14ac:dyDescent="0.2">
      <c r="A1099" s="3" t="str">
        <f>"DPY19L2"</f>
        <v>DPY19L2</v>
      </c>
      <c r="B1099" s="4">
        <v>1</v>
      </c>
      <c r="C1099" s="5">
        <v>0.77800000000000002</v>
      </c>
    </row>
    <row r="1100" spans="1:3" x14ac:dyDescent="0.2">
      <c r="A1100" s="3" t="str">
        <f>"KIAA0753"</f>
        <v>KIAA0753</v>
      </c>
      <c r="B1100" s="4">
        <v>1</v>
      </c>
      <c r="C1100" s="5">
        <v>0.77800000000000002</v>
      </c>
    </row>
    <row r="1101" spans="1:3" x14ac:dyDescent="0.2">
      <c r="A1101" s="3" t="str">
        <f>"WEE2-AS1"</f>
        <v>WEE2-AS1</v>
      </c>
      <c r="B1101" s="4">
        <v>1</v>
      </c>
      <c r="C1101" s="5">
        <v>0.77800000000000002</v>
      </c>
    </row>
    <row r="1102" spans="1:3" x14ac:dyDescent="0.2">
      <c r="A1102" s="3" t="str">
        <f>"FAM120B"</f>
        <v>FAM120B</v>
      </c>
      <c r="B1102" s="4">
        <v>1</v>
      </c>
      <c r="C1102" s="5">
        <v>0.77800000000000002</v>
      </c>
    </row>
    <row r="1103" spans="1:3" x14ac:dyDescent="0.2">
      <c r="A1103" s="3" t="str">
        <f>"BRF1"</f>
        <v>BRF1</v>
      </c>
      <c r="B1103" s="4">
        <v>1</v>
      </c>
      <c r="C1103" s="5">
        <v>0.77800000000000002</v>
      </c>
    </row>
    <row r="1104" spans="1:3" x14ac:dyDescent="0.2">
      <c r="A1104" s="3" t="str">
        <f>"CELSR1"</f>
        <v>CELSR1</v>
      </c>
      <c r="B1104" s="4">
        <v>1</v>
      </c>
      <c r="C1104" s="5">
        <v>0.77800000000000002</v>
      </c>
    </row>
    <row r="1105" spans="1:3" x14ac:dyDescent="0.2">
      <c r="A1105" s="3" t="str">
        <f>"TSTD1"</f>
        <v>TSTD1</v>
      </c>
      <c r="B1105" s="4">
        <v>1</v>
      </c>
      <c r="C1105" s="5">
        <v>0.77700000000000002</v>
      </c>
    </row>
    <row r="1106" spans="1:3" x14ac:dyDescent="0.2">
      <c r="A1106" s="3" t="str">
        <f>"AC009093.3"</f>
        <v>AC009093.3</v>
      </c>
      <c r="B1106" s="4">
        <v>1</v>
      </c>
      <c r="C1106" s="5">
        <v>0.77700000000000002</v>
      </c>
    </row>
    <row r="1107" spans="1:3" x14ac:dyDescent="0.2">
      <c r="A1107" s="3" t="str">
        <f>"UBE3D"</f>
        <v>UBE3D</v>
      </c>
      <c r="B1107" s="4">
        <v>1</v>
      </c>
      <c r="C1107" s="5">
        <v>0.77700000000000002</v>
      </c>
    </row>
    <row r="1108" spans="1:3" x14ac:dyDescent="0.2">
      <c r="A1108" s="3" t="str">
        <f>"TAX1BP1"</f>
        <v>TAX1BP1</v>
      </c>
      <c r="B1108" s="4">
        <v>1</v>
      </c>
      <c r="C1108" s="5">
        <v>0.77700000000000002</v>
      </c>
    </row>
    <row r="1109" spans="1:3" x14ac:dyDescent="0.2">
      <c r="A1109" s="3" t="str">
        <f>"PRMT8"</f>
        <v>PRMT8</v>
      </c>
      <c r="B1109" s="4">
        <v>1</v>
      </c>
      <c r="C1109" s="5">
        <v>0.77700000000000002</v>
      </c>
    </row>
    <row r="1110" spans="1:3" x14ac:dyDescent="0.2">
      <c r="A1110" s="3" t="str">
        <f>"ASIC1"</f>
        <v>ASIC1</v>
      </c>
      <c r="B1110" s="4">
        <v>1</v>
      </c>
      <c r="C1110" s="5">
        <v>0.77700000000000002</v>
      </c>
    </row>
    <row r="1111" spans="1:3" x14ac:dyDescent="0.2">
      <c r="A1111" s="3" t="str">
        <f>"PTGR2"</f>
        <v>PTGR2</v>
      </c>
      <c r="B1111" s="4">
        <v>1</v>
      </c>
      <c r="C1111" s="5">
        <v>0.77600000000000002</v>
      </c>
    </row>
    <row r="1112" spans="1:3" x14ac:dyDescent="0.2">
      <c r="A1112" s="3" t="str">
        <f>"CENPM"</f>
        <v>CENPM</v>
      </c>
      <c r="B1112" s="4">
        <v>1</v>
      </c>
      <c r="C1112" s="5">
        <v>0.77600000000000002</v>
      </c>
    </row>
    <row r="1113" spans="1:3" x14ac:dyDescent="0.2">
      <c r="A1113" s="3" t="str">
        <f>"CD24"</f>
        <v>CD24</v>
      </c>
      <c r="B1113" s="4">
        <v>1</v>
      </c>
      <c r="C1113" s="5">
        <v>0.77600000000000002</v>
      </c>
    </row>
    <row r="1114" spans="1:3" x14ac:dyDescent="0.2">
      <c r="A1114" s="3" t="str">
        <f>"ORAI2"</f>
        <v>ORAI2</v>
      </c>
      <c r="B1114" s="4">
        <v>1</v>
      </c>
      <c r="C1114" s="5">
        <v>0.77600000000000002</v>
      </c>
    </row>
    <row r="1115" spans="1:3" x14ac:dyDescent="0.2">
      <c r="A1115" s="3" t="str">
        <f>"RB1-DT"</f>
        <v>RB1-DT</v>
      </c>
      <c r="B1115" s="4">
        <v>1</v>
      </c>
      <c r="C1115" s="5">
        <v>0.77600000000000002</v>
      </c>
    </row>
    <row r="1116" spans="1:3" x14ac:dyDescent="0.2">
      <c r="A1116" s="3" t="str">
        <f>"FAM149A"</f>
        <v>FAM149A</v>
      </c>
      <c r="B1116" s="4">
        <v>1</v>
      </c>
      <c r="C1116" s="5">
        <v>0.77600000000000002</v>
      </c>
    </row>
    <row r="1117" spans="1:3" x14ac:dyDescent="0.2">
      <c r="A1117" s="3" t="str">
        <f>"TTLL5"</f>
        <v>TTLL5</v>
      </c>
      <c r="B1117" s="4">
        <v>1</v>
      </c>
      <c r="C1117" s="5">
        <v>0.77600000000000002</v>
      </c>
    </row>
    <row r="1118" spans="1:3" x14ac:dyDescent="0.2">
      <c r="A1118" s="3" t="str">
        <f>"AC021573.1"</f>
        <v>AC021573.1</v>
      </c>
      <c r="B1118" s="4">
        <v>1</v>
      </c>
      <c r="C1118" s="5">
        <v>0.77500000000000002</v>
      </c>
    </row>
    <row r="1119" spans="1:3" x14ac:dyDescent="0.2">
      <c r="A1119" s="3" t="str">
        <f>"MAOB"</f>
        <v>MAOB</v>
      </c>
      <c r="B1119" s="4">
        <v>1</v>
      </c>
      <c r="C1119" s="5">
        <v>0.77500000000000002</v>
      </c>
    </row>
    <row r="1120" spans="1:3" x14ac:dyDescent="0.2">
      <c r="A1120" s="3" t="str">
        <f>"AC138150.2"</f>
        <v>AC138150.2</v>
      </c>
      <c r="B1120" s="4">
        <v>1</v>
      </c>
      <c r="C1120" s="5">
        <v>0.77500000000000002</v>
      </c>
    </row>
    <row r="1121" spans="1:3" x14ac:dyDescent="0.2">
      <c r="A1121" s="3" t="str">
        <f>"AC092692.1"</f>
        <v>AC092692.1</v>
      </c>
      <c r="B1121" s="4">
        <v>1</v>
      </c>
      <c r="C1121" s="5">
        <v>0.77500000000000002</v>
      </c>
    </row>
    <row r="1122" spans="1:3" x14ac:dyDescent="0.2">
      <c r="A1122" s="3" t="str">
        <f>"TMEM121"</f>
        <v>TMEM121</v>
      </c>
      <c r="B1122" s="4">
        <v>1</v>
      </c>
      <c r="C1122" s="5">
        <v>0.77500000000000002</v>
      </c>
    </row>
    <row r="1123" spans="1:3" x14ac:dyDescent="0.2">
      <c r="A1123" s="3" t="str">
        <f>"TENT4B"</f>
        <v>TENT4B</v>
      </c>
      <c r="B1123" s="4">
        <v>1</v>
      </c>
      <c r="C1123" s="5">
        <v>0.77500000000000002</v>
      </c>
    </row>
    <row r="1124" spans="1:3" x14ac:dyDescent="0.2">
      <c r="A1124" s="3" t="str">
        <f>"PPP2CB"</f>
        <v>PPP2CB</v>
      </c>
      <c r="B1124" s="4">
        <v>1</v>
      </c>
      <c r="C1124" s="5">
        <v>0.77500000000000002</v>
      </c>
    </row>
    <row r="1125" spans="1:3" x14ac:dyDescent="0.2">
      <c r="A1125" s="3" t="str">
        <f>"HULC"</f>
        <v>HULC</v>
      </c>
      <c r="B1125" s="4">
        <v>1</v>
      </c>
      <c r="C1125" s="5">
        <v>0.77500000000000002</v>
      </c>
    </row>
    <row r="1126" spans="1:3" x14ac:dyDescent="0.2">
      <c r="A1126" s="3" t="str">
        <f>"AC087521.2"</f>
        <v>AC087521.2</v>
      </c>
      <c r="B1126" s="4">
        <v>1</v>
      </c>
      <c r="C1126" s="5">
        <v>0.77500000000000002</v>
      </c>
    </row>
    <row r="1127" spans="1:3" x14ac:dyDescent="0.2">
      <c r="A1127" s="3" t="str">
        <f>"NEK9"</f>
        <v>NEK9</v>
      </c>
      <c r="B1127" s="4">
        <v>1</v>
      </c>
      <c r="C1127" s="5">
        <v>0.77500000000000002</v>
      </c>
    </row>
    <row r="1128" spans="1:3" x14ac:dyDescent="0.2">
      <c r="A1128" s="3" t="str">
        <f>"ATXN7L1"</f>
        <v>ATXN7L1</v>
      </c>
      <c r="B1128" s="4">
        <v>1</v>
      </c>
      <c r="C1128" s="5">
        <v>0.77400000000000002</v>
      </c>
    </row>
    <row r="1129" spans="1:3" x14ac:dyDescent="0.2">
      <c r="A1129" s="3" t="str">
        <f>"TCP11X2"</f>
        <v>TCP11X2</v>
      </c>
      <c r="B1129" s="4">
        <v>1</v>
      </c>
      <c r="C1129" s="5">
        <v>0.77400000000000002</v>
      </c>
    </row>
    <row r="1130" spans="1:3" x14ac:dyDescent="0.2">
      <c r="A1130" s="3" t="str">
        <f>"SLC20A2"</f>
        <v>SLC20A2</v>
      </c>
      <c r="B1130" s="4">
        <v>1</v>
      </c>
      <c r="C1130" s="5">
        <v>0.77400000000000002</v>
      </c>
    </row>
    <row r="1131" spans="1:3" x14ac:dyDescent="0.2">
      <c r="A1131" s="3" t="str">
        <f>"SOX2"</f>
        <v>SOX2</v>
      </c>
      <c r="B1131" s="4">
        <v>1</v>
      </c>
      <c r="C1131" s="5">
        <v>0.77400000000000002</v>
      </c>
    </row>
    <row r="1132" spans="1:3" x14ac:dyDescent="0.2">
      <c r="A1132" s="3" t="str">
        <f>"DNAH6"</f>
        <v>DNAH6</v>
      </c>
      <c r="B1132" s="4">
        <v>1</v>
      </c>
      <c r="C1132" s="5">
        <v>0.77400000000000002</v>
      </c>
    </row>
    <row r="1133" spans="1:3" x14ac:dyDescent="0.2">
      <c r="A1133" s="3" t="str">
        <f>"AC007365.1"</f>
        <v>AC007365.1</v>
      </c>
      <c r="B1133" s="4">
        <v>1</v>
      </c>
      <c r="C1133" s="5">
        <v>0.77400000000000002</v>
      </c>
    </row>
    <row r="1134" spans="1:3" x14ac:dyDescent="0.2">
      <c r="A1134" s="3" t="str">
        <f>"ZNF19"</f>
        <v>ZNF19</v>
      </c>
      <c r="B1134" s="4">
        <v>1</v>
      </c>
      <c r="C1134" s="5">
        <v>0.77300000000000002</v>
      </c>
    </row>
    <row r="1135" spans="1:3" x14ac:dyDescent="0.2">
      <c r="A1135" s="3" t="str">
        <f>"BCCIP"</f>
        <v>BCCIP</v>
      </c>
      <c r="B1135" s="4">
        <v>1</v>
      </c>
      <c r="C1135" s="5">
        <v>0.77300000000000002</v>
      </c>
    </row>
    <row r="1136" spans="1:3" x14ac:dyDescent="0.2">
      <c r="A1136" s="3" t="str">
        <f>"CCDC89"</f>
        <v>CCDC89</v>
      </c>
      <c r="B1136" s="4">
        <v>1</v>
      </c>
      <c r="C1136" s="5">
        <v>0.77300000000000002</v>
      </c>
    </row>
    <row r="1137" spans="1:3" x14ac:dyDescent="0.2">
      <c r="A1137" s="3" t="str">
        <f>"TMPRSS3"</f>
        <v>TMPRSS3</v>
      </c>
      <c r="B1137" s="4">
        <v>1</v>
      </c>
      <c r="C1137" s="5">
        <v>0.77300000000000002</v>
      </c>
    </row>
    <row r="1138" spans="1:3" x14ac:dyDescent="0.2">
      <c r="A1138" s="3" t="str">
        <f>"COL21A1"</f>
        <v>COL21A1</v>
      </c>
      <c r="B1138" s="4">
        <v>1</v>
      </c>
      <c r="C1138" s="5">
        <v>0.77300000000000002</v>
      </c>
    </row>
    <row r="1139" spans="1:3" x14ac:dyDescent="0.2">
      <c r="A1139" s="3" t="str">
        <f>"IRAK1BP1"</f>
        <v>IRAK1BP1</v>
      </c>
      <c r="B1139" s="4">
        <v>1</v>
      </c>
      <c r="C1139" s="5">
        <v>0.77300000000000002</v>
      </c>
    </row>
    <row r="1140" spans="1:3" x14ac:dyDescent="0.2">
      <c r="A1140" s="3" t="str">
        <f>"DPY19L2P2"</f>
        <v>DPY19L2P2</v>
      </c>
      <c r="B1140" s="4">
        <v>1</v>
      </c>
      <c r="C1140" s="5">
        <v>0.77300000000000002</v>
      </c>
    </row>
    <row r="1141" spans="1:3" x14ac:dyDescent="0.2">
      <c r="A1141" s="3" t="str">
        <f>"MAP1B"</f>
        <v>MAP1B</v>
      </c>
      <c r="B1141" s="4">
        <v>1</v>
      </c>
      <c r="C1141" s="5">
        <v>0.77300000000000002</v>
      </c>
    </row>
    <row r="1142" spans="1:3" x14ac:dyDescent="0.2">
      <c r="A1142" s="3" t="str">
        <f>"C2CD5"</f>
        <v>C2CD5</v>
      </c>
      <c r="B1142" s="4">
        <v>1</v>
      </c>
      <c r="C1142" s="5">
        <v>0.77300000000000002</v>
      </c>
    </row>
    <row r="1143" spans="1:3" x14ac:dyDescent="0.2">
      <c r="A1143" s="3" t="str">
        <f>"DENND2B"</f>
        <v>DENND2B</v>
      </c>
      <c r="B1143" s="4">
        <v>1</v>
      </c>
      <c r="C1143" s="5">
        <v>0.77300000000000002</v>
      </c>
    </row>
    <row r="1144" spans="1:3" x14ac:dyDescent="0.2">
      <c r="A1144" s="3" t="str">
        <f>"CCHCR1"</f>
        <v>CCHCR1</v>
      </c>
      <c r="B1144" s="4">
        <v>1</v>
      </c>
      <c r="C1144" s="5">
        <v>0.77200000000000002</v>
      </c>
    </row>
    <row r="1145" spans="1:3" x14ac:dyDescent="0.2">
      <c r="A1145" s="3" t="str">
        <f>"ULK2"</f>
        <v>ULK2</v>
      </c>
      <c r="B1145" s="4">
        <v>1</v>
      </c>
      <c r="C1145" s="5">
        <v>0.77200000000000002</v>
      </c>
    </row>
    <row r="1146" spans="1:3" x14ac:dyDescent="0.2">
      <c r="A1146" s="3" t="str">
        <f>"ACO2"</f>
        <v>ACO2</v>
      </c>
      <c r="B1146" s="4">
        <v>1</v>
      </c>
      <c r="C1146" s="5">
        <v>0.77200000000000002</v>
      </c>
    </row>
    <row r="1147" spans="1:3" x14ac:dyDescent="0.2">
      <c r="A1147" s="3" t="str">
        <f>"FZD4-DT"</f>
        <v>FZD4-DT</v>
      </c>
      <c r="B1147" s="4">
        <v>1</v>
      </c>
      <c r="C1147" s="5">
        <v>0.77200000000000002</v>
      </c>
    </row>
    <row r="1148" spans="1:3" x14ac:dyDescent="0.2">
      <c r="A1148" s="3" t="str">
        <f>"AP001021.1"</f>
        <v>AP001021.1</v>
      </c>
      <c r="B1148" s="4">
        <v>1</v>
      </c>
      <c r="C1148" s="5">
        <v>0.77200000000000002</v>
      </c>
    </row>
    <row r="1149" spans="1:3" x14ac:dyDescent="0.2">
      <c r="A1149" s="3" t="str">
        <f>"ALKBH5"</f>
        <v>ALKBH5</v>
      </c>
      <c r="B1149" s="4">
        <v>1</v>
      </c>
      <c r="C1149" s="5">
        <v>0.77200000000000002</v>
      </c>
    </row>
    <row r="1150" spans="1:3" x14ac:dyDescent="0.2">
      <c r="A1150" s="3" t="str">
        <f>"PRPSAP2"</f>
        <v>PRPSAP2</v>
      </c>
      <c r="B1150" s="4">
        <v>1</v>
      </c>
      <c r="C1150" s="5">
        <v>0.77100000000000002</v>
      </c>
    </row>
    <row r="1151" spans="1:3" x14ac:dyDescent="0.2">
      <c r="A1151" s="3" t="str">
        <f>"RAB6B"</f>
        <v>RAB6B</v>
      </c>
      <c r="B1151" s="4">
        <v>1</v>
      </c>
      <c r="C1151" s="5">
        <v>0.77100000000000002</v>
      </c>
    </row>
    <row r="1152" spans="1:3" x14ac:dyDescent="0.2">
      <c r="A1152" s="3" t="str">
        <f>"AC090061.1"</f>
        <v>AC090061.1</v>
      </c>
      <c r="B1152" s="4">
        <v>1</v>
      </c>
      <c r="C1152" s="5">
        <v>0.77100000000000002</v>
      </c>
    </row>
    <row r="1153" spans="1:3" x14ac:dyDescent="0.2">
      <c r="A1153" s="3" t="str">
        <f>"AL035587.2"</f>
        <v>AL035587.2</v>
      </c>
      <c r="B1153" s="4">
        <v>1</v>
      </c>
      <c r="C1153" s="5">
        <v>0.77100000000000002</v>
      </c>
    </row>
    <row r="1154" spans="1:3" x14ac:dyDescent="0.2">
      <c r="A1154" s="3" t="str">
        <f>"SMPD2"</f>
        <v>SMPD2</v>
      </c>
      <c r="B1154" s="4">
        <v>1</v>
      </c>
      <c r="C1154" s="5">
        <v>0.77100000000000002</v>
      </c>
    </row>
    <row r="1155" spans="1:3" x14ac:dyDescent="0.2">
      <c r="A1155" s="3" t="str">
        <f>"MAPK15"</f>
        <v>MAPK15</v>
      </c>
      <c r="B1155" s="4">
        <v>1</v>
      </c>
      <c r="C1155" s="5">
        <v>0.77</v>
      </c>
    </row>
    <row r="1156" spans="1:3" x14ac:dyDescent="0.2">
      <c r="A1156" s="3" t="str">
        <f>"ACSS1"</f>
        <v>ACSS1</v>
      </c>
      <c r="B1156" s="4">
        <v>1</v>
      </c>
      <c r="C1156" s="5">
        <v>0.77</v>
      </c>
    </row>
    <row r="1157" spans="1:3" x14ac:dyDescent="0.2">
      <c r="A1157" s="3" t="str">
        <f>"MID1"</f>
        <v>MID1</v>
      </c>
      <c r="B1157" s="4">
        <v>1</v>
      </c>
      <c r="C1157" s="5">
        <v>0.77</v>
      </c>
    </row>
    <row r="1158" spans="1:3" x14ac:dyDescent="0.2">
      <c r="A1158" s="3" t="str">
        <f>"PRKAR1A"</f>
        <v>PRKAR1A</v>
      </c>
      <c r="B1158" s="4">
        <v>1</v>
      </c>
      <c r="C1158" s="5">
        <v>0.77</v>
      </c>
    </row>
    <row r="1159" spans="1:3" x14ac:dyDescent="0.2">
      <c r="A1159" s="3" t="str">
        <f>"SAMD15"</f>
        <v>SAMD15</v>
      </c>
      <c r="B1159" s="4">
        <v>1</v>
      </c>
      <c r="C1159" s="5">
        <v>0.77</v>
      </c>
    </row>
    <row r="1160" spans="1:3" x14ac:dyDescent="0.2">
      <c r="A1160" s="3" t="str">
        <f>"LRRC56"</f>
        <v>LRRC56</v>
      </c>
      <c r="B1160" s="4">
        <v>1</v>
      </c>
      <c r="C1160" s="5">
        <v>0.77</v>
      </c>
    </row>
    <row r="1161" spans="1:3" x14ac:dyDescent="0.2">
      <c r="A1161" s="3" t="str">
        <f>"IFT122"</f>
        <v>IFT122</v>
      </c>
      <c r="B1161" s="4">
        <v>1</v>
      </c>
      <c r="C1161" s="5">
        <v>0.77</v>
      </c>
    </row>
    <row r="1162" spans="1:3" x14ac:dyDescent="0.2">
      <c r="A1162" s="3" t="str">
        <f>"CLTRN"</f>
        <v>CLTRN</v>
      </c>
      <c r="B1162" s="4">
        <v>1</v>
      </c>
      <c r="C1162" s="5">
        <v>0.76900000000000002</v>
      </c>
    </row>
    <row r="1163" spans="1:3" x14ac:dyDescent="0.2">
      <c r="A1163" s="3" t="str">
        <f>"TCEA2"</f>
        <v>TCEA2</v>
      </c>
      <c r="B1163" s="4">
        <v>1</v>
      </c>
      <c r="C1163" s="5">
        <v>0.76900000000000002</v>
      </c>
    </row>
    <row r="1164" spans="1:3" x14ac:dyDescent="0.2">
      <c r="A1164" s="3" t="str">
        <f>"RIBC2"</f>
        <v>RIBC2</v>
      </c>
      <c r="B1164" s="4">
        <v>1</v>
      </c>
      <c r="C1164" s="5">
        <v>0.76900000000000002</v>
      </c>
    </row>
    <row r="1165" spans="1:3" x14ac:dyDescent="0.2">
      <c r="A1165" s="3" t="str">
        <f>"KLLN"</f>
        <v>KLLN</v>
      </c>
      <c r="B1165" s="4">
        <v>1</v>
      </c>
      <c r="C1165" s="5">
        <v>0.76900000000000002</v>
      </c>
    </row>
    <row r="1166" spans="1:3" x14ac:dyDescent="0.2">
      <c r="A1166" s="3" t="str">
        <f>"RETREG1"</f>
        <v>RETREG1</v>
      </c>
      <c r="B1166" s="4">
        <v>1</v>
      </c>
      <c r="C1166" s="5">
        <v>0.76900000000000002</v>
      </c>
    </row>
    <row r="1167" spans="1:3" x14ac:dyDescent="0.2">
      <c r="A1167" s="3" t="str">
        <f>"GRAMD1C"</f>
        <v>GRAMD1C</v>
      </c>
      <c r="B1167" s="4">
        <v>1</v>
      </c>
      <c r="C1167" s="5">
        <v>0.76900000000000002</v>
      </c>
    </row>
    <row r="1168" spans="1:3" x14ac:dyDescent="0.2">
      <c r="A1168" s="3" t="str">
        <f>"LINC01239"</f>
        <v>LINC01239</v>
      </c>
      <c r="B1168" s="4">
        <v>1</v>
      </c>
      <c r="C1168" s="5">
        <v>0.76800000000000002</v>
      </c>
    </row>
    <row r="1169" spans="1:3" x14ac:dyDescent="0.2">
      <c r="A1169" s="3" t="str">
        <f>"LRRC74B"</f>
        <v>LRRC74B</v>
      </c>
      <c r="B1169" s="4">
        <v>1</v>
      </c>
      <c r="C1169" s="5">
        <v>0.76800000000000002</v>
      </c>
    </row>
    <row r="1170" spans="1:3" x14ac:dyDescent="0.2">
      <c r="A1170" s="3" t="str">
        <f>"LINC02777"</f>
        <v>LINC02777</v>
      </c>
      <c r="B1170" s="4">
        <v>1</v>
      </c>
      <c r="C1170" s="5">
        <v>0.76800000000000002</v>
      </c>
    </row>
    <row r="1171" spans="1:3" x14ac:dyDescent="0.2">
      <c r="A1171" s="3" t="str">
        <f>"AC104506.1"</f>
        <v>AC104506.1</v>
      </c>
      <c r="B1171" s="4">
        <v>1</v>
      </c>
      <c r="C1171" s="5">
        <v>0.76800000000000002</v>
      </c>
    </row>
    <row r="1172" spans="1:3" x14ac:dyDescent="0.2">
      <c r="A1172" s="3" t="str">
        <f>"AC005962.2"</f>
        <v>AC005962.2</v>
      </c>
      <c r="B1172" s="4">
        <v>1</v>
      </c>
      <c r="C1172" s="5">
        <v>0.76800000000000002</v>
      </c>
    </row>
    <row r="1173" spans="1:3" x14ac:dyDescent="0.2">
      <c r="A1173" s="3" t="str">
        <f>"TUBA3FP"</f>
        <v>TUBA3FP</v>
      </c>
      <c r="B1173" s="4">
        <v>1</v>
      </c>
      <c r="C1173" s="5">
        <v>0.76800000000000002</v>
      </c>
    </row>
    <row r="1174" spans="1:3" x14ac:dyDescent="0.2">
      <c r="A1174" s="3" t="str">
        <f>"SDK1"</f>
        <v>SDK1</v>
      </c>
      <c r="B1174" s="4">
        <v>1</v>
      </c>
      <c r="C1174" s="5">
        <v>0.76800000000000002</v>
      </c>
    </row>
    <row r="1175" spans="1:3" x14ac:dyDescent="0.2">
      <c r="A1175" s="3" t="str">
        <f>"ARHGEF4"</f>
        <v>ARHGEF4</v>
      </c>
      <c r="B1175" s="4">
        <v>1</v>
      </c>
      <c r="C1175" s="5">
        <v>0.76800000000000002</v>
      </c>
    </row>
    <row r="1176" spans="1:3" x14ac:dyDescent="0.2">
      <c r="A1176" s="3" t="str">
        <f>"CCDC8"</f>
        <v>CCDC8</v>
      </c>
      <c r="B1176" s="4">
        <v>1</v>
      </c>
      <c r="C1176" s="5">
        <v>0.76800000000000002</v>
      </c>
    </row>
    <row r="1177" spans="1:3" x14ac:dyDescent="0.2">
      <c r="A1177" s="3" t="str">
        <f>"XPNPEP3"</f>
        <v>XPNPEP3</v>
      </c>
      <c r="B1177" s="4">
        <v>1</v>
      </c>
      <c r="C1177" s="5">
        <v>0.76700000000000002</v>
      </c>
    </row>
    <row r="1178" spans="1:3" x14ac:dyDescent="0.2">
      <c r="A1178" s="3" t="str">
        <f>"WARS2-AS1"</f>
        <v>WARS2-AS1</v>
      </c>
      <c r="B1178" s="4">
        <v>1</v>
      </c>
      <c r="C1178" s="5">
        <v>0.76700000000000002</v>
      </c>
    </row>
    <row r="1179" spans="1:3" x14ac:dyDescent="0.2">
      <c r="A1179" s="3" t="str">
        <f>"AC026801.2"</f>
        <v>AC026801.2</v>
      </c>
      <c r="B1179" s="4">
        <v>1</v>
      </c>
      <c r="C1179" s="5">
        <v>0.76700000000000002</v>
      </c>
    </row>
    <row r="1180" spans="1:3" x14ac:dyDescent="0.2">
      <c r="A1180" s="3" t="str">
        <f>"DYNC2I1"</f>
        <v>DYNC2I1</v>
      </c>
      <c r="B1180" s="4">
        <v>1</v>
      </c>
      <c r="C1180" s="5">
        <v>0.76700000000000002</v>
      </c>
    </row>
    <row r="1181" spans="1:3" x14ac:dyDescent="0.2">
      <c r="A1181" s="3" t="str">
        <f>"AC023632.2"</f>
        <v>AC023632.2</v>
      </c>
      <c r="B1181" s="4">
        <v>1</v>
      </c>
      <c r="C1181" s="5">
        <v>0.76700000000000002</v>
      </c>
    </row>
    <row r="1182" spans="1:3" x14ac:dyDescent="0.2">
      <c r="A1182" s="3" t="str">
        <f>"AC087500.1"</f>
        <v>AC087500.1</v>
      </c>
      <c r="B1182" s="4">
        <v>1</v>
      </c>
      <c r="C1182" s="5">
        <v>0.76700000000000002</v>
      </c>
    </row>
    <row r="1183" spans="1:3" x14ac:dyDescent="0.2">
      <c r="A1183" s="3" t="str">
        <f>"STXBP4"</f>
        <v>STXBP4</v>
      </c>
      <c r="B1183" s="4">
        <v>1</v>
      </c>
      <c r="C1183" s="5">
        <v>0.76700000000000002</v>
      </c>
    </row>
    <row r="1184" spans="1:3" x14ac:dyDescent="0.2">
      <c r="A1184" s="3" t="str">
        <f>"FAM86B1"</f>
        <v>FAM86B1</v>
      </c>
      <c r="B1184" s="4">
        <v>1</v>
      </c>
      <c r="C1184" s="5">
        <v>0.76700000000000002</v>
      </c>
    </row>
    <row r="1185" spans="1:3" x14ac:dyDescent="0.2">
      <c r="A1185" s="3" t="str">
        <f>"AZIN2"</f>
        <v>AZIN2</v>
      </c>
      <c r="B1185" s="4">
        <v>1</v>
      </c>
      <c r="C1185" s="5">
        <v>0.76600000000000001</v>
      </c>
    </row>
    <row r="1186" spans="1:3" x14ac:dyDescent="0.2">
      <c r="A1186" s="3" t="str">
        <f>"SLC25A4"</f>
        <v>SLC25A4</v>
      </c>
      <c r="B1186" s="4">
        <v>1</v>
      </c>
      <c r="C1186" s="5">
        <v>0.76600000000000001</v>
      </c>
    </row>
    <row r="1187" spans="1:3" x14ac:dyDescent="0.2">
      <c r="A1187" s="3" t="str">
        <f>"ABHD14A"</f>
        <v>ABHD14A</v>
      </c>
      <c r="B1187" s="4">
        <v>1</v>
      </c>
      <c r="C1187" s="5">
        <v>0.76600000000000001</v>
      </c>
    </row>
    <row r="1188" spans="1:3" x14ac:dyDescent="0.2">
      <c r="A1188" s="3" t="str">
        <f>"ATPAF1"</f>
        <v>ATPAF1</v>
      </c>
      <c r="B1188" s="4">
        <v>1</v>
      </c>
      <c r="C1188" s="5">
        <v>0.76600000000000001</v>
      </c>
    </row>
    <row r="1189" spans="1:3" x14ac:dyDescent="0.2">
      <c r="A1189" s="3" t="str">
        <f>"SLC1A4"</f>
        <v>SLC1A4</v>
      </c>
      <c r="B1189" s="4">
        <v>1</v>
      </c>
      <c r="C1189" s="5">
        <v>0.76600000000000001</v>
      </c>
    </row>
    <row r="1190" spans="1:3" x14ac:dyDescent="0.2">
      <c r="A1190" s="3" t="str">
        <f>"PLA1A"</f>
        <v>PLA1A</v>
      </c>
      <c r="B1190" s="4">
        <v>1</v>
      </c>
      <c r="C1190" s="5">
        <v>0.76600000000000001</v>
      </c>
    </row>
    <row r="1191" spans="1:3" x14ac:dyDescent="0.2">
      <c r="A1191" s="3" t="str">
        <f>"KIAA1671"</f>
        <v>KIAA1671</v>
      </c>
      <c r="B1191" s="4">
        <v>1</v>
      </c>
      <c r="C1191" s="5">
        <v>0.76600000000000001</v>
      </c>
    </row>
    <row r="1192" spans="1:3" x14ac:dyDescent="0.2">
      <c r="A1192" s="3" t="str">
        <f>"CYP39A1"</f>
        <v>CYP39A1</v>
      </c>
      <c r="B1192" s="4">
        <v>1</v>
      </c>
      <c r="C1192" s="5">
        <v>0.76600000000000001</v>
      </c>
    </row>
    <row r="1193" spans="1:3" x14ac:dyDescent="0.2">
      <c r="A1193" s="3" t="str">
        <f>"BAIAP2"</f>
        <v>BAIAP2</v>
      </c>
      <c r="B1193" s="4">
        <v>1</v>
      </c>
      <c r="C1193" s="5">
        <v>0.76600000000000001</v>
      </c>
    </row>
    <row r="1194" spans="1:3" x14ac:dyDescent="0.2">
      <c r="A1194" s="3" t="str">
        <f>"AL035420.3"</f>
        <v>AL035420.3</v>
      </c>
      <c r="B1194" s="4">
        <v>1</v>
      </c>
      <c r="C1194" s="5">
        <v>0.76500000000000001</v>
      </c>
    </row>
    <row r="1195" spans="1:3" x14ac:dyDescent="0.2">
      <c r="A1195" s="3" t="str">
        <f>"SKP1"</f>
        <v>SKP1</v>
      </c>
      <c r="B1195" s="4">
        <v>1</v>
      </c>
      <c r="C1195" s="5">
        <v>0.76500000000000001</v>
      </c>
    </row>
    <row r="1196" spans="1:3" x14ac:dyDescent="0.2">
      <c r="A1196" s="3" t="str">
        <f>"AC018557.3"</f>
        <v>AC018557.3</v>
      </c>
      <c r="B1196" s="4">
        <v>1</v>
      </c>
      <c r="C1196" s="5">
        <v>0.76500000000000001</v>
      </c>
    </row>
    <row r="1197" spans="1:3" x14ac:dyDescent="0.2">
      <c r="A1197" s="3" t="str">
        <f>"TAF9B"</f>
        <v>TAF9B</v>
      </c>
      <c r="B1197" s="4">
        <v>1</v>
      </c>
      <c r="C1197" s="5">
        <v>0.76500000000000001</v>
      </c>
    </row>
    <row r="1198" spans="1:3" x14ac:dyDescent="0.2">
      <c r="A1198" s="3" t="str">
        <f>"KCTD18"</f>
        <v>KCTD18</v>
      </c>
      <c r="B1198" s="4">
        <v>1</v>
      </c>
      <c r="C1198" s="5">
        <v>0.76500000000000001</v>
      </c>
    </row>
    <row r="1199" spans="1:3" x14ac:dyDescent="0.2">
      <c r="A1199" s="3" t="str">
        <f>"SLC6A16"</f>
        <v>SLC6A16</v>
      </c>
      <c r="B1199" s="4">
        <v>1</v>
      </c>
      <c r="C1199" s="5">
        <v>0.76500000000000001</v>
      </c>
    </row>
    <row r="1200" spans="1:3" x14ac:dyDescent="0.2">
      <c r="A1200" s="3" t="str">
        <f>"AC020763.1"</f>
        <v>AC020763.1</v>
      </c>
      <c r="B1200" s="4">
        <v>1</v>
      </c>
      <c r="C1200" s="5">
        <v>0.76500000000000001</v>
      </c>
    </row>
    <row r="1201" spans="1:3" x14ac:dyDescent="0.2">
      <c r="A1201" s="3" t="str">
        <f>"TRMT1L"</f>
        <v>TRMT1L</v>
      </c>
      <c r="B1201" s="4">
        <v>1</v>
      </c>
      <c r="C1201" s="5">
        <v>0.76500000000000001</v>
      </c>
    </row>
    <row r="1202" spans="1:3" x14ac:dyDescent="0.2">
      <c r="A1202" s="3" t="str">
        <f>"KCNJ2-AS1"</f>
        <v>KCNJ2-AS1</v>
      </c>
      <c r="B1202" s="4">
        <v>1</v>
      </c>
      <c r="C1202" s="5">
        <v>0.76500000000000001</v>
      </c>
    </row>
    <row r="1203" spans="1:3" x14ac:dyDescent="0.2">
      <c r="A1203" s="3" t="str">
        <f>"AC007405.3"</f>
        <v>AC007405.3</v>
      </c>
      <c r="B1203" s="4">
        <v>1</v>
      </c>
      <c r="C1203" s="5">
        <v>0.76500000000000001</v>
      </c>
    </row>
    <row r="1204" spans="1:3" x14ac:dyDescent="0.2">
      <c r="A1204" s="3" t="str">
        <f>"ZC3H6"</f>
        <v>ZC3H6</v>
      </c>
      <c r="B1204" s="4">
        <v>1</v>
      </c>
      <c r="C1204" s="5">
        <v>0.76500000000000001</v>
      </c>
    </row>
    <row r="1205" spans="1:3" x14ac:dyDescent="0.2">
      <c r="A1205" s="3" t="str">
        <f>"EZR"</f>
        <v>EZR</v>
      </c>
      <c r="B1205" s="4">
        <v>1</v>
      </c>
      <c r="C1205" s="5">
        <v>0.76500000000000001</v>
      </c>
    </row>
    <row r="1206" spans="1:3" x14ac:dyDescent="0.2">
      <c r="A1206" s="3" t="str">
        <f>"CES1"</f>
        <v>CES1</v>
      </c>
      <c r="B1206" s="4">
        <v>1</v>
      </c>
      <c r="C1206" s="5">
        <v>0.76400000000000001</v>
      </c>
    </row>
    <row r="1207" spans="1:3" x14ac:dyDescent="0.2">
      <c r="A1207" s="3" t="str">
        <f>"AGR3"</f>
        <v>AGR3</v>
      </c>
      <c r="B1207" s="4">
        <v>1</v>
      </c>
      <c r="C1207" s="5">
        <v>0.76400000000000001</v>
      </c>
    </row>
    <row r="1208" spans="1:3" x14ac:dyDescent="0.2">
      <c r="A1208" s="3" t="str">
        <f>"OLFML2A"</f>
        <v>OLFML2A</v>
      </c>
      <c r="B1208" s="4">
        <v>1</v>
      </c>
      <c r="C1208" s="5">
        <v>0.76400000000000001</v>
      </c>
    </row>
    <row r="1209" spans="1:3" x14ac:dyDescent="0.2">
      <c r="A1209" s="3" t="str">
        <f>"MZF1"</f>
        <v>MZF1</v>
      </c>
      <c r="B1209" s="4">
        <v>1</v>
      </c>
      <c r="C1209" s="5">
        <v>0.76400000000000001</v>
      </c>
    </row>
    <row r="1210" spans="1:3" x14ac:dyDescent="0.2">
      <c r="A1210" s="3" t="str">
        <f>"MRPS31"</f>
        <v>MRPS31</v>
      </c>
      <c r="B1210" s="4">
        <v>1</v>
      </c>
      <c r="C1210" s="5">
        <v>0.76400000000000001</v>
      </c>
    </row>
    <row r="1211" spans="1:3" x14ac:dyDescent="0.2">
      <c r="A1211" s="3" t="str">
        <f>"IGFBP7"</f>
        <v>IGFBP7</v>
      </c>
      <c r="B1211" s="4">
        <v>1</v>
      </c>
      <c r="C1211" s="5">
        <v>0.76400000000000001</v>
      </c>
    </row>
    <row r="1212" spans="1:3" x14ac:dyDescent="0.2">
      <c r="A1212" s="3" t="str">
        <f>"SYNGAP1"</f>
        <v>SYNGAP1</v>
      </c>
      <c r="B1212" s="4">
        <v>1</v>
      </c>
      <c r="C1212" s="5">
        <v>0.76300000000000001</v>
      </c>
    </row>
    <row r="1213" spans="1:3" x14ac:dyDescent="0.2">
      <c r="A1213" s="3" t="str">
        <f>"AKAP6"</f>
        <v>AKAP6</v>
      </c>
      <c r="B1213" s="4">
        <v>1</v>
      </c>
      <c r="C1213" s="5">
        <v>0.76300000000000001</v>
      </c>
    </row>
    <row r="1214" spans="1:3" x14ac:dyDescent="0.2">
      <c r="A1214" s="3" t="str">
        <f>"PRXL2C"</f>
        <v>PRXL2C</v>
      </c>
      <c r="B1214" s="4">
        <v>1</v>
      </c>
      <c r="C1214" s="5">
        <v>0.76300000000000001</v>
      </c>
    </row>
    <row r="1215" spans="1:3" x14ac:dyDescent="0.2">
      <c r="A1215" s="3" t="str">
        <f>"SPAG7"</f>
        <v>SPAG7</v>
      </c>
      <c r="B1215" s="4">
        <v>1</v>
      </c>
      <c r="C1215" s="5">
        <v>0.76300000000000001</v>
      </c>
    </row>
    <row r="1216" spans="1:3" x14ac:dyDescent="0.2">
      <c r="A1216" s="3" t="str">
        <f>"LINC01267"</f>
        <v>LINC01267</v>
      </c>
      <c r="B1216" s="4">
        <v>1</v>
      </c>
      <c r="C1216" s="5">
        <v>0.76200000000000001</v>
      </c>
    </row>
    <row r="1217" spans="1:3" x14ac:dyDescent="0.2">
      <c r="A1217" s="3" t="str">
        <f>"CEP290"</f>
        <v>CEP290</v>
      </c>
      <c r="B1217" s="4">
        <v>1</v>
      </c>
      <c r="C1217" s="5">
        <v>0.76200000000000001</v>
      </c>
    </row>
    <row r="1218" spans="1:3" x14ac:dyDescent="0.2">
      <c r="A1218" s="3" t="str">
        <f>"PTPRF"</f>
        <v>PTPRF</v>
      </c>
      <c r="B1218" s="4">
        <v>1</v>
      </c>
      <c r="C1218" s="5">
        <v>0.76200000000000001</v>
      </c>
    </row>
    <row r="1219" spans="1:3" x14ac:dyDescent="0.2">
      <c r="A1219" s="3" t="str">
        <f>"EXOC4"</f>
        <v>EXOC4</v>
      </c>
      <c r="B1219" s="4">
        <v>1</v>
      </c>
      <c r="C1219" s="5">
        <v>0.76200000000000001</v>
      </c>
    </row>
    <row r="1220" spans="1:3" x14ac:dyDescent="0.2">
      <c r="A1220" s="3" t="str">
        <f>"FXR1"</f>
        <v>FXR1</v>
      </c>
      <c r="B1220" s="4">
        <v>1</v>
      </c>
      <c r="C1220" s="5">
        <v>0.76200000000000001</v>
      </c>
    </row>
    <row r="1221" spans="1:3" x14ac:dyDescent="0.2">
      <c r="A1221" s="3" t="str">
        <f>"AK9"</f>
        <v>AK9</v>
      </c>
      <c r="B1221" s="4">
        <v>1</v>
      </c>
      <c r="C1221" s="5">
        <v>0.76100000000000001</v>
      </c>
    </row>
    <row r="1222" spans="1:3" x14ac:dyDescent="0.2">
      <c r="A1222" s="3" t="str">
        <f>"LINC02541"</f>
        <v>LINC02541</v>
      </c>
      <c r="B1222" s="4">
        <v>1</v>
      </c>
      <c r="C1222" s="5">
        <v>0.76100000000000001</v>
      </c>
    </row>
    <row r="1223" spans="1:3" x14ac:dyDescent="0.2">
      <c r="A1223" s="3" t="str">
        <f>"MAT1A"</f>
        <v>MAT1A</v>
      </c>
      <c r="B1223" s="4">
        <v>1</v>
      </c>
      <c r="C1223" s="5">
        <v>0.76100000000000001</v>
      </c>
    </row>
    <row r="1224" spans="1:3" x14ac:dyDescent="0.2">
      <c r="A1224" s="3" t="str">
        <f>"AC121338.2"</f>
        <v>AC121338.2</v>
      </c>
      <c r="B1224" s="4">
        <v>1</v>
      </c>
      <c r="C1224" s="5">
        <v>0.76100000000000001</v>
      </c>
    </row>
    <row r="1225" spans="1:3" x14ac:dyDescent="0.2">
      <c r="A1225" s="3" t="str">
        <f>"AKAP9"</f>
        <v>AKAP9</v>
      </c>
      <c r="B1225" s="4">
        <v>1</v>
      </c>
      <c r="C1225" s="5">
        <v>0.76100000000000001</v>
      </c>
    </row>
    <row r="1226" spans="1:3" x14ac:dyDescent="0.2">
      <c r="A1226" s="3" t="str">
        <f>"AL645924.1"</f>
        <v>AL645924.1</v>
      </c>
      <c r="B1226" s="4">
        <v>1</v>
      </c>
      <c r="C1226" s="5">
        <v>0.76100000000000001</v>
      </c>
    </row>
    <row r="1227" spans="1:3" x14ac:dyDescent="0.2">
      <c r="A1227" s="3" t="str">
        <f>"AC127526.4"</f>
        <v>AC127526.4</v>
      </c>
      <c r="B1227" s="4">
        <v>1</v>
      </c>
      <c r="C1227" s="5">
        <v>0.76100000000000001</v>
      </c>
    </row>
    <row r="1228" spans="1:3" x14ac:dyDescent="0.2">
      <c r="A1228" s="3" t="str">
        <f>"KLC4"</f>
        <v>KLC4</v>
      </c>
      <c r="B1228" s="4">
        <v>1</v>
      </c>
      <c r="C1228" s="5">
        <v>0.76100000000000001</v>
      </c>
    </row>
    <row r="1229" spans="1:3" x14ac:dyDescent="0.2">
      <c r="A1229" s="3" t="str">
        <f>"STYXL1"</f>
        <v>STYXL1</v>
      </c>
      <c r="B1229" s="4">
        <v>1</v>
      </c>
      <c r="C1229" s="5">
        <v>0.76100000000000001</v>
      </c>
    </row>
    <row r="1230" spans="1:3" x14ac:dyDescent="0.2">
      <c r="A1230" s="3" t="str">
        <f>"NUDT16P1"</f>
        <v>NUDT16P1</v>
      </c>
      <c r="B1230" s="4">
        <v>1</v>
      </c>
      <c r="C1230" s="5">
        <v>0.76</v>
      </c>
    </row>
    <row r="1231" spans="1:3" x14ac:dyDescent="0.2">
      <c r="A1231" s="3" t="str">
        <f>"UNC80"</f>
        <v>UNC80</v>
      </c>
      <c r="B1231" s="4">
        <v>1</v>
      </c>
      <c r="C1231" s="5">
        <v>0.76</v>
      </c>
    </row>
    <row r="1232" spans="1:3" x14ac:dyDescent="0.2">
      <c r="A1232" s="3" t="str">
        <f>"FAM228B"</f>
        <v>FAM228B</v>
      </c>
      <c r="B1232" s="4">
        <v>1</v>
      </c>
      <c r="C1232" s="5">
        <v>0.76</v>
      </c>
    </row>
    <row r="1233" spans="1:3" x14ac:dyDescent="0.2">
      <c r="A1233" s="3" t="str">
        <f>"AL121899.1"</f>
        <v>AL121899.1</v>
      </c>
      <c r="B1233" s="4">
        <v>1</v>
      </c>
      <c r="C1233" s="5">
        <v>0.76</v>
      </c>
    </row>
    <row r="1234" spans="1:3" x14ac:dyDescent="0.2">
      <c r="A1234" s="3" t="str">
        <f>"FAM229B"</f>
        <v>FAM229B</v>
      </c>
      <c r="B1234" s="4">
        <v>1</v>
      </c>
      <c r="C1234" s="5">
        <v>0.76</v>
      </c>
    </row>
    <row r="1235" spans="1:3" x14ac:dyDescent="0.2">
      <c r="A1235" s="3" t="str">
        <f>"RHOBTB1"</f>
        <v>RHOBTB1</v>
      </c>
      <c r="B1235" s="4">
        <v>1</v>
      </c>
      <c r="C1235" s="5">
        <v>0.76</v>
      </c>
    </row>
    <row r="1236" spans="1:3" x14ac:dyDescent="0.2">
      <c r="A1236" s="3" t="str">
        <f>"AF111167.2"</f>
        <v>AF111167.2</v>
      </c>
      <c r="B1236" s="4">
        <v>1</v>
      </c>
      <c r="C1236" s="5">
        <v>0.76</v>
      </c>
    </row>
    <row r="1237" spans="1:3" x14ac:dyDescent="0.2">
      <c r="A1237" s="3" t="str">
        <f>"MIR600HG"</f>
        <v>MIR600HG</v>
      </c>
      <c r="B1237" s="4">
        <v>1</v>
      </c>
      <c r="C1237" s="5">
        <v>0.76</v>
      </c>
    </row>
    <row r="1238" spans="1:3" x14ac:dyDescent="0.2">
      <c r="A1238" s="3" t="str">
        <f>"ZNF135"</f>
        <v>ZNF135</v>
      </c>
      <c r="B1238" s="4">
        <v>1</v>
      </c>
      <c r="C1238" s="5">
        <v>0.75900000000000001</v>
      </c>
    </row>
    <row r="1239" spans="1:3" x14ac:dyDescent="0.2">
      <c r="A1239" s="3" t="str">
        <f>"TIMP4"</f>
        <v>TIMP4</v>
      </c>
      <c r="B1239" s="4">
        <v>1</v>
      </c>
      <c r="C1239" s="5">
        <v>0.75900000000000001</v>
      </c>
    </row>
    <row r="1240" spans="1:3" x14ac:dyDescent="0.2">
      <c r="A1240" s="3" t="str">
        <f>"AC005304.2"</f>
        <v>AC005304.2</v>
      </c>
      <c r="B1240" s="4">
        <v>1</v>
      </c>
      <c r="C1240" s="5">
        <v>0.75900000000000001</v>
      </c>
    </row>
    <row r="1241" spans="1:3" x14ac:dyDescent="0.2">
      <c r="A1241" s="3" t="str">
        <f>"ANK3"</f>
        <v>ANK3</v>
      </c>
      <c r="B1241" s="4">
        <v>1</v>
      </c>
      <c r="C1241" s="5">
        <v>0.75900000000000001</v>
      </c>
    </row>
    <row r="1242" spans="1:3" x14ac:dyDescent="0.2">
      <c r="A1242" s="3" t="str">
        <f>"PKN1"</f>
        <v>PKN1</v>
      </c>
      <c r="B1242" s="4">
        <v>1</v>
      </c>
      <c r="C1242" s="5">
        <v>0.75900000000000001</v>
      </c>
    </row>
    <row r="1243" spans="1:3" x14ac:dyDescent="0.2">
      <c r="A1243" s="3" t="str">
        <f>"AP002840.2"</f>
        <v>AP002840.2</v>
      </c>
      <c r="B1243" s="4">
        <v>1</v>
      </c>
      <c r="C1243" s="5">
        <v>0.75900000000000001</v>
      </c>
    </row>
    <row r="1244" spans="1:3" x14ac:dyDescent="0.2">
      <c r="A1244" s="3" t="str">
        <f>"STXBP1"</f>
        <v>STXBP1</v>
      </c>
      <c r="B1244" s="4">
        <v>1</v>
      </c>
      <c r="C1244" s="5">
        <v>0.75900000000000001</v>
      </c>
    </row>
    <row r="1245" spans="1:3" x14ac:dyDescent="0.2">
      <c r="A1245" s="3" t="str">
        <f>"RPRD2"</f>
        <v>RPRD2</v>
      </c>
      <c r="B1245" s="4">
        <v>1</v>
      </c>
      <c r="C1245" s="5">
        <v>0.75900000000000001</v>
      </c>
    </row>
    <row r="1246" spans="1:3" x14ac:dyDescent="0.2">
      <c r="A1246" s="3" t="str">
        <f>"GSTA1"</f>
        <v>GSTA1</v>
      </c>
      <c r="B1246" s="4">
        <v>1</v>
      </c>
      <c r="C1246" s="5">
        <v>0.75800000000000001</v>
      </c>
    </row>
    <row r="1247" spans="1:3" x14ac:dyDescent="0.2">
      <c r="A1247" s="3" t="str">
        <f>"AC008771.1"</f>
        <v>AC008771.1</v>
      </c>
      <c r="B1247" s="4">
        <v>1</v>
      </c>
      <c r="C1247" s="5">
        <v>0.75800000000000001</v>
      </c>
    </row>
    <row r="1248" spans="1:3" x14ac:dyDescent="0.2">
      <c r="A1248" s="3" t="str">
        <f>"SIX4"</f>
        <v>SIX4</v>
      </c>
      <c r="B1248" s="4">
        <v>1</v>
      </c>
      <c r="C1248" s="5">
        <v>0.75800000000000001</v>
      </c>
    </row>
    <row r="1249" spans="1:3" x14ac:dyDescent="0.2">
      <c r="A1249" s="3" t="str">
        <f>"AC092745.1"</f>
        <v>AC092745.1</v>
      </c>
      <c r="B1249" s="4">
        <v>1</v>
      </c>
      <c r="C1249" s="5">
        <v>0.75800000000000001</v>
      </c>
    </row>
    <row r="1250" spans="1:3" x14ac:dyDescent="0.2">
      <c r="A1250" s="3" t="str">
        <f>"TRAK1"</f>
        <v>TRAK1</v>
      </c>
      <c r="B1250" s="4">
        <v>1</v>
      </c>
      <c r="C1250" s="5">
        <v>0.75800000000000001</v>
      </c>
    </row>
    <row r="1251" spans="1:3" x14ac:dyDescent="0.2">
      <c r="A1251" s="3" t="str">
        <f>"SNX18P3"</f>
        <v>SNX18P3</v>
      </c>
      <c r="B1251" s="4">
        <v>1</v>
      </c>
      <c r="C1251" s="5">
        <v>0.75800000000000001</v>
      </c>
    </row>
    <row r="1252" spans="1:3" x14ac:dyDescent="0.2">
      <c r="A1252" s="3" t="str">
        <f>"FKBP6"</f>
        <v>FKBP6</v>
      </c>
      <c r="B1252" s="4">
        <v>1</v>
      </c>
      <c r="C1252" s="5">
        <v>0.75800000000000001</v>
      </c>
    </row>
    <row r="1253" spans="1:3" x14ac:dyDescent="0.2">
      <c r="A1253" s="3" t="str">
        <f>"SSBP3"</f>
        <v>SSBP3</v>
      </c>
      <c r="B1253" s="4">
        <v>1</v>
      </c>
      <c r="C1253" s="5">
        <v>0.75700000000000001</v>
      </c>
    </row>
    <row r="1254" spans="1:3" x14ac:dyDescent="0.2">
      <c r="A1254" s="3" t="str">
        <f>"C8orf34-AS1"</f>
        <v>C8orf34-AS1</v>
      </c>
      <c r="B1254" s="4">
        <v>1</v>
      </c>
      <c r="C1254" s="5">
        <v>0.75700000000000001</v>
      </c>
    </row>
    <row r="1255" spans="1:3" x14ac:dyDescent="0.2">
      <c r="A1255" s="3" t="str">
        <f>"AL021408.1"</f>
        <v>AL021408.1</v>
      </c>
      <c r="B1255" s="4">
        <v>1</v>
      </c>
      <c r="C1255" s="5">
        <v>0.75700000000000001</v>
      </c>
    </row>
    <row r="1256" spans="1:3" x14ac:dyDescent="0.2">
      <c r="A1256" s="3" t="str">
        <f>"AL132801.1"</f>
        <v>AL132801.1</v>
      </c>
      <c r="B1256" s="4">
        <v>1</v>
      </c>
      <c r="C1256" s="5">
        <v>0.75700000000000001</v>
      </c>
    </row>
    <row r="1257" spans="1:3" x14ac:dyDescent="0.2">
      <c r="A1257" s="3" t="str">
        <f>"PNPLA4"</f>
        <v>PNPLA4</v>
      </c>
      <c r="B1257" s="4">
        <v>1</v>
      </c>
      <c r="C1257" s="5">
        <v>0.75700000000000001</v>
      </c>
    </row>
    <row r="1258" spans="1:3" x14ac:dyDescent="0.2">
      <c r="A1258" s="3" t="str">
        <f>"HSPB11"</f>
        <v>HSPB11</v>
      </c>
      <c r="B1258" s="4">
        <v>1</v>
      </c>
      <c r="C1258" s="5">
        <v>0.75700000000000001</v>
      </c>
    </row>
    <row r="1259" spans="1:3" x14ac:dyDescent="0.2">
      <c r="A1259" s="3" t="str">
        <f>"MTTP"</f>
        <v>MTTP</v>
      </c>
      <c r="B1259" s="4">
        <v>1</v>
      </c>
      <c r="C1259" s="5">
        <v>0.75700000000000001</v>
      </c>
    </row>
    <row r="1260" spans="1:3" x14ac:dyDescent="0.2">
      <c r="A1260" s="3" t="str">
        <f>"AADACP1"</f>
        <v>AADACP1</v>
      </c>
      <c r="B1260" s="4">
        <v>1</v>
      </c>
      <c r="C1260" s="5">
        <v>0.75700000000000001</v>
      </c>
    </row>
    <row r="1261" spans="1:3" x14ac:dyDescent="0.2">
      <c r="A1261" s="3" t="str">
        <f>"AC104819.3"</f>
        <v>AC104819.3</v>
      </c>
      <c r="B1261" s="4">
        <v>1</v>
      </c>
      <c r="C1261" s="5">
        <v>0.75700000000000001</v>
      </c>
    </row>
    <row r="1262" spans="1:3" x14ac:dyDescent="0.2">
      <c r="A1262" s="3" t="str">
        <f>"UTRN"</f>
        <v>UTRN</v>
      </c>
      <c r="B1262" s="4">
        <v>1</v>
      </c>
      <c r="C1262" s="5">
        <v>0.75700000000000001</v>
      </c>
    </row>
    <row r="1263" spans="1:3" x14ac:dyDescent="0.2">
      <c r="A1263" s="3" t="str">
        <f>"AC099521.1"</f>
        <v>AC099521.1</v>
      </c>
      <c r="B1263" s="4">
        <v>1</v>
      </c>
      <c r="C1263" s="5">
        <v>0.75700000000000001</v>
      </c>
    </row>
    <row r="1264" spans="1:3" x14ac:dyDescent="0.2">
      <c r="A1264" s="3" t="str">
        <f>"ARL2"</f>
        <v>ARL2</v>
      </c>
      <c r="B1264" s="4">
        <v>1</v>
      </c>
      <c r="C1264" s="5">
        <v>0.75600000000000001</v>
      </c>
    </row>
    <row r="1265" spans="1:3" x14ac:dyDescent="0.2">
      <c r="A1265" s="3" t="str">
        <f>"FAM13C"</f>
        <v>FAM13C</v>
      </c>
      <c r="B1265" s="4">
        <v>1</v>
      </c>
      <c r="C1265" s="5">
        <v>0.75600000000000001</v>
      </c>
    </row>
    <row r="1266" spans="1:3" x14ac:dyDescent="0.2">
      <c r="A1266" s="3" t="str">
        <f>"LIF-AS1"</f>
        <v>LIF-AS1</v>
      </c>
      <c r="B1266" s="4">
        <v>1</v>
      </c>
      <c r="C1266" s="5">
        <v>0.75600000000000001</v>
      </c>
    </row>
    <row r="1267" spans="1:3" x14ac:dyDescent="0.2">
      <c r="A1267" s="3" t="str">
        <f>"CTF1"</f>
        <v>CTF1</v>
      </c>
      <c r="B1267" s="4">
        <v>1</v>
      </c>
      <c r="C1267" s="5">
        <v>0.75600000000000001</v>
      </c>
    </row>
    <row r="1268" spans="1:3" x14ac:dyDescent="0.2">
      <c r="A1268" s="3" t="str">
        <f>"ZBTB4"</f>
        <v>ZBTB4</v>
      </c>
      <c r="B1268" s="4">
        <v>1</v>
      </c>
      <c r="C1268" s="5">
        <v>0.75600000000000001</v>
      </c>
    </row>
    <row r="1269" spans="1:3" x14ac:dyDescent="0.2">
      <c r="A1269" s="3" t="str">
        <f>"HSP90AB1"</f>
        <v>HSP90AB1</v>
      </c>
      <c r="B1269" s="4">
        <v>1</v>
      </c>
      <c r="C1269" s="5">
        <v>0.75600000000000001</v>
      </c>
    </row>
    <row r="1270" spans="1:3" x14ac:dyDescent="0.2">
      <c r="A1270" s="3" t="str">
        <f>"USP11"</f>
        <v>USP11</v>
      </c>
      <c r="B1270" s="4">
        <v>1</v>
      </c>
      <c r="C1270" s="5">
        <v>0.75600000000000001</v>
      </c>
    </row>
    <row r="1271" spans="1:3" x14ac:dyDescent="0.2">
      <c r="A1271" s="3" t="str">
        <f>"RHPN2"</f>
        <v>RHPN2</v>
      </c>
      <c r="B1271" s="4">
        <v>1</v>
      </c>
      <c r="C1271" s="5">
        <v>0.75600000000000001</v>
      </c>
    </row>
    <row r="1272" spans="1:3" x14ac:dyDescent="0.2">
      <c r="A1272" s="3" t="str">
        <f>"ERLIN2"</f>
        <v>ERLIN2</v>
      </c>
      <c r="B1272" s="4">
        <v>1</v>
      </c>
      <c r="C1272" s="5">
        <v>0.755</v>
      </c>
    </row>
    <row r="1273" spans="1:3" x14ac:dyDescent="0.2">
      <c r="A1273" s="3" t="str">
        <f>"CUL7"</f>
        <v>CUL7</v>
      </c>
      <c r="B1273" s="4">
        <v>1</v>
      </c>
      <c r="C1273" s="5">
        <v>0.755</v>
      </c>
    </row>
    <row r="1274" spans="1:3" x14ac:dyDescent="0.2">
      <c r="A1274" s="3" t="str">
        <f>"AGBL5"</f>
        <v>AGBL5</v>
      </c>
      <c r="B1274" s="4">
        <v>1</v>
      </c>
      <c r="C1274" s="5">
        <v>0.755</v>
      </c>
    </row>
    <row r="1275" spans="1:3" x14ac:dyDescent="0.2">
      <c r="A1275" s="3" t="str">
        <f>"RIIAD1"</f>
        <v>RIIAD1</v>
      </c>
      <c r="B1275" s="4">
        <v>1</v>
      </c>
      <c r="C1275" s="5">
        <v>0.755</v>
      </c>
    </row>
    <row r="1276" spans="1:3" x14ac:dyDescent="0.2">
      <c r="A1276" s="3" t="str">
        <f>"LINC01091"</f>
        <v>LINC01091</v>
      </c>
      <c r="B1276" s="4">
        <v>1</v>
      </c>
      <c r="C1276" s="5">
        <v>0.755</v>
      </c>
    </row>
    <row r="1277" spans="1:3" x14ac:dyDescent="0.2">
      <c r="A1277" s="3" t="str">
        <f>"IPO5"</f>
        <v>IPO5</v>
      </c>
      <c r="B1277" s="4">
        <v>1</v>
      </c>
      <c r="C1277" s="5">
        <v>0.755</v>
      </c>
    </row>
    <row r="1278" spans="1:3" x14ac:dyDescent="0.2">
      <c r="A1278" s="3" t="str">
        <f>"TTC39A-AS1"</f>
        <v>TTC39A-AS1</v>
      </c>
      <c r="B1278" s="4">
        <v>1</v>
      </c>
      <c r="C1278" s="5">
        <v>0.754</v>
      </c>
    </row>
    <row r="1279" spans="1:3" x14ac:dyDescent="0.2">
      <c r="A1279" s="3" t="str">
        <f>"ZBTB33"</f>
        <v>ZBTB33</v>
      </c>
      <c r="B1279" s="4">
        <v>1</v>
      </c>
      <c r="C1279" s="5">
        <v>0.754</v>
      </c>
    </row>
    <row r="1280" spans="1:3" x14ac:dyDescent="0.2">
      <c r="A1280" s="3" t="str">
        <f>"RASSF6"</f>
        <v>RASSF6</v>
      </c>
      <c r="B1280" s="4">
        <v>1</v>
      </c>
      <c r="C1280" s="5">
        <v>0.754</v>
      </c>
    </row>
    <row r="1281" spans="1:3" x14ac:dyDescent="0.2">
      <c r="A1281" s="3" t="str">
        <f>"AC007786.1"</f>
        <v>AC007786.1</v>
      </c>
      <c r="B1281" s="4">
        <v>1</v>
      </c>
      <c r="C1281" s="5">
        <v>0.754</v>
      </c>
    </row>
    <row r="1282" spans="1:3" x14ac:dyDescent="0.2">
      <c r="A1282" s="3" t="str">
        <f>"ZNF157"</f>
        <v>ZNF157</v>
      </c>
      <c r="B1282" s="4">
        <v>1</v>
      </c>
      <c r="C1282" s="5">
        <v>0.754</v>
      </c>
    </row>
    <row r="1283" spans="1:3" x14ac:dyDescent="0.2">
      <c r="A1283" s="3" t="str">
        <f>"AL731702.1"</f>
        <v>AL731702.1</v>
      </c>
      <c r="B1283" s="4">
        <v>1</v>
      </c>
      <c r="C1283" s="5">
        <v>0.754</v>
      </c>
    </row>
    <row r="1284" spans="1:3" x14ac:dyDescent="0.2">
      <c r="A1284" s="3" t="str">
        <f>"RNF32"</f>
        <v>RNF32</v>
      </c>
      <c r="B1284" s="4">
        <v>1</v>
      </c>
      <c r="C1284" s="5">
        <v>0.754</v>
      </c>
    </row>
    <row r="1285" spans="1:3" x14ac:dyDescent="0.2">
      <c r="A1285" s="3" t="str">
        <f>"FGF14-AS2"</f>
        <v>FGF14-AS2</v>
      </c>
      <c r="B1285" s="4">
        <v>1</v>
      </c>
      <c r="C1285" s="5">
        <v>0.754</v>
      </c>
    </row>
    <row r="1286" spans="1:3" x14ac:dyDescent="0.2">
      <c r="A1286" s="3" t="str">
        <f>"KBTBD4"</f>
        <v>KBTBD4</v>
      </c>
      <c r="B1286" s="4">
        <v>1</v>
      </c>
      <c r="C1286" s="5">
        <v>0.754</v>
      </c>
    </row>
    <row r="1287" spans="1:3" x14ac:dyDescent="0.2">
      <c r="A1287" s="3" t="str">
        <f>"DLEC1"</f>
        <v>DLEC1</v>
      </c>
      <c r="B1287" s="4">
        <v>1</v>
      </c>
      <c r="C1287" s="5">
        <v>0.753</v>
      </c>
    </row>
    <row r="1288" spans="1:3" x14ac:dyDescent="0.2">
      <c r="A1288" s="3" t="str">
        <f>"CIB1"</f>
        <v>CIB1</v>
      </c>
      <c r="B1288" s="4">
        <v>1</v>
      </c>
      <c r="C1288" s="5">
        <v>0.753</v>
      </c>
    </row>
    <row r="1289" spans="1:3" x14ac:dyDescent="0.2">
      <c r="A1289" s="3" t="str">
        <f>"POLI"</f>
        <v>POLI</v>
      </c>
      <c r="B1289" s="4">
        <v>1</v>
      </c>
      <c r="C1289" s="5">
        <v>0.753</v>
      </c>
    </row>
    <row r="1290" spans="1:3" x14ac:dyDescent="0.2">
      <c r="A1290" s="3" t="str">
        <f>"CIBAR1"</f>
        <v>CIBAR1</v>
      </c>
      <c r="B1290" s="4">
        <v>1</v>
      </c>
      <c r="C1290" s="5">
        <v>0.753</v>
      </c>
    </row>
    <row r="1291" spans="1:3" x14ac:dyDescent="0.2">
      <c r="A1291" s="3" t="str">
        <f>"AL139423.1"</f>
        <v>AL139423.1</v>
      </c>
      <c r="B1291" s="4">
        <v>1</v>
      </c>
      <c r="C1291" s="5">
        <v>0.753</v>
      </c>
    </row>
    <row r="1292" spans="1:3" x14ac:dyDescent="0.2">
      <c r="A1292" s="3" t="str">
        <f>"CCDC189"</f>
        <v>CCDC189</v>
      </c>
      <c r="B1292" s="4">
        <v>1</v>
      </c>
      <c r="C1292" s="5">
        <v>0.753</v>
      </c>
    </row>
    <row r="1293" spans="1:3" x14ac:dyDescent="0.2">
      <c r="A1293" s="3" t="str">
        <f>"LINC01522"</f>
        <v>LINC01522</v>
      </c>
      <c r="B1293" s="4">
        <v>1</v>
      </c>
      <c r="C1293" s="5">
        <v>0.753</v>
      </c>
    </row>
    <row r="1294" spans="1:3" x14ac:dyDescent="0.2">
      <c r="A1294" s="3" t="str">
        <f>"RIMKLB"</f>
        <v>RIMKLB</v>
      </c>
      <c r="B1294" s="4">
        <v>1</v>
      </c>
      <c r="C1294" s="5">
        <v>0.753</v>
      </c>
    </row>
    <row r="1295" spans="1:3" x14ac:dyDescent="0.2">
      <c r="A1295" s="3" t="str">
        <f>"VWA7"</f>
        <v>VWA7</v>
      </c>
      <c r="B1295" s="4">
        <v>1</v>
      </c>
      <c r="C1295" s="5">
        <v>0.753</v>
      </c>
    </row>
    <row r="1296" spans="1:3" x14ac:dyDescent="0.2">
      <c r="A1296" s="3" t="str">
        <f>"CYP2C8"</f>
        <v>CYP2C8</v>
      </c>
      <c r="B1296" s="4">
        <v>1</v>
      </c>
      <c r="C1296" s="5">
        <v>0.753</v>
      </c>
    </row>
    <row r="1297" spans="1:3" x14ac:dyDescent="0.2">
      <c r="A1297" s="3" t="str">
        <f>"WBP1"</f>
        <v>WBP1</v>
      </c>
      <c r="B1297" s="4">
        <v>1</v>
      </c>
      <c r="C1297" s="5">
        <v>0.752</v>
      </c>
    </row>
    <row r="1298" spans="1:3" x14ac:dyDescent="0.2">
      <c r="A1298" s="3" t="str">
        <f>"KCNMB2"</f>
        <v>KCNMB2</v>
      </c>
      <c r="B1298" s="4">
        <v>1</v>
      </c>
      <c r="C1298" s="5">
        <v>0.752</v>
      </c>
    </row>
    <row r="1299" spans="1:3" x14ac:dyDescent="0.2">
      <c r="A1299" s="3" t="str">
        <f>"CDC37L1-DT"</f>
        <v>CDC37L1-DT</v>
      </c>
      <c r="B1299" s="4">
        <v>1</v>
      </c>
      <c r="C1299" s="5">
        <v>0.752</v>
      </c>
    </row>
    <row r="1300" spans="1:3" x14ac:dyDescent="0.2">
      <c r="A1300" s="3" t="str">
        <f>"AC005034.6"</f>
        <v>AC005034.6</v>
      </c>
      <c r="B1300" s="4">
        <v>1</v>
      </c>
      <c r="C1300" s="5">
        <v>0.752</v>
      </c>
    </row>
    <row r="1301" spans="1:3" x14ac:dyDescent="0.2">
      <c r="A1301" s="3" t="str">
        <f>"CCDC34"</f>
        <v>CCDC34</v>
      </c>
      <c r="B1301" s="4">
        <v>1</v>
      </c>
      <c r="C1301" s="5">
        <v>0.752</v>
      </c>
    </row>
    <row r="1302" spans="1:3" x14ac:dyDescent="0.2">
      <c r="A1302" s="3" t="str">
        <f>"TMEM17"</f>
        <v>TMEM17</v>
      </c>
      <c r="B1302" s="4">
        <v>1</v>
      </c>
      <c r="C1302" s="5">
        <v>0.752</v>
      </c>
    </row>
    <row r="1303" spans="1:3" x14ac:dyDescent="0.2">
      <c r="A1303" s="3" t="str">
        <f>"ADGRD1-AS1"</f>
        <v>ADGRD1-AS1</v>
      </c>
      <c r="B1303" s="4">
        <v>1</v>
      </c>
      <c r="C1303" s="5">
        <v>0.752</v>
      </c>
    </row>
    <row r="1304" spans="1:3" x14ac:dyDescent="0.2">
      <c r="A1304" s="3" t="str">
        <f>"PACRGL"</f>
        <v>PACRGL</v>
      </c>
      <c r="B1304" s="4">
        <v>1</v>
      </c>
      <c r="C1304" s="5">
        <v>0.752</v>
      </c>
    </row>
    <row r="1305" spans="1:3" x14ac:dyDescent="0.2">
      <c r="A1305" s="3" t="str">
        <f>"AC092745.5"</f>
        <v>AC092745.5</v>
      </c>
      <c r="B1305" s="4">
        <v>1</v>
      </c>
      <c r="C1305" s="5">
        <v>0.751</v>
      </c>
    </row>
    <row r="1306" spans="1:3" x14ac:dyDescent="0.2">
      <c r="A1306" s="3" t="str">
        <f>"AC099521.3"</f>
        <v>AC099521.3</v>
      </c>
      <c r="B1306" s="4">
        <v>1</v>
      </c>
      <c r="C1306" s="5">
        <v>0.751</v>
      </c>
    </row>
    <row r="1307" spans="1:3" x14ac:dyDescent="0.2">
      <c r="A1307" s="3" t="str">
        <f>"ARX"</f>
        <v>ARX</v>
      </c>
      <c r="B1307" s="4">
        <v>1</v>
      </c>
      <c r="C1307" s="5">
        <v>0.75</v>
      </c>
    </row>
    <row r="1308" spans="1:3" x14ac:dyDescent="0.2">
      <c r="A1308" s="3" t="str">
        <f>"NT5DC1"</f>
        <v>NT5DC1</v>
      </c>
      <c r="B1308" s="4">
        <v>1</v>
      </c>
      <c r="C1308" s="5">
        <v>0.75</v>
      </c>
    </row>
    <row r="1309" spans="1:3" x14ac:dyDescent="0.2">
      <c r="A1309" s="3" t="str">
        <f>"ABCA5"</f>
        <v>ABCA5</v>
      </c>
      <c r="B1309" s="4">
        <v>1</v>
      </c>
      <c r="C1309" s="5">
        <v>0.75</v>
      </c>
    </row>
    <row r="1310" spans="1:3" x14ac:dyDescent="0.2">
      <c r="A1310" s="3" t="str">
        <f>"RRM2P3"</f>
        <v>RRM2P3</v>
      </c>
      <c r="B1310" s="4">
        <v>1</v>
      </c>
      <c r="C1310" s="5">
        <v>0.75</v>
      </c>
    </row>
    <row r="1311" spans="1:3" x14ac:dyDescent="0.2">
      <c r="A1311" s="3" t="str">
        <f>"AC012313.5"</f>
        <v>AC012313.5</v>
      </c>
      <c r="B1311" s="4">
        <v>1</v>
      </c>
      <c r="C1311" s="5">
        <v>0.75</v>
      </c>
    </row>
    <row r="1312" spans="1:3" x14ac:dyDescent="0.2">
      <c r="A1312" s="3" t="str">
        <f>"TOGARAM1"</f>
        <v>TOGARAM1</v>
      </c>
      <c r="B1312" s="4">
        <v>1</v>
      </c>
      <c r="C1312" s="5">
        <v>0.75</v>
      </c>
    </row>
    <row r="1313" spans="1:3" x14ac:dyDescent="0.2">
      <c r="A1313" s="3" t="str">
        <f>"CYB561A3"</f>
        <v>CYB561A3</v>
      </c>
      <c r="B1313" s="4">
        <v>1</v>
      </c>
      <c r="C1313" s="5">
        <v>0.75</v>
      </c>
    </row>
    <row r="1314" spans="1:3" x14ac:dyDescent="0.2">
      <c r="A1314" s="3" t="str">
        <f>"ASB4"</f>
        <v>ASB4</v>
      </c>
      <c r="B1314" s="4">
        <v>1</v>
      </c>
      <c r="C1314" s="5">
        <v>0.75</v>
      </c>
    </row>
    <row r="1315" spans="1:3" x14ac:dyDescent="0.2">
      <c r="A1315" s="3" t="str">
        <f>"AL353770.4"</f>
        <v>AL353770.4</v>
      </c>
      <c r="B1315" s="4">
        <v>1</v>
      </c>
      <c r="C1315" s="5">
        <v>0.75</v>
      </c>
    </row>
    <row r="1316" spans="1:3" x14ac:dyDescent="0.2">
      <c r="A1316" s="3" t="str">
        <f>"ENPP3"</f>
        <v>ENPP3</v>
      </c>
      <c r="B1316" s="4">
        <v>1</v>
      </c>
      <c r="C1316" s="5">
        <v>0.75</v>
      </c>
    </row>
    <row r="1317" spans="1:3" x14ac:dyDescent="0.2">
      <c r="A1317" s="3" t="str">
        <f>"TPRG1L"</f>
        <v>TPRG1L</v>
      </c>
      <c r="B1317" s="4">
        <v>1</v>
      </c>
      <c r="C1317" s="5">
        <v>0.749</v>
      </c>
    </row>
    <row r="1318" spans="1:3" x14ac:dyDescent="0.2">
      <c r="A1318" s="3" t="str">
        <f>"DYNLRB1"</f>
        <v>DYNLRB1</v>
      </c>
      <c r="B1318" s="4">
        <v>1</v>
      </c>
      <c r="C1318" s="5">
        <v>0.749</v>
      </c>
    </row>
    <row r="1319" spans="1:3" x14ac:dyDescent="0.2">
      <c r="A1319" s="3" t="str">
        <f>"ZNF497"</f>
        <v>ZNF497</v>
      </c>
      <c r="B1319" s="4">
        <v>1</v>
      </c>
      <c r="C1319" s="5">
        <v>0.749</v>
      </c>
    </row>
    <row r="1320" spans="1:3" x14ac:dyDescent="0.2">
      <c r="A1320" s="3" t="str">
        <f>"AC096637.2"</f>
        <v>AC096637.2</v>
      </c>
      <c r="B1320" s="4">
        <v>1</v>
      </c>
      <c r="C1320" s="5">
        <v>0.749</v>
      </c>
    </row>
    <row r="1321" spans="1:3" x14ac:dyDescent="0.2">
      <c r="A1321" s="3" t="str">
        <f>"NRSN2"</f>
        <v>NRSN2</v>
      </c>
      <c r="B1321" s="4">
        <v>1</v>
      </c>
      <c r="C1321" s="5">
        <v>0.749</v>
      </c>
    </row>
    <row r="1322" spans="1:3" x14ac:dyDescent="0.2">
      <c r="A1322" s="3" t="str">
        <f>"TMCC2"</f>
        <v>TMCC2</v>
      </c>
      <c r="B1322" s="4">
        <v>1</v>
      </c>
      <c r="C1322" s="5">
        <v>0.749</v>
      </c>
    </row>
    <row r="1323" spans="1:3" x14ac:dyDescent="0.2">
      <c r="A1323" s="3" t="str">
        <f>"GPR162"</f>
        <v>GPR162</v>
      </c>
      <c r="B1323" s="4">
        <v>1</v>
      </c>
      <c r="C1323" s="5">
        <v>0.749</v>
      </c>
    </row>
    <row r="1324" spans="1:3" x14ac:dyDescent="0.2">
      <c r="A1324" s="3" t="str">
        <f>"PLAC8"</f>
        <v>PLAC8</v>
      </c>
      <c r="B1324" s="4">
        <v>1</v>
      </c>
      <c r="C1324" s="5">
        <v>0.749</v>
      </c>
    </row>
    <row r="1325" spans="1:3" x14ac:dyDescent="0.2">
      <c r="A1325" s="3" t="str">
        <f>"WDR17"</f>
        <v>WDR17</v>
      </c>
      <c r="B1325" s="4">
        <v>1</v>
      </c>
      <c r="C1325" s="5">
        <v>0.749</v>
      </c>
    </row>
    <row r="1326" spans="1:3" x14ac:dyDescent="0.2">
      <c r="A1326" s="3" t="str">
        <f>"AL451165.2"</f>
        <v>AL451165.2</v>
      </c>
      <c r="B1326" s="4">
        <v>1</v>
      </c>
      <c r="C1326" s="5">
        <v>0.749</v>
      </c>
    </row>
    <row r="1327" spans="1:3" x14ac:dyDescent="0.2">
      <c r="A1327" s="3" t="str">
        <f>"NELL2"</f>
        <v>NELL2</v>
      </c>
      <c r="B1327" s="4">
        <v>1</v>
      </c>
      <c r="C1327" s="5">
        <v>0.749</v>
      </c>
    </row>
    <row r="1328" spans="1:3" x14ac:dyDescent="0.2">
      <c r="A1328" s="3" t="str">
        <f>"TMEM230"</f>
        <v>TMEM230</v>
      </c>
      <c r="B1328" s="4">
        <v>1</v>
      </c>
      <c r="C1328" s="5">
        <v>0.748</v>
      </c>
    </row>
    <row r="1329" spans="1:3" x14ac:dyDescent="0.2">
      <c r="A1329" s="3" t="str">
        <f>"ZBTB10"</f>
        <v>ZBTB10</v>
      </c>
      <c r="B1329" s="4">
        <v>1</v>
      </c>
      <c r="C1329" s="5">
        <v>0.748</v>
      </c>
    </row>
    <row r="1330" spans="1:3" x14ac:dyDescent="0.2">
      <c r="A1330" s="3" t="str">
        <f>"IRX3"</f>
        <v>IRX3</v>
      </c>
      <c r="B1330" s="4">
        <v>1</v>
      </c>
      <c r="C1330" s="5">
        <v>0.748</v>
      </c>
    </row>
    <row r="1331" spans="1:3" x14ac:dyDescent="0.2">
      <c r="A1331" s="3" t="str">
        <f>"ZNF496"</f>
        <v>ZNF496</v>
      </c>
      <c r="B1331" s="4">
        <v>1</v>
      </c>
      <c r="C1331" s="5">
        <v>0.748</v>
      </c>
    </row>
    <row r="1332" spans="1:3" x14ac:dyDescent="0.2">
      <c r="A1332" s="3" t="str">
        <f>"C11orf65"</f>
        <v>C11orf65</v>
      </c>
      <c r="B1332" s="4">
        <v>1</v>
      </c>
      <c r="C1332" s="5">
        <v>0.748</v>
      </c>
    </row>
    <row r="1333" spans="1:3" x14ac:dyDescent="0.2">
      <c r="A1333" s="3" t="str">
        <f>"AC090371.1"</f>
        <v>AC090371.1</v>
      </c>
      <c r="B1333" s="4">
        <v>1</v>
      </c>
      <c r="C1333" s="5">
        <v>0.748</v>
      </c>
    </row>
    <row r="1334" spans="1:3" x14ac:dyDescent="0.2">
      <c r="A1334" s="3" t="str">
        <f>"EIF4G3"</f>
        <v>EIF4G3</v>
      </c>
      <c r="B1334" s="4">
        <v>1</v>
      </c>
      <c r="C1334" s="5">
        <v>0.748</v>
      </c>
    </row>
    <row r="1335" spans="1:3" x14ac:dyDescent="0.2">
      <c r="A1335" s="3" t="str">
        <f>"PEX6"</f>
        <v>PEX6</v>
      </c>
      <c r="B1335" s="4">
        <v>1</v>
      </c>
      <c r="C1335" s="5">
        <v>0.748</v>
      </c>
    </row>
    <row r="1336" spans="1:3" x14ac:dyDescent="0.2">
      <c r="A1336" s="3" t="str">
        <f>"PBRM1"</f>
        <v>PBRM1</v>
      </c>
      <c r="B1336" s="4">
        <v>1</v>
      </c>
      <c r="C1336" s="5">
        <v>0.748</v>
      </c>
    </row>
    <row r="1337" spans="1:3" x14ac:dyDescent="0.2">
      <c r="A1337" s="3" t="str">
        <f>"ANKRD37"</f>
        <v>ANKRD37</v>
      </c>
      <c r="B1337" s="4">
        <v>1</v>
      </c>
      <c r="C1337" s="5">
        <v>0.748</v>
      </c>
    </row>
    <row r="1338" spans="1:3" x14ac:dyDescent="0.2">
      <c r="A1338" s="3" t="str">
        <f>"RHPN1-AS1"</f>
        <v>RHPN1-AS1</v>
      </c>
      <c r="B1338" s="4">
        <v>1</v>
      </c>
      <c r="C1338" s="5">
        <v>0.748</v>
      </c>
    </row>
    <row r="1339" spans="1:3" x14ac:dyDescent="0.2">
      <c r="A1339" s="3" t="str">
        <f>"AC007389.2"</f>
        <v>AC007389.2</v>
      </c>
      <c r="B1339" s="4">
        <v>1</v>
      </c>
      <c r="C1339" s="5">
        <v>0.748</v>
      </c>
    </row>
    <row r="1340" spans="1:3" x14ac:dyDescent="0.2">
      <c r="A1340" s="3" t="str">
        <f>"RORA-AS1"</f>
        <v>RORA-AS1</v>
      </c>
      <c r="B1340" s="4">
        <v>1</v>
      </c>
      <c r="C1340" s="5">
        <v>0.747</v>
      </c>
    </row>
    <row r="1341" spans="1:3" x14ac:dyDescent="0.2">
      <c r="A1341" s="3" t="str">
        <f>"MORF4L2"</f>
        <v>MORF4L2</v>
      </c>
      <c r="B1341" s="4">
        <v>1</v>
      </c>
      <c r="C1341" s="5">
        <v>0.747</v>
      </c>
    </row>
    <row r="1342" spans="1:3" x14ac:dyDescent="0.2">
      <c r="A1342" s="3" t="str">
        <f>"AC107081.3"</f>
        <v>AC107081.3</v>
      </c>
      <c r="B1342" s="4">
        <v>1</v>
      </c>
      <c r="C1342" s="5">
        <v>0.747</v>
      </c>
    </row>
    <row r="1343" spans="1:3" x14ac:dyDescent="0.2">
      <c r="A1343" s="3" t="str">
        <f>"C2orf42"</f>
        <v>C2orf42</v>
      </c>
      <c r="B1343" s="4">
        <v>1</v>
      </c>
      <c r="C1343" s="5">
        <v>0.747</v>
      </c>
    </row>
    <row r="1344" spans="1:3" x14ac:dyDescent="0.2">
      <c r="A1344" s="3" t="str">
        <f>"DTD2"</f>
        <v>DTD2</v>
      </c>
      <c r="B1344" s="4">
        <v>1</v>
      </c>
      <c r="C1344" s="5">
        <v>0.746</v>
      </c>
    </row>
    <row r="1345" spans="1:3" x14ac:dyDescent="0.2">
      <c r="A1345" s="3" t="str">
        <f>"TRAPPC8"</f>
        <v>TRAPPC8</v>
      </c>
      <c r="B1345" s="4">
        <v>1</v>
      </c>
      <c r="C1345" s="5">
        <v>0.746</v>
      </c>
    </row>
    <row r="1346" spans="1:3" x14ac:dyDescent="0.2">
      <c r="A1346" s="3" t="str">
        <f>"ZFYVE28"</f>
        <v>ZFYVE28</v>
      </c>
      <c r="B1346" s="4">
        <v>1</v>
      </c>
      <c r="C1346" s="5">
        <v>0.746</v>
      </c>
    </row>
    <row r="1347" spans="1:3" x14ac:dyDescent="0.2">
      <c r="A1347" s="3" t="str">
        <f>"EML2"</f>
        <v>EML2</v>
      </c>
      <c r="B1347" s="4">
        <v>1</v>
      </c>
      <c r="C1347" s="5">
        <v>0.746</v>
      </c>
    </row>
    <row r="1348" spans="1:3" x14ac:dyDescent="0.2">
      <c r="A1348" s="3" t="str">
        <f>"C9orf72"</f>
        <v>C9orf72</v>
      </c>
      <c r="B1348" s="4">
        <v>1</v>
      </c>
      <c r="C1348" s="5">
        <v>0.745</v>
      </c>
    </row>
    <row r="1349" spans="1:3" x14ac:dyDescent="0.2">
      <c r="A1349" s="3" t="str">
        <f>"LINC00326"</f>
        <v>LINC00326</v>
      </c>
      <c r="B1349" s="4">
        <v>1</v>
      </c>
      <c r="C1349" s="5">
        <v>0.745</v>
      </c>
    </row>
    <row r="1350" spans="1:3" x14ac:dyDescent="0.2">
      <c r="A1350" s="3" t="str">
        <f>"USP10"</f>
        <v>USP10</v>
      </c>
      <c r="B1350" s="4">
        <v>1</v>
      </c>
      <c r="C1350" s="5">
        <v>0.745</v>
      </c>
    </row>
    <row r="1351" spans="1:3" x14ac:dyDescent="0.2">
      <c r="A1351" s="3" t="str">
        <f>"MICAL3"</f>
        <v>MICAL3</v>
      </c>
      <c r="B1351" s="4">
        <v>1</v>
      </c>
      <c r="C1351" s="5">
        <v>0.745</v>
      </c>
    </row>
    <row r="1352" spans="1:3" x14ac:dyDescent="0.2">
      <c r="A1352" s="3" t="str">
        <f>"IGF2BP2"</f>
        <v>IGF2BP2</v>
      </c>
      <c r="B1352" s="4">
        <v>1</v>
      </c>
      <c r="C1352" s="5">
        <v>0.745</v>
      </c>
    </row>
    <row r="1353" spans="1:3" x14ac:dyDescent="0.2">
      <c r="A1353" s="3" t="str">
        <f>"FAM160A1-DT"</f>
        <v>FAM160A1-DT</v>
      </c>
      <c r="B1353" s="4">
        <v>1</v>
      </c>
      <c r="C1353" s="5">
        <v>0.74399999999999999</v>
      </c>
    </row>
    <row r="1354" spans="1:3" x14ac:dyDescent="0.2">
      <c r="A1354" s="3" t="str">
        <f>"RNF2"</f>
        <v>RNF2</v>
      </c>
      <c r="B1354" s="4">
        <v>1</v>
      </c>
      <c r="C1354" s="5">
        <v>0.74399999999999999</v>
      </c>
    </row>
    <row r="1355" spans="1:3" x14ac:dyDescent="0.2">
      <c r="A1355" s="3" t="str">
        <f>"EFNB3"</f>
        <v>EFNB3</v>
      </c>
      <c r="B1355" s="4">
        <v>1</v>
      </c>
      <c r="C1355" s="5">
        <v>0.74399999999999999</v>
      </c>
    </row>
    <row r="1356" spans="1:3" x14ac:dyDescent="0.2">
      <c r="A1356" s="3" t="str">
        <f>"C6orf52"</f>
        <v>C6orf52</v>
      </c>
      <c r="B1356" s="4">
        <v>1</v>
      </c>
      <c r="C1356" s="5">
        <v>0.74399999999999999</v>
      </c>
    </row>
    <row r="1357" spans="1:3" x14ac:dyDescent="0.2">
      <c r="A1357" s="3" t="str">
        <f>"PROSER3"</f>
        <v>PROSER3</v>
      </c>
      <c r="B1357" s="4">
        <v>1</v>
      </c>
      <c r="C1357" s="5">
        <v>0.74399999999999999</v>
      </c>
    </row>
    <row r="1358" spans="1:3" x14ac:dyDescent="0.2">
      <c r="A1358" s="3" t="str">
        <f>"NDUFAF3"</f>
        <v>NDUFAF3</v>
      </c>
      <c r="B1358" s="4">
        <v>1</v>
      </c>
      <c r="C1358" s="5">
        <v>0.74399999999999999</v>
      </c>
    </row>
    <row r="1359" spans="1:3" x14ac:dyDescent="0.2">
      <c r="A1359" s="3" t="str">
        <f>"SPR"</f>
        <v>SPR</v>
      </c>
      <c r="B1359" s="4">
        <v>1</v>
      </c>
      <c r="C1359" s="5">
        <v>0.74299999999999999</v>
      </c>
    </row>
    <row r="1360" spans="1:3" x14ac:dyDescent="0.2">
      <c r="A1360" s="3" t="str">
        <f>"AL121672.2"</f>
        <v>AL121672.2</v>
      </c>
      <c r="B1360" s="4">
        <v>1</v>
      </c>
      <c r="C1360" s="5">
        <v>0.74299999999999999</v>
      </c>
    </row>
    <row r="1361" spans="1:3" x14ac:dyDescent="0.2">
      <c r="A1361" s="3" t="str">
        <f>"FBXL2"</f>
        <v>FBXL2</v>
      </c>
      <c r="B1361" s="4">
        <v>1</v>
      </c>
      <c r="C1361" s="5">
        <v>0.74299999999999999</v>
      </c>
    </row>
    <row r="1362" spans="1:3" x14ac:dyDescent="0.2">
      <c r="A1362" s="3" t="str">
        <f>"KIAA1549"</f>
        <v>KIAA1549</v>
      </c>
      <c r="B1362" s="4">
        <v>1</v>
      </c>
      <c r="C1362" s="5">
        <v>0.74299999999999999</v>
      </c>
    </row>
    <row r="1363" spans="1:3" x14ac:dyDescent="0.2">
      <c r="A1363" s="3" t="str">
        <f>"AC106820.5"</f>
        <v>AC106820.5</v>
      </c>
      <c r="B1363" s="4">
        <v>1</v>
      </c>
      <c r="C1363" s="5">
        <v>0.74299999999999999</v>
      </c>
    </row>
    <row r="1364" spans="1:3" x14ac:dyDescent="0.2">
      <c r="A1364" s="3" t="str">
        <f>"AC087477.2"</f>
        <v>AC087477.2</v>
      </c>
      <c r="B1364" s="4">
        <v>1</v>
      </c>
      <c r="C1364" s="5">
        <v>0.74299999999999999</v>
      </c>
    </row>
    <row r="1365" spans="1:3" x14ac:dyDescent="0.2">
      <c r="A1365" s="3" t="str">
        <f>"AL354920.1"</f>
        <v>AL354920.1</v>
      </c>
      <c r="B1365" s="4">
        <v>1</v>
      </c>
      <c r="C1365" s="5">
        <v>0.74299999999999999</v>
      </c>
    </row>
    <row r="1366" spans="1:3" x14ac:dyDescent="0.2">
      <c r="A1366" s="3" t="str">
        <f>"KATNAL2"</f>
        <v>KATNAL2</v>
      </c>
      <c r="B1366" s="4">
        <v>1</v>
      </c>
      <c r="C1366" s="5">
        <v>0.74299999999999999</v>
      </c>
    </row>
    <row r="1367" spans="1:3" x14ac:dyDescent="0.2">
      <c r="A1367" s="3" t="str">
        <f>"KCNE1"</f>
        <v>KCNE1</v>
      </c>
      <c r="B1367" s="4">
        <v>1</v>
      </c>
      <c r="C1367" s="5">
        <v>0.74299999999999999</v>
      </c>
    </row>
    <row r="1368" spans="1:3" x14ac:dyDescent="0.2">
      <c r="A1368" s="3" t="str">
        <f>"FBXW10"</f>
        <v>FBXW10</v>
      </c>
      <c r="B1368" s="4">
        <v>1</v>
      </c>
      <c r="C1368" s="5">
        <v>0.74199999999999999</v>
      </c>
    </row>
    <row r="1369" spans="1:3" x14ac:dyDescent="0.2">
      <c r="A1369" s="3" t="str">
        <f>"THNSL1"</f>
        <v>THNSL1</v>
      </c>
      <c r="B1369" s="4">
        <v>1</v>
      </c>
      <c r="C1369" s="5">
        <v>0.74199999999999999</v>
      </c>
    </row>
    <row r="1370" spans="1:3" x14ac:dyDescent="0.2">
      <c r="A1370" s="3" t="str">
        <f>"PKD1P3"</f>
        <v>PKD1P3</v>
      </c>
      <c r="B1370" s="4">
        <v>1</v>
      </c>
      <c r="C1370" s="5">
        <v>0.74199999999999999</v>
      </c>
    </row>
    <row r="1371" spans="1:3" x14ac:dyDescent="0.2">
      <c r="A1371" s="3" t="str">
        <f>"COQ10A"</f>
        <v>COQ10A</v>
      </c>
      <c r="B1371" s="4">
        <v>1</v>
      </c>
      <c r="C1371" s="5">
        <v>0.74199999999999999</v>
      </c>
    </row>
    <row r="1372" spans="1:3" x14ac:dyDescent="0.2">
      <c r="A1372" s="3" t="str">
        <f>"RBL2"</f>
        <v>RBL2</v>
      </c>
      <c r="B1372" s="4">
        <v>1</v>
      </c>
      <c r="C1372" s="5">
        <v>0.74199999999999999</v>
      </c>
    </row>
    <row r="1373" spans="1:3" x14ac:dyDescent="0.2">
      <c r="A1373" s="3" t="str">
        <f>"CCDC180"</f>
        <v>CCDC180</v>
      </c>
      <c r="B1373" s="4">
        <v>1</v>
      </c>
      <c r="C1373" s="5">
        <v>0.74199999999999999</v>
      </c>
    </row>
    <row r="1374" spans="1:3" x14ac:dyDescent="0.2">
      <c r="A1374" s="3" t="str">
        <f>"MAGIX"</f>
        <v>MAGIX</v>
      </c>
      <c r="B1374" s="4">
        <v>1</v>
      </c>
      <c r="C1374" s="5">
        <v>0.74199999999999999</v>
      </c>
    </row>
    <row r="1375" spans="1:3" x14ac:dyDescent="0.2">
      <c r="A1375" s="3" t="str">
        <f>"GIPR"</f>
        <v>GIPR</v>
      </c>
      <c r="B1375" s="4">
        <v>1</v>
      </c>
      <c r="C1375" s="5">
        <v>0.74199999999999999</v>
      </c>
    </row>
    <row r="1376" spans="1:3" x14ac:dyDescent="0.2">
      <c r="A1376" s="3" t="str">
        <f>"AC009093.10"</f>
        <v>AC009093.10</v>
      </c>
      <c r="B1376" s="4">
        <v>1</v>
      </c>
      <c r="C1376" s="5">
        <v>0.74099999999999999</v>
      </c>
    </row>
    <row r="1377" spans="1:3" x14ac:dyDescent="0.2">
      <c r="A1377" s="3" t="str">
        <f>"RNF6"</f>
        <v>RNF6</v>
      </c>
      <c r="B1377" s="4">
        <v>1</v>
      </c>
      <c r="C1377" s="5">
        <v>0.74099999999999999</v>
      </c>
    </row>
    <row r="1378" spans="1:3" x14ac:dyDescent="0.2">
      <c r="A1378" s="3" t="str">
        <f>"CCDC81"</f>
        <v>CCDC81</v>
      </c>
      <c r="B1378" s="4">
        <v>1</v>
      </c>
      <c r="C1378" s="5">
        <v>0.74099999999999999</v>
      </c>
    </row>
    <row r="1379" spans="1:3" x14ac:dyDescent="0.2">
      <c r="A1379" s="3" t="str">
        <f>"RRAD"</f>
        <v>RRAD</v>
      </c>
      <c r="B1379" s="4">
        <v>1</v>
      </c>
      <c r="C1379" s="5">
        <v>0.74099999999999999</v>
      </c>
    </row>
    <row r="1380" spans="1:3" x14ac:dyDescent="0.2">
      <c r="A1380" s="3" t="str">
        <f>"TEX26-AS1"</f>
        <v>TEX26-AS1</v>
      </c>
      <c r="B1380" s="4">
        <v>1</v>
      </c>
      <c r="C1380" s="5">
        <v>0.74099999999999999</v>
      </c>
    </row>
    <row r="1381" spans="1:3" x14ac:dyDescent="0.2">
      <c r="A1381" s="3" t="str">
        <f>"ZC3HAV1L"</f>
        <v>ZC3HAV1L</v>
      </c>
      <c r="B1381" s="4">
        <v>1</v>
      </c>
      <c r="C1381" s="5">
        <v>0.74099999999999999</v>
      </c>
    </row>
    <row r="1382" spans="1:3" x14ac:dyDescent="0.2">
      <c r="A1382" s="3" t="str">
        <f>"MAGI1"</f>
        <v>MAGI1</v>
      </c>
      <c r="B1382" s="4">
        <v>1</v>
      </c>
      <c r="C1382" s="5">
        <v>0.74099999999999999</v>
      </c>
    </row>
    <row r="1383" spans="1:3" x14ac:dyDescent="0.2">
      <c r="A1383" s="3" t="str">
        <f>"AC105233.2"</f>
        <v>AC105233.2</v>
      </c>
      <c r="B1383" s="4">
        <v>1</v>
      </c>
      <c r="C1383" s="5">
        <v>0.74</v>
      </c>
    </row>
    <row r="1384" spans="1:3" x14ac:dyDescent="0.2">
      <c r="A1384" s="3" t="str">
        <f>"TRMT9B"</f>
        <v>TRMT9B</v>
      </c>
      <c r="B1384" s="4">
        <v>1</v>
      </c>
      <c r="C1384" s="5">
        <v>0.74</v>
      </c>
    </row>
    <row r="1385" spans="1:3" x14ac:dyDescent="0.2">
      <c r="A1385" s="3" t="str">
        <f>"PYCR3"</f>
        <v>PYCR3</v>
      </c>
      <c r="B1385" s="4">
        <v>1</v>
      </c>
      <c r="C1385" s="5">
        <v>0.74</v>
      </c>
    </row>
    <row r="1386" spans="1:3" x14ac:dyDescent="0.2">
      <c r="A1386" s="3" t="str">
        <f>"AC008770.3"</f>
        <v>AC008770.3</v>
      </c>
      <c r="B1386" s="4">
        <v>1</v>
      </c>
      <c r="C1386" s="5">
        <v>0.74</v>
      </c>
    </row>
    <row r="1387" spans="1:3" x14ac:dyDescent="0.2">
      <c r="A1387" s="3" t="str">
        <f>"INPP5E"</f>
        <v>INPP5E</v>
      </c>
      <c r="B1387" s="4">
        <v>1</v>
      </c>
      <c r="C1387" s="5">
        <v>0.74</v>
      </c>
    </row>
    <row r="1388" spans="1:3" x14ac:dyDescent="0.2">
      <c r="A1388" s="3" t="str">
        <f>"SRGAP3"</f>
        <v>SRGAP3</v>
      </c>
      <c r="B1388" s="4">
        <v>1</v>
      </c>
      <c r="C1388" s="5">
        <v>0.74</v>
      </c>
    </row>
    <row r="1389" spans="1:3" x14ac:dyDescent="0.2">
      <c r="A1389" s="3" t="str">
        <f>"SECISBP2L"</f>
        <v>SECISBP2L</v>
      </c>
      <c r="B1389" s="4">
        <v>1</v>
      </c>
      <c r="C1389" s="5">
        <v>0.74</v>
      </c>
    </row>
    <row r="1390" spans="1:3" x14ac:dyDescent="0.2">
      <c r="A1390" s="3" t="str">
        <f>"ETNK1"</f>
        <v>ETNK1</v>
      </c>
      <c r="B1390" s="4">
        <v>1</v>
      </c>
      <c r="C1390" s="5">
        <v>0.73899999999999999</v>
      </c>
    </row>
    <row r="1391" spans="1:3" x14ac:dyDescent="0.2">
      <c r="A1391" s="3" t="str">
        <f>"CCT7"</f>
        <v>CCT7</v>
      </c>
      <c r="B1391" s="4">
        <v>1</v>
      </c>
      <c r="C1391" s="5">
        <v>0.73899999999999999</v>
      </c>
    </row>
    <row r="1392" spans="1:3" x14ac:dyDescent="0.2">
      <c r="A1392" s="3" t="str">
        <f>"CYB5D2"</f>
        <v>CYB5D2</v>
      </c>
      <c r="B1392" s="4">
        <v>1</v>
      </c>
      <c r="C1392" s="5">
        <v>0.73899999999999999</v>
      </c>
    </row>
    <row r="1393" spans="1:3" x14ac:dyDescent="0.2">
      <c r="A1393" s="3" t="str">
        <f>"AL121820.2"</f>
        <v>AL121820.2</v>
      </c>
      <c r="B1393" s="4">
        <v>1</v>
      </c>
      <c r="C1393" s="5">
        <v>0.73899999999999999</v>
      </c>
    </row>
    <row r="1394" spans="1:3" x14ac:dyDescent="0.2">
      <c r="A1394" s="3" t="str">
        <f>"CLHC1"</f>
        <v>CLHC1</v>
      </c>
      <c r="B1394" s="4">
        <v>1</v>
      </c>
      <c r="C1394" s="5">
        <v>0.73899999999999999</v>
      </c>
    </row>
    <row r="1395" spans="1:3" x14ac:dyDescent="0.2">
      <c r="A1395" s="3" t="str">
        <f>"AGPAT3"</f>
        <v>AGPAT3</v>
      </c>
      <c r="B1395" s="4">
        <v>1</v>
      </c>
      <c r="C1395" s="5">
        <v>0.73899999999999999</v>
      </c>
    </row>
    <row r="1396" spans="1:3" x14ac:dyDescent="0.2">
      <c r="A1396" s="3" t="str">
        <f>"ASB9"</f>
        <v>ASB9</v>
      </c>
      <c r="B1396" s="4">
        <v>1</v>
      </c>
      <c r="C1396" s="5">
        <v>0.73899999999999999</v>
      </c>
    </row>
    <row r="1397" spans="1:3" x14ac:dyDescent="0.2">
      <c r="A1397" s="3" t="str">
        <f>"CHN2"</f>
        <v>CHN2</v>
      </c>
      <c r="B1397" s="4">
        <v>1</v>
      </c>
      <c r="C1397" s="5">
        <v>0.73899999999999999</v>
      </c>
    </row>
    <row r="1398" spans="1:3" x14ac:dyDescent="0.2">
      <c r="A1398" s="3" t="str">
        <f>"AC007114.1"</f>
        <v>AC007114.1</v>
      </c>
      <c r="B1398" s="4">
        <v>1</v>
      </c>
      <c r="C1398" s="5">
        <v>0.73899999999999999</v>
      </c>
    </row>
    <row r="1399" spans="1:3" x14ac:dyDescent="0.2">
      <c r="A1399" s="3" t="str">
        <f>"TPGS2"</f>
        <v>TPGS2</v>
      </c>
      <c r="B1399" s="4">
        <v>1</v>
      </c>
      <c r="C1399" s="5">
        <v>0.73799999999999999</v>
      </c>
    </row>
    <row r="1400" spans="1:3" x14ac:dyDescent="0.2">
      <c r="A1400" s="3" t="str">
        <f>"ICE2"</f>
        <v>ICE2</v>
      </c>
      <c r="B1400" s="4">
        <v>1</v>
      </c>
      <c r="C1400" s="5">
        <v>0.73799999999999999</v>
      </c>
    </row>
    <row r="1401" spans="1:3" x14ac:dyDescent="0.2">
      <c r="A1401" s="3" t="str">
        <f>"DDX20"</f>
        <v>DDX20</v>
      </c>
      <c r="B1401" s="4">
        <v>1</v>
      </c>
      <c r="C1401" s="5">
        <v>0.73799999999999999</v>
      </c>
    </row>
    <row r="1402" spans="1:3" x14ac:dyDescent="0.2">
      <c r="A1402" s="3" t="str">
        <f>"C8orf37-AS1"</f>
        <v>C8orf37-AS1</v>
      </c>
      <c r="B1402" s="4">
        <v>1</v>
      </c>
      <c r="C1402" s="5">
        <v>0.73799999999999999</v>
      </c>
    </row>
    <row r="1403" spans="1:3" x14ac:dyDescent="0.2">
      <c r="A1403" s="3" t="str">
        <f>"AL132639.2"</f>
        <v>AL132639.2</v>
      </c>
      <c r="B1403" s="4">
        <v>1</v>
      </c>
      <c r="C1403" s="5">
        <v>0.73799999999999999</v>
      </c>
    </row>
    <row r="1404" spans="1:3" x14ac:dyDescent="0.2">
      <c r="A1404" s="3" t="str">
        <f>"AP003498.1"</f>
        <v>AP003498.1</v>
      </c>
      <c r="B1404" s="4">
        <v>1</v>
      </c>
      <c r="C1404" s="5">
        <v>0.73799999999999999</v>
      </c>
    </row>
    <row r="1405" spans="1:3" x14ac:dyDescent="0.2">
      <c r="A1405" s="3" t="str">
        <f>"ZBTB18"</f>
        <v>ZBTB18</v>
      </c>
      <c r="B1405" s="4">
        <v>1</v>
      </c>
      <c r="C1405" s="5">
        <v>0.73799999999999999</v>
      </c>
    </row>
    <row r="1406" spans="1:3" x14ac:dyDescent="0.2">
      <c r="A1406" s="3" t="str">
        <f>"PPP1R26-AS1"</f>
        <v>PPP1R26-AS1</v>
      </c>
      <c r="B1406" s="4">
        <v>1</v>
      </c>
      <c r="C1406" s="5">
        <v>0.73799999999999999</v>
      </c>
    </row>
    <row r="1407" spans="1:3" x14ac:dyDescent="0.2">
      <c r="A1407" s="3" t="str">
        <f>"AC107959.1"</f>
        <v>AC107959.1</v>
      </c>
      <c r="B1407" s="4">
        <v>1</v>
      </c>
      <c r="C1407" s="5">
        <v>0.73799999999999999</v>
      </c>
    </row>
    <row r="1408" spans="1:3" x14ac:dyDescent="0.2">
      <c r="A1408" s="3" t="str">
        <f>"ADH6"</f>
        <v>ADH6</v>
      </c>
      <c r="B1408" s="4">
        <v>1</v>
      </c>
      <c r="C1408" s="5">
        <v>0.73799999999999999</v>
      </c>
    </row>
    <row r="1409" spans="1:3" x14ac:dyDescent="0.2">
      <c r="A1409" s="3" t="str">
        <f>"SYT17"</f>
        <v>SYT17</v>
      </c>
      <c r="B1409" s="4">
        <v>1</v>
      </c>
      <c r="C1409" s="5">
        <v>0.73699999999999999</v>
      </c>
    </row>
    <row r="1410" spans="1:3" x14ac:dyDescent="0.2">
      <c r="A1410" s="3" t="str">
        <f>"TAF6"</f>
        <v>TAF6</v>
      </c>
      <c r="B1410" s="4">
        <v>1</v>
      </c>
      <c r="C1410" s="5">
        <v>0.73699999999999999</v>
      </c>
    </row>
    <row r="1411" spans="1:3" x14ac:dyDescent="0.2">
      <c r="A1411" s="3" t="str">
        <f>"PRIMPOL"</f>
        <v>PRIMPOL</v>
      </c>
      <c r="B1411" s="4">
        <v>1</v>
      </c>
      <c r="C1411" s="5">
        <v>0.73699999999999999</v>
      </c>
    </row>
    <row r="1412" spans="1:3" x14ac:dyDescent="0.2">
      <c r="A1412" s="3" t="str">
        <f>"C3orf18"</f>
        <v>C3orf18</v>
      </c>
      <c r="B1412" s="4">
        <v>1</v>
      </c>
      <c r="C1412" s="5">
        <v>0.73699999999999999</v>
      </c>
    </row>
    <row r="1413" spans="1:3" x14ac:dyDescent="0.2">
      <c r="A1413" s="3" t="str">
        <f>"TNFAIP8L3"</f>
        <v>TNFAIP8L3</v>
      </c>
      <c r="B1413" s="4">
        <v>1</v>
      </c>
      <c r="C1413" s="5">
        <v>0.73699999999999999</v>
      </c>
    </row>
    <row r="1414" spans="1:3" x14ac:dyDescent="0.2">
      <c r="A1414" s="3" t="str">
        <f>"LINC02166"</f>
        <v>LINC02166</v>
      </c>
      <c r="B1414" s="4">
        <v>1</v>
      </c>
      <c r="C1414" s="5">
        <v>0.73699999999999999</v>
      </c>
    </row>
    <row r="1415" spans="1:3" x14ac:dyDescent="0.2">
      <c r="A1415" s="3" t="str">
        <f>"SLC27A1"</f>
        <v>SLC27A1</v>
      </c>
      <c r="B1415" s="4">
        <v>1</v>
      </c>
      <c r="C1415" s="5">
        <v>0.73699999999999999</v>
      </c>
    </row>
    <row r="1416" spans="1:3" x14ac:dyDescent="0.2">
      <c r="A1416" s="3" t="str">
        <f>"AC040169.1"</f>
        <v>AC040169.1</v>
      </c>
      <c r="B1416" s="4">
        <v>1</v>
      </c>
      <c r="C1416" s="5">
        <v>0.73599999999999999</v>
      </c>
    </row>
    <row r="1417" spans="1:3" x14ac:dyDescent="0.2">
      <c r="A1417" s="3" t="str">
        <f>"ATP5IF1"</f>
        <v>ATP5IF1</v>
      </c>
      <c r="B1417" s="4">
        <v>1</v>
      </c>
      <c r="C1417" s="5">
        <v>0.73599999999999999</v>
      </c>
    </row>
    <row r="1418" spans="1:3" x14ac:dyDescent="0.2">
      <c r="A1418" s="3" t="str">
        <f>"MEIS2"</f>
        <v>MEIS2</v>
      </c>
      <c r="B1418" s="4">
        <v>1</v>
      </c>
      <c r="C1418" s="5">
        <v>0.73599999999999999</v>
      </c>
    </row>
    <row r="1419" spans="1:3" x14ac:dyDescent="0.2">
      <c r="A1419" s="3" t="str">
        <f>"LINC01278"</f>
        <v>LINC01278</v>
      </c>
      <c r="B1419" s="4">
        <v>1</v>
      </c>
      <c r="C1419" s="5">
        <v>0.73599999999999999</v>
      </c>
    </row>
    <row r="1420" spans="1:3" x14ac:dyDescent="0.2">
      <c r="A1420" s="3" t="str">
        <f>"AC000093.1"</f>
        <v>AC000093.1</v>
      </c>
      <c r="B1420" s="4">
        <v>1</v>
      </c>
      <c r="C1420" s="5">
        <v>0.73599999999999999</v>
      </c>
    </row>
    <row r="1421" spans="1:3" x14ac:dyDescent="0.2">
      <c r="A1421" s="3" t="str">
        <f>"OGFOD2"</f>
        <v>OGFOD2</v>
      </c>
      <c r="B1421" s="4">
        <v>1</v>
      </c>
      <c r="C1421" s="5">
        <v>0.73599999999999999</v>
      </c>
    </row>
    <row r="1422" spans="1:3" x14ac:dyDescent="0.2">
      <c r="A1422" s="3" t="str">
        <f>"TCEAL1"</f>
        <v>TCEAL1</v>
      </c>
      <c r="B1422" s="4">
        <v>1</v>
      </c>
      <c r="C1422" s="5">
        <v>0.73599999999999999</v>
      </c>
    </row>
    <row r="1423" spans="1:3" x14ac:dyDescent="0.2">
      <c r="A1423" s="3" t="str">
        <f>"MFSD6"</f>
        <v>MFSD6</v>
      </c>
      <c r="B1423" s="4">
        <v>1</v>
      </c>
      <c r="C1423" s="5">
        <v>0.73599999999999999</v>
      </c>
    </row>
    <row r="1424" spans="1:3" x14ac:dyDescent="0.2">
      <c r="A1424" s="3" t="str">
        <f>"AL354766.2"</f>
        <v>AL354766.2</v>
      </c>
      <c r="B1424" s="4">
        <v>1</v>
      </c>
      <c r="C1424" s="5">
        <v>0.73599999999999999</v>
      </c>
    </row>
    <row r="1425" spans="1:3" x14ac:dyDescent="0.2">
      <c r="A1425" s="3" t="str">
        <f>"NAA35"</f>
        <v>NAA35</v>
      </c>
      <c r="B1425" s="4">
        <v>1</v>
      </c>
      <c r="C1425" s="5">
        <v>0.73499999999999999</v>
      </c>
    </row>
    <row r="1426" spans="1:3" x14ac:dyDescent="0.2">
      <c r="A1426" s="3" t="str">
        <f>"SSC5D"</f>
        <v>SSC5D</v>
      </c>
      <c r="B1426" s="4">
        <v>1</v>
      </c>
      <c r="C1426" s="5">
        <v>0.73499999999999999</v>
      </c>
    </row>
    <row r="1427" spans="1:3" x14ac:dyDescent="0.2">
      <c r="A1427" s="3" t="str">
        <f>"TAF1B"</f>
        <v>TAF1B</v>
      </c>
      <c r="B1427" s="4">
        <v>1</v>
      </c>
      <c r="C1427" s="5">
        <v>0.73499999999999999</v>
      </c>
    </row>
    <row r="1428" spans="1:3" x14ac:dyDescent="0.2">
      <c r="A1428" s="3" t="str">
        <f>"GPR156"</f>
        <v>GPR156</v>
      </c>
      <c r="B1428" s="4">
        <v>1</v>
      </c>
      <c r="C1428" s="5">
        <v>0.73499999999999999</v>
      </c>
    </row>
    <row r="1429" spans="1:3" x14ac:dyDescent="0.2">
      <c r="A1429" s="3" t="str">
        <f>"KIAA0232"</f>
        <v>KIAA0232</v>
      </c>
      <c r="B1429" s="4">
        <v>1</v>
      </c>
      <c r="C1429" s="5">
        <v>0.73499999999999999</v>
      </c>
    </row>
    <row r="1430" spans="1:3" x14ac:dyDescent="0.2">
      <c r="A1430" s="3" t="str">
        <f>"NPAS3"</f>
        <v>NPAS3</v>
      </c>
      <c r="B1430" s="4">
        <v>1</v>
      </c>
      <c r="C1430" s="5">
        <v>0.73499999999999999</v>
      </c>
    </row>
    <row r="1431" spans="1:3" x14ac:dyDescent="0.2">
      <c r="A1431" s="3" t="str">
        <f>"ZXDA"</f>
        <v>ZXDA</v>
      </c>
      <c r="B1431" s="4">
        <v>1</v>
      </c>
      <c r="C1431" s="5">
        <v>0.73499999999999999</v>
      </c>
    </row>
    <row r="1432" spans="1:3" x14ac:dyDescent="0.2">
      <c r="A1432" s="3" t="str">
        <f>"GALM"</f>
        <v>GALM</v>
      </c>
      <c r="B1432" s="4">
        <v>1</v>
      </c>
      <c r="C1432" s="5">
        <v>0.73499999999999999</v>
      </c>
    </row>
    <row r="1433" spans="1:3" x14ac:dyDescent="0.2">
      <c r="A1433" s="3" t="str">
        <f>"SCUBE3"</f>
        <v>SCUBE3</v>
      </c>
      <c r="B1433" s="4">
        <v>1</v>
      </c>
      <c r="C1433" s="5">
        <v>0.73399999999999999</v>
      </c>
    </row>
    <row r="1434" spans="1:3" x14ac:dyDescent="0.2">
      <c r="A1434" s="3" t="str">
        <f>"KIAA0895"</f>
        <v>KIAA0895</v>
      </c>
      <c r="B1434" s="4">
        <v>1</v>
      </c>
      <c r="C1434" s="5">
        <v>0.73399999999999999</v>
      </c>
    </row>
    <row r="1435" spans="1:3" x14ac:dyDescent="0.2">
      <c r="A1435" s="3" t="str">
        <f>"TTC33"</f>
        <v>TTC33</v>
      </c>
      <c r="B1435" s="4">
        <v>1</v>
      </c>
      <c r="C1435" s="5">
        <v>0.73399999999999999</v>
      </c>
    </row>
    <row r="1436" spans="1:3" x14ac:dyDescent="0.2">
      <c r="A1436" s="3" t="str">
        <f>"NAA40"</f>
        <v>NAA40</v>
      </c>
      <c r="B1436" s="4">
        <v>1</v>
      </c>
      <c r="C1436" s="5">
        <v>0.73399999999999999</v>
      </c>
    </row>
    <row r="1437" spans="1:3" x14ac:dyDescent="0.2">
      <c r="A1437" s="3" t="str">
        <f>"EP300-AS1"</f>
        <v>EP300-AS1</v>
      </c>
      <c r="B1437" s="4">
        <v>1</v>
      </c>
      <c r="C1437" s="5">
        <v>0.73399999999999999</v>
      </c>
    </row>
    <row r="1438" spans="1:3" x14ac:dyDescent="0.2">
      <c r="A1438" s="3" t="str">
        <f>"LINC01144"</f>
        <v>LINC01144</v>
      </c>
      <c r="B1438" s="4">
        <v>1</v>
      </c>
      <c r="C1438" s="5">
        <v>0.73399999999999999</v>
      </c>
    </row>
    <row r="1439" spans="1:3" x14ac:dyDescent="0.2">
      <c r="A1439" s="3" t="str">
        <f>"ENOX1"</f>
        <v>ENOX1</v>
      </c>
      <c r="B1439" s="4">
        <v>1</v>
      </c>
      <c r="C1439" s="5">
        <v>0.73399999999999999</v>
      </c>
    </row>
    <row r="1440" spans="1:3" x14ac:dyDescent="0.2">
      <c r="A1440" s="3" t="str">
        <f>"EEF1AKMT1"</f>
        <v>EEF1AKMT1</v>
      </c>
      <c r="B1440" s="4">
        <v>1</v>
      </c>
      <c r="C1440" s="5">
        <v>0.73399999999999999</v>
      </c>
    </row>
    <row r="1441" spans="1:3" x14ac:dyDescent="0.2">
      <c r="A1441" s="3" t="str">
        <f>"INTS14"</f>
        <v>INTS14</v>
      </c>
      <c r="B1441" s="4">
        <v>1</v>
      </c>
      <c r="C1441" s="5">
        <v>0.73399999999999999</v>
      </c>
    </row>
    <row r="1442" spans="1:3" x14ac:dyDescent="0.2">
      <c r="A1442" s="3" t="str">
        <f>"XRRA1"</f>
        <v>XRRA1</v>
      </c>
      <c r="B1442" s="4">
        <v>1</v>
      </c>
      <c r="C1442" s="5">
        <v>0.73299999999999998</v>
      </c>
    </row>
    <row r="1443" spans="1:3" x14ac:dyDescent="0.2">
      <c r="A1443" s="3" t="str">
        <f>"PTPRT"</f>
        <v>PTPRT</v>
      </c>
      <c r="B1443" s="4">
        <v>1</v>
      </c>
      <c r="C1443" s="5">
        <v>0.73299999999999998</v>
      </c>
    </row>
    <row r="1444" spans="1:3" x14ac:dyDescent="0.2">
      <c r="A1444" s="3" t="str">
        <f>"C9orf147"</f>
        <v>C9orf147</v>
      </c>
      <c r="B1444" s="4">
        <v>1</v>
      </c>
      <c r="C1444" s="5">
        <v>0.73299999999999998</v>
      </c>
    </row>
    <row r="1445" spans="1:3" x14ac:dyDescent="0.2">
      <c r="A1445" s="3" t="str">
        <f>"TSPAN19"</f>
        <v>TSPAN19</v>
      </c>
      <c r="B1445" s="4">
        <v>1</v>
      </c>
      <c r="C1445" s="5">
        <v>0.73299999999999998</v>
      </c>
    </row>
    <row r="1446" spans="1:3" x14ac:dyDescent="0.2">
      <c r="A1446" s="3" t="str">
        <f>"RGL1"</f>
        <v>RGL1</v>
      </c>
      <c r="B1446" s="4">
        <v>1</v>
      </c>
      <c r="C1446" s="5">
        <v>0.73299999999999998</v>
      </c>
    </row>
    <row r="1447" spans="1:3" x14ac:dyDescent="0.2">
      <c r="A1447" s="3" t="str">
        <f>"SMC2-AS1"</f>
        <v>SMC2-AS1</v>
      </c>
      <c r="B1447" s="4">
        <v>1</v>
      </c>
      <c r="C1447" s="5">
        <v>0.73299999999999998</v>
      </c>
    </row>
    <row r="1448" spans="1:3" x14ac:dyDescent="0.2">
      <c r="A1448" s="3" t="str">
        <f>"ZNF454"</f>
        <v>ZNF454</v>
      </c>
      <c r="B1448" s="4">
        <v>1</v>
      </c>
      <c r="C1448" s="5">
        <v>0.73299999999999998</v>
      </c>
    </row>
    <row r="1449" spans="1:3" x14ac:dyDescent="0.2">
      <c r="A1449" s="3" t="str">
        <f>"AC092647.5"</f>
        <v>AC092647.5</v>
      </c>
      <c r="B1449" s="4">
        <v>1</v>
      </c>
      <c r="C1449" s="5">
        <v>0.73299999999999998</v>
      </c>
    </row>
    <row r="1450" spans="1:3" x14ac:dyDescent="0.2">
      <c r="A1450" s="3" t="str">
        <f>"AC103591.2"</f>
        <v>AC103591.2</v>
      </c>
      <c r="B1450" s="4">
        <v>1</v>
      </c>
      <c r="C1450" s="5">
        <v>0.73299999999999998</v>
      </c>
    </row>
    <row r="1451" spans="1:3" x14ac:dyDescent="0.2">
      <c r="A1451" s="3" t="str">
        <f>"NFE2L1"</f>
        <v>NFE2L1</v>
      </c>
      <c r="B1451" s="4">
        <v>1</v>
      </c>
      <c r="C1451" s="5">
        <v>0.73299999999999998</v>
      </c>
    </row>
    <row r="1452" spans="1:3" x14ac:dyDescent="0.2">
      <c r="A1452" s="3" t="str">
        <f>"DIDO1"</f>
        <v>DIDO1</v>
      </c>
      <c r="B1452" s="4">
        <v>1</v>
      </c>
      <c r="C1452" s="5">
        <v>0.73299999999999998</v>
      </c>
    </row>
    <row r="1453" spans="1:3" x14ac:dyDescent="0.2">
      <c r="A1453" s="3" t="str">
        <f>"FMO4"</f>
        <v>FMO4</v>
      </c>
      <c r="B1453" s="4">
        <v>1</v>
      </c>
      <c r="C1453" s="5">
        <v>0.73299999999999998</v>
      </c>
    </row>
    <row r="1454" spans="1:3" x14ac:dyDescent="0.2">
      <c r="A1454" s="3" t="str">
        <f>"LINC01671"</f>
        <v>LINC01671</v>
      </c>
      <c r="B1454" s="4">
        <v>1</v>
      </c>
      <c r="C1454" s="5">
        <v>0.73199999999999998</v>
      </c>
    </row>
    <row r="1455" spans="1:3" x14ac:dyDescent="0.2">
      <c r="A1455" s="3" t="str">
        <f>"EPHX1"</f>
        <v>EPHX1</v>
      </c>
      <c r="B1455" s="4">
        <v>1</v>
      </c>
      <c r="C1455" s="5">
        <v>0.73199999999999998</v>
      </c>
    </row>
    <row r="1456" spans="1:3" x14ac:dyDescent="0.2">
      <c r="A1456" s="3" t="str">
        <f>"ZFR"</f>
        <v>ZFR</v>
      </c>
      <c r="B1456" s="4">
        <v>1</v>
      </c>
      <c r="C1456" s="5">
        <v>0.73199999999999998</v>
      </c>
    </row>
    <row r="1457" spans="1:3" x14ac:dyDescent="0.2">
      <c r="A1457" s="3" t="str">
        <f>"NUDCD3"</f>
        <v>NUDCD3</v>
      </c>
      <c r="B1457" s="4">
        <v>1</v>
      </c>
      <c r="C1457" s="5">
        <v>0.73199999999999998</v>
      </c>
    </row>
    <row r="1458" spans="1:3" x14ac:dyDescent="0.2">
      <c r="A1458" s="3" t="str">
        <f>"AL390208.1"</f>
        <v>AL390208.1</v>
      </c>
      <c r="B1458" s="4">
        <v>1</v>
      </c>
      <c r="C1458" s="5">
        <v>0.73199999999999998</v>
      </c>
    </row>
    <row r="1459" spans="1:3" x14ac:dyDescent="0.2">
      <c r="A1459" s="3" t="str">
        <f>"PPIL4"</f>
        <v>PPIL4</v>
      </c>
      <c r="B1459" s="4">
        <v>1</v>
      </c>
      <c r="C1459" s="5">
        <v>0.73099999999999998</v>
      </c>
    </row>
    <row r="1460" spans="1:3" x14ac:dyDescent="0.2">
      <c r="A1460" s="3" t="str">
        <f>"THRA"</f>
        <v>THRA</v>
      </c>
      <c r="B1460" s="4">
        <v>1</v>
      </c>
      <c r="C1460" s="5">
        <v>0.73099999999999998</v>
      </c>
    </row>
    <row r="1461" spans="1:3" x14ac:dyDescent="0.2">
      <c r="A1461" s="3" t="str">
        <f>"SMC1A"</f>
        <v>SMC1A</v>
      </c>
      <c r="B1461" s="4">
        <v>1</v>
      </c>
      <c r="C1461" s="5">
        <v>0.73099999999999998</v>
      </c>
    </row>
    <row r="1462" spans="1:3" x14ac:dyDescent="0.2">
      <c r="A1462" s="3" t="str">
        <f>"LINC01160"</f>
        <v>LINC01160</v>
      </c>
      <c r="B1462" s="4">
        <v>1</v>
      </c>
      <c r="C1462" s="5">
        <v>0.73099999999999998</v>
      </c>
    </row>
    <row r="1463" spans="1:3" x14ac:dyDescent="0.2">
      <c r="A1463" s="3" t="str">
        <f>"TATDN3"</f>
        <v>TATDN3</v>
      </c>
      <c r="B1463" s="4">
        <v>1</v>
      </c>
      <c r="C1463" s="5">
        <v>0.73</v>
      </c>
    </row>
    <row r="1464" spans="1:3" x14ac:dyDescent="0.2">
      <c r="A1464" s="3" t="str">
        <f>"BPHL"</f>
        <v>BPHL</v>
      </c>
      <c r="B1464" s="4">
        <v>1</v>
      </c>
      <c r="C1464" s="5">
        <v>0.73</v>
      </c>
    </row>
    <row r="1465" spans="1:3" x14ac:dyDescent="0.2">
      <c r="A1465" s="3" t="str">
        <f>"ANKK1"</f>
        <v>ANKK1</v>
      </c>
      <c r="B1465" s="4">
        <v>1</v>
      </c>
      <c r="C1465" s="5">
        <v>0.73</v>
      </c>
    </row>
    <row r="1466" spans="1:3" x14ac:dyDescent="0.2">
      <c r="A1466" s="3" t="str">
        <f>"ATP1A1-AS1"</f>
        <v>ATP1A1-AS1</v>
      </c>
      <c r="B1466" s="4">
        <v>1</v>
      </c>
      <c r="C1466" s="5">
        <v>0.73</v>
      </c>
    </row>
    <row r="1467" spans="1:3" x14ac:dyDescent="0.2">
      <c r="A1467" s="3" t="str">
        <f>"FAM178B"</f>
        <v>FAM178B</v>
      </c>
      <c r="B1467" s="4">
        <v>1</v>
      </c>
      <c r="C1467" s="5">
        <v>0.73</v>
      </c>
    </row>
    <row r="1468" spans="1:3" x14ac:dyDescent="0.2">
      <c r="A1468" s="3" t="str">
        <f>"RNF157-AS1"</f>
        <v>RNF157-AS1</v>
      </c>
      <c r="B1468" s="4">
        <v>1</v>
      </c>
      <c r="C1468" s="5">
        <v>0.73</v>
      </c>
    </row>
    <row r="1469" spans="1:3" x14ac:dyDescent="0.2">
      <c r="A1469" s="3" t="str">
        <f>"C2orf76"</f>
        <v>C2orf76</v>
      </c>
      <c r="B1469" s="4">
        <v>1</v>
      </c>
      <c r="C1469" s="5">
        <v>0.73</v>
      </c>
    </row>
    <row r="1470" spans="1:3" x14ac:dyDescent="0.2">
      <c r="A1470" s="3" t="str">
        <f>"CDNF"</f>
        <v>CDNF</v>
      </c>
      <c r="B1470" s="4">
        <v>1</v>
      </c>
      <c r="C1470" s="5">
        <v>0.73</v>
      </c>
    </row>
    <row r="1471" spans="1:3" x14ac:dyDescent="0.2">
      <c r="A1471" s="3" t="str">
        <f>"ACACB"</f>
        <v>ACACB</v>
      </c>
      <c r="B1471" s="4">
        <v>1</v>
      </c>
      <c r="C1471" s="5">
        <v>0.73</v>
      </c>
    </row>
    <row r="1472" spans="1:3" x14ac:dyDescent="0.2">
      <c r="A1472" s="3" t="str">
        <f>"AP4M1"</f>
        <v>AP4M1</v>
      </c>
      <c r="B1472" s="4">
        <v>1</v>
      </c>
      <c r="C1472" s="5">
        <v>0.72899999999999998</v>
      </c>
    </row>
    <row r="1473" spans="1:3" x14ac:dyDescent="0.2">
      <c r="A1473" s="3" t="str">
        <f>"PAQR7"</f>
        <v>PAQR7</v>
      </c>
      <c r="B1473" s="4">
        <v>1</v>
      </c>
      <c r="C1473" s="5">
        <v>0.72899999999999998</v>
      </c>
    </row>
    <row r="1474" spans="1:3" x14ac:dyDescent="0.2">
      <c r="A1474" s="3" t="str">
        <f>"U2SURP"</f>
        <v>U2SURP</v>
      </c>
      <c r="B1474" s="4">
        <v>1</v>
      </c>
      <c r="C1474" s="5">
        <v>0.72899999999999998</v>
      </c>
    </row>
    <row r="1475" spans="1:3" x14ac:dyDescent="0.2">
      <c r="A1475" s="3" t="str">
        <f>"AC068620.3"</f>
        <v>AC068620.3</v>
      </c>
      <c r="B1475" s="4">
        <v>1</v>
      </c>
      <c r="C1475" s="5">
        <v>0.72899999999999998</v>
      </c>
    </row>
    <row r="1476" spans="1:3" x14ac:dyDescent="0.2">
      <c r="A1476" s="3" t="str">
        <f>"REC8"</f>
        <v>REC8</v>
      </c>
      <c r="B1476" s="4">
        <v>1</v>
      </c>
      <c r="C1476" s="5">
        <v>0.72899999999999998</v>
      </c>
    </row>
    <row r="1477" spans="1:3" x14ac:dyDescent="0.2">
      <c r="A1477" s="3" t="str">
        <f>"VMA21"</f>
        <v>VMA21</v>
      </c>
      <c r="B1477" s="4">
        <v>1</v>
      </c>
      <c r="C1477" s="5">
        <v>0.72899999999999998</v>
      </c>
    </row>
    <row r="1478" spans="1:3" x14ac:dyDescent="0.2">
      <c r="A1478" s="3" t="str">
        <f>"FAM221A"</f>
        <v>FAM221A</v>
      </c>
      <c r="B1478" s="4">
        <v>1</v>
      </c>
      <c r="C1478" s="5">
        <v>0.72799999999999998</v>
      </c>
    </row>
    <row r="1479" spans="1:3" x14ac:dyDescent="0.2">
      <c r="A1479" s="3" t="str">
        <f>"AC117395.1"</f>
        <v>AC117395.1</v>
      </c>
      <c r="B1479" s="4">
        <v>1</v>
      </c>
      <c r="C1479" s="5">
        <v>0.72799999999999998</v>
      </c>
    </row>
    <row r="1480" spans="1:3" x14ac:dyDescent="0.2">
      <c r="A1480" s="3" t="str">
        <f>"AP001830.1"</f>
        <v>AP001830.1</v>
      </c>
      <c r="B1480" s="4">
        <v>1</v>
      </c>
      <c r="C1480" s="5">
        <v>0.72799999999999998</v>
      </c>
    </row>
    <row r="1481" spans="1:3" x14ac:dyDescent="0.2">
      <c r="A1481" s="3" t="str">
        <f>"LINC01732"</f>
        <v>LINC01732</v>
      </c>
      <c r="B1481" s="4">
        <v>1</v>
      </c>
      <c r="C1481" s="5">
        <v>0.72799999999999998</v>
      </c>
    </row>
    <row r="1482" spans="1:3" x14ac:dyDescent="0.2">
      <c r="A1482" s="3" t="str">
        <f>"C17orf58"</f>
        <v>C17orf58</v>
      </c>
      <c r="B1482" s="4">
        <v>1</v>
      </c>
      <c r="C1482" s="5">
        <v>0.72799999999999998</v>
      </c>
    </row>
    <row r="1483" spans="1:3" x14ac:dyDescent="0.2">
      <c r="A1483" s="3" t="str">
        <f>"RHEBL1"</f>
        <v>RHEBL1</v>
      </c>
      <c r="B1483" s="4">
        <v>1</v>
      </c>
      <c r="C1483" s="5">
        <v>0.72799999999999998</v>
      </c>
    </row>
    <row r="1484" spans="1:3" x14ac:dyDescent="0.2">
      <c r="A1484" s="3" t="str">
        <f>"HSPA1L"</f>
        <v>HSPA1L</v>
      </c>
      <c r="B1484" s="4">
        <v>1</v>
      </c>
      <c r="C1484" s="5">
        <v>0.72799999999999998</v>
      </c>
    </row>
    <row r="1485" spans="1:3" x14ac:dyDescent="0.2">
      <c r="A1485" s="3" t="str">
        <f>"AL133346.1"</f>
        <v>AL133346.1</v>
      </c>
      <c r="B1485" s="4">
        <v>1</v>
      </c>
      <c r="C1485" s="5">
        <v>0.72799999999999998</v>
      </c>
    </row>
    <row r="1486" spans="1:3" x14ac:dyDescent="0.2">
      <c r="A1486" s="3" t="str">
        <f>"KCNH2"</f>
        <v>KCNH2</v>
      </c>
      <c r="B1486" s="4">
        <v>1</v>
      </c>
      <c r="C1486" s="5">
        <v>0.72799999999999998</v>
      </c>
    </row>
    <row r="1487" spans="1:3" x14ac:dyDescent="0.2">
      <c r="A1487" s="3" t="str">
        <f>"LINC01101"</f>
        <v>LINC01101</v>
      </c>
      <c r="B1487" s="4">
        <v>1</v>
      </c>
      <c r="C1487" s="5">
        <v>0.72799999999999998</v>
      </c>
    </row>
    <row r="1488" spans="1:3" x14ac:dyDescent="0.2">
      <c r="A1488" s="3" t="str">
        <f>"ZNF610"</f>
        <v>ZNF610</v>
      </c>
      <c r="B1488" s="4">
        <v>1</v>
      </c>
      <c r="C1488" s="5">
        <v>0.72799999999999998</v>
      </c>
    </row>
    <row r="1489" spans="1:3" x14ac:dyDescent="0.2">
      <c r="A1489" s="3" t="str">
        <f>"C2orf49"</f>
        <v>C2orf49</v>
      </c>
      <c r="B1489" s="4">
        <v>1</v>
      </c>
      <c r="C1489" s="5">
        <v>0.72799999999999998</v>
      </c>
    </row>
    <row r="1490" spans="1:3" x14ac:dyDescent="0.2">
      <c r="A1490" s="3" t="str">
        <f>"ANGPTL5"</f>
        <v>ANGPTL5</v>
      </c>
      <c r="B1490" s="4">
        <v>1</v>
      </c>
      <c r="C1490" s="5">
        <v>0.72699999999999998</v>
      </c>
    </row>
    <row r="1491" spans="1:3" x14ac:dyDescent="0.2">
      <c r="A1491" s="3" t="str">
        <f>"NUBPL"</f>
        <v>NUBPL</v>
      </c>
      <c r="B1491" s="4">
        <v>1</v>
      </c>
      <c r="C1491" s="5">
        <v>0.72699999999999998</v>
      </c>
    </row>
    <row r="1492" spans="1:3" x14ac:dyDescent="0.2">
      <c r="A1492" s="3" t="str">
        <f>"LINC02618"</f>
        <v>LINC02618</v>
      </c>
      <c r="B1492" s="4">
        <v>1</v>
      </c>
      <c r="C1492" s="5">
        <v>0.72699999999999998</v>
      </c>
    </row>
    <row r="1493" spans="1:3" x14ac:dyDescent="0.2">
      <c r="A1493" s="3" t="str">
        <f>"CFAP92"</f>
        <v>CFAP92</v>
      </c>
      <c r="B1493" s="4">
        <v>1</v>
      </c>
      <c r="C1493" s="5">
        <v>0.72699999999999998</v>
      </c>
    </row>
    <row r="1494" spans="1:3" x14ac:dyDescent="0.2">
      <c r="A1494" s="3" t="str">
        <f>"CEP41"</f>
        <v>CEP41</v>
      </c>
      <c r="B1494" s="4">
        <v>1</v>
      </c>
      <c r="C1494" s="5">
        <v>0.72699999999999998</v>
      </c>
    </row>
    <row r="1495" spans="1:3" x14ac:dyDescent="0.2">
      <c r="A1495" s="3" t="str">
        <f>"CACNG6"</f>
        <v>CACNG6</v>
      </c>
      <c r="B1495" s="4">
        <v>1</v>
      </c>
      <c r="C1495" s="5">
        <v>0.72699999999999998</v>
      </c>
    </row>
    <row r="1496" spans="1:3" x14ac:dyDescent="0.2">
      <c r="A1496" s="3" t="str">
        <f>"OSBPL3"</f>
        <v>OSBPL3</v>
      </c>
      <c r="B1496" s="4">
        <v>1</v>
      </c>
      <c r="C1496" s="5">
        <v>0.72699999999999998</v>
      </c>
    </row>
    <row r="1497" spans="1:3" x14ac:dyDescent="0.2">
      <c r="A1497" s="3" t="str">
        <f>"SDR42E2"</f>
        <v>SDR42E2</v>
      </c>
      <c r="B1497" s="4">
        <v>1</v>
      </c>
      <c r="C1497" s="5">
        <v>0.72599999999999998</v>
      </c>
    </row>
    <row r="1498" spans="1:3" x14ac:dyDescent="0.2">
      <c r="A1498" s="3" t="str">
        <f>"FAM172A"</f>
        <v>FAM172A</v>
      </c>
      <c r="B1498" s="4">
        <v>1</v>
      </c>
      <c r="C1498" s="5">
        <v>0.72599999999999998</v>
      </c>
    </row>
    <row r="1499" spans="1:3" x14ac:dyDescent="0.2">
      <c r="A1499" s="3" t="str">
        <f>"CBX8"</f>
        <v>CBX8</v>
      </c>
      <c r="B1499" s="4">
        <v>1</v>
      </c>
      <c r="C1499" s="5">
        <v>0.72599999999999998</v>
      </c>
    </row>
    <row r="1500" spans="1:3" x14ac:dyDescent="0.2">
      <c r="A1500" s="3" t="str">
        <f>"CLGN"</f>
        <v>CLGN</v>
      </c>
      <c r="B1500" s="4">
        <v>1</v>
      </c>
      <c r="C1500" s="5">
        <v>0.72599999999999998</v>
      </c>
    </row>
    <row r="1501" spans="1:3" x14ac:dyDescent="0.2">
      <c r="A1501" s="3" t="str">
        <f>"PHC1"</f>
        <v>PHC1</v>
      </c>
      <c r="B1501" s="4">
        <v>1</v>
      </c>
      <c r="C1501" s="5">
        <v>0.72599999999999998</v>
      </c>
    </row>
    <row r="1502" spans="1:3" x14ac:dyDescent="0.2">
      <c r="A1502" s="3" t="str">
        <f>"RAVER1"</f>
        <v>RAVER1</v>
      </c>
      <c r="B1502" s="4">
        <v>1</v>
      </c>
      <c r="C1502" s="5">
        <v>0.72599999999999998</v>
      </c>
    </row>
    <row r="1503" spans="1:3" x14ac:dyDescent="0.2">
      <c r="A1503" s="3" t="str">
        <f>"CSRP3-AS1"</f>
        <v>CSRP3-AS1</v>
      </c>
      <c r="B1503" s="4">
        <v>1</v>
      </c>
      <c r="C1503" s="5">
        <v>0.72599999999999998</v>
      </c>
    </row>
    <row r="1504" spans="1:3" x14ac:dyDescent="0.2">
      <c r="A1504" s="3" t="str">
        <f>"NEBL-AS1"</f>
        <v>NEBL-AS1</v>
      </c>
      <c r="B1504" s="4">
        <v>1</v>
      </c>
      <c r="C1504" s="5">
        <v>0.72599999999999998</v>
      </c>
    </row>
    <row r="1505" spans="1:3" x14ac:dyDescent="0.2">
      <c r="A1505" s="3" t="str">
        <f>"UCP2"</f>
        <v>UCP2</v>
      </c>
      <c r="B1505" s="4">
        <v>1</v>
      </c>
      <c r="C1505" s="5">
        <v>0.72599999999999998</v>
      </c>
    </row>
    <row r="1506" spans="1:3" x14ac:dyDescent="0.2">
      <c r="A1506" s="3" t="str">
        <f>"DYDC2"</f>
        <v>DYDC2</v>
      </c>
      <c r="B1506" s="4">
        <v>1</v>
      </c>
      <c r="C1506" s="5">
        <v>0.72499999999999998</v>
      </c>
    </row>
    <row r="1507" spans="1:3" x14ac:dyDescent="0.2">
      <c r="A1507" s="3" t="str">
        <f>"RCAN2"</f>
        <v>RCAN2</v>
      </c>
      <c r="B1507" s="4">
        <v>1</v>
      </c>
      <c r="C1507" s="5">
        <v>0.72499999999999998</v>
      </c>
    </row>
    <row r="1508" spans="1:3" x14ac:dyDescent="0.2">
      <c r="A1508" s="3" t="str">
        <f>"SNHG10"</f>
        <v>SNHG10</v>
      </c>
      <c r="B1508" s="4">
        <v>1</v>
      </c>
      <c r="C1508" s="5">
        <v>0.72499999999999998</v>
      </c>
    </row>
    <row r="1509" spans="1:3" x14ac:dyDescent="0.2">
      <c r="A1509" s="3" t="str">
        <f>"LINC00339"</f>
        <v>LINC00339</v>
      </c>
      <c r="B1509" s="4">
        <v>1</v>
      </c>
      <c r="C1509" s="5">
        <v>0.72499999999999998</v>
      </c>
    </row>
    <row r="1510" spans="1:3" x14ac:dyDescent="0.2">
      <c r="A1510" s="3" t="str">
        <f>"LY6G5C"</f>
        <v>LY6G5C</v>
      </c>
      <c r="B1510" s="4">
        <v>1</v>
      </c>
      <c r="C1510" s="5">
        <v>0.72499999999999998</v>
      </c>
    </row>
    <row r="1511" spans="1:3" x14ac:dyDescent="0.2">
      <c r="A1511" s="3" t="str">
        <f>"AC007405.1"</f>
        <v>AC007405.1</v>
      </c>
      <c r="B1511" s="4">
        <v>1</v>
      </c>
      <c r="C1511" s="5">
        <v>0.72499999999999998</v>
      </c>
    </row>
    <row r="1512" spans="1:3" x14ac:dyDescent="0.2">
      <c r="A1512" s="3" t="str">
        <f>"HMGN2P5"</f>
        <v>HMGN2P5</v>
      </c>
      <c r="B1512" s="4">
        <v>1</v>
      </c>
      <c r="C1512" s="5">
        <v>0.72499999999999998</v>
      </c>
    </row>
    <row r="1513" spans="1:3" x14ac:dyDescent="0.2">
      <c r="A1513" s="3" t="str">
        <f>"H4C14"</f>
        <v>H4C14</v>
      </c>
      <c r="B1513" s="4">
        <v>1</v>
      </c>
      <c r="C1513" s="5">
        <v>0.72499999999999998</v>
      </c>
    </row>
    <row r="1514" spans="1:3" x14ac:dyDescent="0.2">
      <c r="A1514" s="3" t="str">
        <f>"C22orf15"</f>
        <v>C22orf15</v>
      </c>
      <c r="B1514" s="4">
        <v>1</v>
      </c>
      <c r="C1514" s="5">
        <v>0.72499999999999998</v>
      </c>
    </row>
    <row r="1515" spans="1:3" x14ac:dyDescent="0.2">
      <c r="A1515" s="3" t="str">
        <f>"MCM9"</f>
        <v>MCM9</v>
      </c>
      <c r="B1515" s="4">
        <v>1</v>
      </c>
      <c r="C1515" s="5">
        <v>0.72499999999999998</v>
      </c>
    </row>
    <row r="1516" spans="1:3" x14ac:dyDescent="0.2">
      <c r="A1516" s="3" t="str">
        <f>"ZC3H14"</f>
        <v>ZC3H14</v>
      </c>
      <c r="B1516" s="4">
        <v>1</v>
      </c>
      <c r="C1516" s="5">
        <v>0.72499999999999998</v>
      </c>
    </row>
    <row r="1517" spans="1:3" x14ac:dyDescent="0.2">
      <c r="A1517" s="3" t="str">
        <f>"ARHGEF26"</f>
        <v>ARHGEF26</v>
      </c>
      <c r="B1517" s="4">
        <v>1</v>
      </c>
      <c r="C1517" s="5">
        <v>0.72399999999999998</v>
      </c>
    </row>
    <row r="1518" spans="1:3" x14ac:dyDescent="0.2">
      <c r="A1518" s="3" t="str">
        <f>"ADGRF5"</f>
        <v>ADGRF5</v>
      </c>
      <c r="B1518" s="4">
        <v>1</v>
      </c>
      <c r="C1518" s="5">
        <v>0.72399999999999998</v>
      </c>
    </row>
    <row r="1519" spans="1:3" x14ac:dyDescent="0.2">
      <c r="A1519" s="3" t="str">
        <f>"WEE1"</f>
        <v>WEE1</v>
      </c>
      <c r="B1519" s="4">
        <v>1</v>
      </c>
      <c r="C1519" s="5">
        <v>0.72399999999999998</v>
      </c>
    </row>
    <row r="1520" spans="1:3" x14ac:dyDescent="0.2">
      <c r="A1520" s="3" t="str">
        <f>"AL137779.2"</f>
        <v>AL137779.2</v>
      </c>
      <c r="B1520" s="4">
        <v>1</v>
      </c>
      <c r="C1520" s="5">
        <v>0.72399999999999998</v>
      </c>
    </row>
    <row r="1521" spans="1:3" x14ac:dyDescent="0.2">
      <c r="A1521" s="3" t="str">
        <f>"AC011450.1"</f>
        <v>AC011450.1</v>
      </c>
      <c r="B1521" s="4">
        <v>1</v>
      </c>
      <c r="C1521" s="5">
        <v>0.72399999999999998</v>
      </c>
    </row>
    <row r="1522" spans="1:3" x14ac:dyDescent="0.2">
      <c r="A1522" s="3" t="str">
        <f>"PRICKLE2"</f>
        <v>PRICKLE2</v>
      </c>
      <c r="B1522" s="4">
        <v>1</v>
      </c>
      <c r="C1522" s="5">
        <v>0.72399999999999998</v>
      </c>
    </row>
    <row r="1523" spans="1:3" x14ac:dyDescent="0.2">
      <c r="A1523" s="3" t="str">
        <f>"USH1C"</f>
        <v>USH1C</v>
      </c>
      <c r="B1523" s="4">
        <v>1</v>
      </c>
      <c r="C1523" s="5">
        <v>0.72399999999999998</v>
      </c>
    </row>
    <row r="1524" spans="1:3" x14ac:dyDescent="0.2">
      <c r="A1524" s="3" t="str">
        <f>"ENDOG"</f>
        <v>ENDOG</v>
      </c>
      <c r="B1524" s="4">
        <v>1</v>
      </c>
      <c r="C1524" s="5">
        <v>0.72399999999999998</v>
      </c>
    </row>
    <row r="1525" spans="1:3" x14ac:dyDescent="0.2">
      <c r="A1525" s="3" t="str">
        <f>"KIF26B-AS1"</f>
        <v>KIF26B-AS1</v>
      </c>
      <c r="B1525" s="4">
        <v>1</v>
      </c>
      <c r="C1525" s="5">
        <v>0.72299999999999998</v>
      </c>
    </row>
    <row r="1526" spans="1:3" x14ac:dyDescent="0.2">
      <c r="A1526" s="3" t="str">
        <f>"AC079781.2"</f>
        <v>AC079781.2</v>
      </c>
      <c r="B1526" s="4">
        <v>1</v>
      </c>
      <c r="C1526" s="5">
        <v>0.72299999999999998</v>
      </c>
    </row>
    <row r="1527" spans="1:3" x14ac:dyDescent="0.2">
      <c r="A1527" s="3" t="str">
        <f>"EPPIN-WFDC6"</f>
        <v>EPPIN-WFDC6</v>
      </c>
      <c r="B1527" s="4">
        <v>1</v>
      </c>
      <c r="C1527" s="5">
        <v>0.72299999999999998</v>
      </c>
    </row>
    <row r="1528" spans="1:3" x14ac:dyDescent="0.2">
      <c r="A1528" s="3" t="str">
        <f>"AL137781.1"</f>
        <v>AL137781.1</v>
      </c>
      <c r="B1528" s="4">
        <v>1</v>
      </c>
      <c r="C1528" s="5">
        <v>0.72299999999999998</v>
      </c>
    </row>
    <row r="1529" spans="1:3" x14ac:dyDescent="0.2">
      <c r="A1529" s="3" t="str">
        <f>"MOBP"</f>
        <v>MOBP</v>
      </c>
      <c r="B1529" s="4">
        <v>1</v>
      </c>
      <c r="C1529" s="5">
        <v>0.72299999999999998</v>
      </c>
    </row>
    <row r="1530" spans="1:3" x14ac:dyDescent="0.2">
      <c r="A1530" s="3" t="str">
        <f>"DLG5-AS1"</f>
        <v>DLG5-AS1</v>
      </c>
      <c r="B1530" s="4">
        <v>1</v>
      </c>
      <c r="C1530" s="5">
        <v>0.72299999999999998</v>
      </c>
    </row>
    <row r="1531" spans="1:3" x14ac:dyDescent="0.2">
      <c r="A1531" s="3" t="str">
        <f>"LINC02057"</f>
        <v>LINC02057</v>
      </c>
      <c r="B1531" s="4">
        <v>1</v>
      </c>
      <c r="C1531" s="5">
        <v>0.72299999999999998</v>
      </c>
    </row>
    <row r="1532" spans="1:3" x14ac:dyDescent="0.2">
      <c r="A1532" s="3" t="str">
        <f>"TUT1"</f>
        <v>TUT1</v>
      </c>
      <c r="B1532" s="4">
        <v>1</v>
      </c>
      <c r="C1532" s="5">
        <v>0.72199999999999998</v>
      </c>
    </row>
    <row r="1533" spans="1:3" x14ac:dyDescent="0.2">
      <c r="A1533" s="3" t="str">
        <f>"RUNDC1"</f>
        <v>RUNDC1</v>
      </c>
      <c r="B1533" s="4">
        <v>1</v>
      </c>
      <c r="C1533" s="5">
        <v>0.72199999999999998</v>
      </c>
    </row>
    <row r="1534" spans="1:3" x14ac:dyDescent="0.2">
      <c r="A1534" s="3" t="str">
        <f>"AC211486.1"</f>
        <v>AC211486.1</v>
      </c>
      <c r="B1534" s="4">
        <v>1</v>
      </c>
      <c r="C1534" s="5">
        <v>0.72199999999999998</v>
      </c>
    </row>
    <row r="1535" spans="1:3" x14ac:dyDescent="0.2">
      <c r="A1535" s="3" t="str">
        <f>"TSPYL1"</f>
        <v>TSPYL1</v>
      </c>
      <c r="B1535" s="4">
        <v>1</v>
      </c>
      <c r="C1535" s="5">
        <v>0.72199999999999998</v>
      </c>
    </row>
    <row r="1536" spans="1:3" x14ac:dyDescent="0.2">
      <c r="A1536" s="3" t="str">
        <f>"AL606469.1"</f>
        <v>AL606469.1</v>
      </c>
      <c r="B1536" s="4">
        <v>1</v>
      </c>
      <c r="C1536" s="5">
        <v>0.72199999999999998</v>
      </c>
    </row>
    <row r="1537" spans="1:3" x14ac:dyDescent="0.2">
      <c r="A1537" s="3" t="str">
        <f>"GFOD2"</f>
        <v>GFOD2</v>
      </c>
      <c r="B1537" s="4">
        <v>1</v>
      </c>
      <c r="C1537" s="5">
        <v>0.72199999999999998</v>
      </c>
    </row>
    <row r="1538" spans="1:3" x14ac:dyDescent="0.2">
      <c r="A1538" s="3" t="str">
        <f>"C9orf135"</f>
        <v>C9orf135</v>
      </c>
      <c r="B1538" s="4">
        <v>1</v>
      </c>
      <c r="C1538" s="5">
        <v>0.72199999999999998</v>
      </c>
    </row>
    <row r="1539" spans="1:3" x14ac:dyDescent="0.2">
      <c r="A1539" s="3" t="str">
        <f>"AC130888.1"</f>
        <v>AC130888.1</v>
      </c>
      <c r="B1539" s="4">
        <v>1</v>
      </c>
      <c r="C1539" s="5">
        <v>0.72199999999999998</v>
      </c>
    </row>
    <row r="1540" spans="1:3" x14ac:dyDescent="0.2">
      <c r="A1540" s="3" t="str">
        <f>"EYA4"</f>
        <v>EYA4</v>
      </c>
      <c r="B1540" s="4">
        <v>1</v>
      </c>
      <c r="C1540" s="5">
        <v>0.72199999999999998</v>
      </c>
    </row>
    <row r="1541" spans="1:3" x14ac:dyDescent="0.2">
      <c r="A1541" s="3" t="str">
        <f>"THADA"</f>
        <v>THADA</v>
      </c>
      <c r="B1541" s="4">
        <v>1</v>
      </c>
      <c r="C1541" s="5">
        <v>0.72199999999999998</v>
      </c>
    </row>
    <row r="1542" spans="1:3" x14ac:dyDescent="0.2">
      <c r="A1542" s="3" t="str">
        <f>"SF3B2"</f>
        <v>SF3B2</v>
      </c>
      <c r="B1542" s="4">
        <v>1</v>
      </c>
      <c r="C1542" s="5">
        <v>0.72099999999999997</v>
      </c>
    </row>
    <row r="1543" spans="1:3" x14ac:dyDescent="0.2">
      <c r="A1543" s="3" t="str">
        <f>"BIVM"</f>
        <v>BIVM</v>
      </c>
      <c r="B1543" s="4">
        <v>1</v>
      </c>
      <c r="C1543" s="5">
        <v>0.72099999999999997</v>
      </c>
    </row>
    <row r="1544" spans="1:3" x14ac:dyDescent="0.2">
      <c r="A1544" s="3" t="str">
        <f>"TRIM74"</f>
        <v>TRIM74</v>
      </c>
      <c r="B1544" s="4">
        <v>1</v>
      </c>
      <c r="C1544" s="5">
        <v>0.72099999999999997</v>
      </c>
    </row>
    <row r="1545" spans="1:3" x14ac:dyDescent="0.2">
      <c r="A1545" s="3" t="str">
        <f>"AL590004.3"</f>
        <v>AL590004.3</v>
      </c>
      <c r="B1545" s="4">
        <v>1</v>
      </c>
      <c r="C1545" s="5">
        <v>0.72099999999999997</v>
      </c>
    </row>
    <row r="1546" spans="1:3" x14ac:dyDescent="0.2">
      <c r="A1546" s="3" t="str">
        <f>"EVI5"</f>
        <v>EVI5</v>
      </c>
      <c r="B1546" s="4">
        <v>1</v>
      </c>
      <c r="C1546" s="5">
        <v>0.72099999999999997</v>
      </c>
    </row>
    <row r="1547" spans="1:3" x14ac:dyDescent="0.2">
      <c r="A1547" s="3" t="str">
        <f>"NARS1"</f>
        <v>NARS1</v>
      </c>
      <c r="B1547" s="4">
        <v>1</v>
      </c>
      <c r="C1547" s="5">
        <v>0.72099999999999997</v>
      </c>
    </row>
    <row r="1548" spans="1:3" x14ac:dyDescent="0.2">
      <c r="A1548" s="3" t="str">
        <f>"AC073111.3"</f>
        <v>AC073111.3</v>
      </c>
      <c r="B1548" s="4">
        <v>1</v>
      </c>
      <c r="C1548" s="5">
        <v>0.72099999999999997</v>
      </c>
    </row>
    <row r="1549" spans="1:3" x14ac:dyDescent="0.2">
      <c r="A1549" s="3" t="str">
        <f>"KLHDC10"</f>
        <v>KLHDC10</v>
      </c>
      <c r="B1549" s="4">
        <v>1</v>
      </c>
      <c r="C1549" s="5">
        <v>0.72099999999999997</v>
      </c>
    </row>
    <row r="1550" spans="1:3" x14ac:dyDescent="0.2">
      <c r="A1550" s="3" t="str">
        <f>"KIAA1191"</f>
        <v>KIAA1191</v>
      </c>
      <c r="B1550" s="4">
        <v>1</v>
      </c>
      <c r="C1550" s="5">
        <v>0.72</v>
      </c>
    </row>
    <row r="1551" spans="1:3" x14ac:dyDescent="0.2">
      <c r="A1551" s="3" t="str">
        <f>"TEKT3"</f>
        <v>TEKT3</v>
      </c>
      <c r="B1551" s="4">
        <v>1</v>
      </c>
      <c r="C1551" s="5">
        <v>0.72</v>
      </c>
    </row>
    <row r="1552" spans="1:3" x14ac:dyDescent="0.2">
      <c r="A1552" s="3" t="str">
        <f>"PRR29-AS1"</f>
        <v>PRR29-AS1</v>
      </c>
      <c r="B1552" s="4">
        <v>1</v>
      </c>
      <c r="C1552" s="5">
        <v>0.72</v>
      </c>
    </row>
    <row r="1553" spans="1:3" x14ac:dyDescent="0.2">
      <c r="A1553" s="3" t="str">
        <f>"AL353622.1"</f>
        <v>AL353622.1</v>
      </c>
      <c r="B1553" s="4">
        <v>1</v>
      </c>
      <c r="C1553" s="5">
        <v>0.72</v>
      </c>
    </row>
    <row r="1554" spans="1:3" x14ac:dyDescent="0.2">
      <c r="A1554" s="3" t="str">
        <f>"LYRM2"</f>
        <v>LYRM2</v>
      </c>
      <c r="B1554" s="4">
        <v>1</v>
      </c>
      <c r="C1554" s="5">
        <v>0.72</v>
      </c>
    </row>
    <row r="1555" spans="1:3" x14ac:dyDescent="0.2">
      <c r="A1555" s="3" t="str">
        <f>"TRIM2"</f>
        <v>TRIM2</v>
      </c>
      <c r="B1555" s="4">
        <v>1</v>
      </c>
      <c r="C1555" s="5">
        <v>0.72</v>
      </c>
    </row>
    <row r="1556" spans="1:3" x14ac:dyDescent="0.2">
      <c r="A1556" s="3" t="str">
        <f>"CYSTM1"</f>
        <v>CYSTM1</v>
      </c>
      <c r="B1556" s="4">
        <v>1</v>
      </c>
      <c r="C1556" s="5">
        <v>0.71899999999999997</v>
      </c>
    </row>
    <row r="1557" spans="1:3" x14ac:dyDescent="0.2">
      <c r="A1557" s="3" t="str">
        <f>"XPC"</f>
        <v>XPC</v>
      </c>
      <c r="B1557" s="4">
        <v>1</v>
      </c>
      <c r="C1557" s="5">
        <v>0.71899999999999997</v>
      </c>
    </row>
    <row r="1558" spans="1:3" x14ac:dyDescent="0.2">
      <c r="A1558" s="3" t="str">
        <f>"CNTF"</f>
        <v>CNTF</v>
      </c>
      <c r="B1558" s="4">
        <v>1</v>
      </c>
      <c r="C1558" s="5">
        <v>0.71899999999999997</v>
      </c>
    </row>
    <row r="1559" spans="1:3" x14ac:dyDescent="0.2">
      <c r="A1559" s="3" t="str">
        <f>"FHOD3"</f>
        <v>FHOD3</v>
      </c>
      <c r="B1559" s="4">
        <v>1</v>
      </c>
      <c r="C1559" s="5">
        <v>0.71899999999999997</v>
      </c>
    </row>
    <row r="1560" spans="1:3" x14ac:dyDescent="0.2">
      <c r="A1560" s="3" t="str">
        <f>"GABPB2"</f>
        <v>GABPB2</v>
      </c>
      <c r="B1560" s="4">
        <v>1</v>
      </c>
      <c r="C1560" s="5">
        <v>0.71899999999999997</v>
      </c>
    </row>
    <row r="1561" spans="1:3" x14ac:dyDescent="0.2">
      <c r="A1561" s="3" t="str">
        <f>"NFU1"</f>
        <v>NFU1</v>
      </c>
      <c r="B1561" s="4">
        <v>1</v>
      </c>
      <c r="C1561" s="5">
        <v>0.71799999999999997</v>
      </c>
    </row>
    <row r="1562" spans="1:3" x14ac:dyDescent="0.2">
      <c r="A1562" s="3" t="str">
        <f>"NRXN3"</f>
        <v>NRXN3</v>
      </c>
      <c r="B1562" s="4">
        <v>1</v>
      </c>
      <c r="C1562" s="5">
        <v>0.71799999999999997</v>
      </c>
    </row>
    <row r="1563" spans="1:3" x14ac:dyDescent="0.2">
      <c r="A1563" s="3" t="str">
        <f>"RITA1"</f>
        <v>RITA1</v>
      </c>
      <c r="B1563" s="4">
        <v>1</v>
      </c>
      <c r="C1563" s="5">
        <v>0.71799999999999997</v>
      </c>
    </row>
    <row r="1564" spans="1:3" x14ac:dyDescent="0.2">
      <c r="A1564" s="3" t="str">
        <f>"ACSM2B"</f>
        <v>ACSM2B</v>
      </c>
      <c r="B1564" s="4">
        <v>1</v>
      </c>
      <c r="C1564" s="5">
        <v>0.71799999999999997</v>
      </c>
    </row>
    <row r="1565" spans="1:3" x14ac:dyDescent="0.2">
      <c r="A1565" s="3" t="str">
        <f>"ARL2BP"</f>
        <v>ARL2BP</v>
      </c>
      <c r="B1565" s="4">
        <v>1</v>
      </c>
      <c r="C1565" s="5">
        <v>0.71799999999999997</v>
      </c>
    </row>
    <row r="1566" spans="1:3" x14ac:dyDescent="0.2">
      <c r="A1566" s="3" t="str">
        <f>"PSIP1"</f>
        <v>PSIP1</v>
      </c>
      <c r="B1566" s="4">
        <v>1</v>
      </c>
      <c r="C1566" s="5">
        <v>0.71799999999999997</v>
      </c>
    </row>
    <row r="1567" spans="1:3" x14ac:dyDescent="0.2">
      <c r="A1567" s="3" t="str">
        <f>"AC008543.1"</f>
        <v>AC008543.1</v>
      </c>
      <c r="B1567" s="4">
        <v>1</v>
      </c>
      <c r="C1567" s="5">
        <v>0.71799999999999997</v>
      </c>
    </row>
    <row r="1568" spans="1:3" x14ac:dyDescent="0.2">
      <c r="A1568" s="3" t="str">
        <f>"PAGE5"</f>
        <v>PAGE5</v>
      </c>
      <c r="B1568" s="4">
        <v>1</v>
      </c>
      <c r="C1568" s="5">
        <v>0.71799999999999997</v>
      </c>
    </row>
    <row r="1569" spans="1:3" x14ac:dyDescent="0.2">
      <c r="A1569" s="3" t="str">
        <f>"AC022916.1"</f>
        <v>AC022916.1</v>
      </c>
      <c r="B1569" s="4">
        <v>1</v>
      </c>
      <c r="C1569" s="5">
        <v>0.71799999999999997</v>
      </c>
    </row>
    <row r="1570" spans="1:3" x14ac:dyDescent="0.2">
      <c r="A1570" s="3" t="str">
        <f>"LRBA"</f>
        <v>LRBA</v>
      </c>
      <c r="B1570" s="4">
        <v>1</v>
      </c>
      <c r="C1570" s="5">
        <v>0.71799999999999997</v>
      </c>
    </row>
    <row r="1571" spans="1:3" x14ac:dyDescent="0.2">
      <c r="A1571" s="3" t="str">
        <f>"MGLL"</f>
        <v>MGLL</v>
      </c>
      <c r="B1571" s="4">
        <v>1</v>
      </c>
      <c r="C1571" s="5">
        <v>0.71699999999999997</v>
      </c>
    </row>
    <row r="1572" spans="1:3" x14ac:dyDescent="0.2">
      <c r="A1572" s="3" t="str">
        <f>"NMBR"</f>
        <v>NMBR</v>
      </c>
      <c r="B1572" s="4">
        <v>1</v>
      </c>
      <c r="C1572" s="5">
        <v>0.71699999999999997</v>
      </c>
    </row>
    <row r="1573" spans="1:3" x14ac:dyDescent="0.2">
      <c r="A1573" s="3" t="str">
        <f>"AC092198.1"</f>
        <v>AC092198.1</v>
      </c>
      <c r="B1573" s="4">
        <v>1</v>
      </c>
      <c r="C1573" s="5">
        <v>0.71699999999999997</v>
      </c>
    </row>
    <row r="1574" spans="1:3" x14ac:dyDescent="0.2">
      <c r="A1574" s="3" t="str">
        <f>"DNAJC5B"</f>
        <v>DNAJC5B</v>
      </c>
      <c r="B1574" s="4">
        <v>1</v>
      </c>
      <c r="C1574" s="5">
        <v>0.71699999999999997</v>
      </c>
    </row>
    <row r="1575" spans="1:3" x14ac:dyDescent="0.2">
      <c r="A1575" s="3" t="str">
        <f>"LINC02265"</f>
        <v>LINC02265</v>
      </c>
      <c r="B1575" s="4">
        <v>1</v>
      </c>
      <c r="C1575" s="5">
        <v>0.71699999999999997</v>
      </c>
    </row>
    <row r="1576" spans="1:3" x14ac:dyDescent="0.2">
      <c r="A1576" s="3" t="str">
        <f>"SNX7"</f>
        <v>SNX7</v>
      </c>
      <c r="B1576" s="4">
        <v>1</v>
      </c>
      <c r="C1576" s="5">
        <v>0.71699999999999997</v>
      </c>
    </row>
    <row r="1577" spans="1:3" x14ac:dyDescent="0.2">
      <c r="A1577" s="3" t="str">
        <f>"IQCB1"</f>
        <v>IQCB1</v>
      </c>
      <c r="B1577" s="4">
        <v>1</v>
      </c>
      <c r="C1577" s="5">
        <v>0.71699999999999997</v>
      </c>
    </row>
    <row r="1578" spans="1:3" x14ac:dyDescent="0.2">
      <c r="A1578" s="3" t="str">
        <f>"LRIG1"</f>
        <v>LRIG1</v>
      </c>
      <c r="B1578" s="4">
        <v>1</v>
      </c>
      <c r="C1578" s="5">
        <v>0.71699999999999997</v>
      </c>
    </row>
    <row r="1579" spans="1:3" x14ac:dyDescent="0.2">
      <c r="A1579" s="3" t="str">
        <f>"RASSF8-AS1"</f>
        <v>RASSF8-AS1</v>
      </c>
      <c r="B1579" s="4">
        <v>1</v>
      </c>
      <c r="C1579" s="5">
        <v>0.71599999999999997</v>
      </c>
    </row>
    <row r="1580" spans="1:3" x14ac:dyDescent="0.2">
      <c r="A1580" s="3" t="str">
        <f>"TMEM61"</f>
        <v>TMEM61</v>
      </c>
      <c r="B1580" s="4">
        <v>1</v>
      </c>
      <c r="C1580" s="5">
        <v>0.71599999999999997</v>
      </c>
    </row>
    <row r="1581" spans="1:3" x14ac:dyDescent="0.2">
      <c r="A1581" s="3" t="str">
        <f>"CACHD1"</f>
        <v>CACHD1</v>
      </c>
      <c r="B1581" s="4">
        <v>1</v>
      </c>
      <c r="C1581" s="5">
        <v>0.71599999999999997</v>
      </c>
    </row>
    <row r="1582" spans="1:3" x14ac:dyDescent="0.2">
      <c r="A1582" s="3" t="str">
        <f>"CLSTN1"</f>
        <v>CLSTN1</v>
      </c>
      <c r="B1582" s="4">
        <v>1</v>
      </c>
      <c r="C1582" s="5">
        <v>0.71599999999999997</v>
      </c>
    </row>
    <row r="1583" spans="1:3" x14ac:dyDescent="0.2">
      <c r="A1583" s="3" t="str">
        <f>"AC092053.4"</f>
        <v>AC092053.4</v>
      </c>
      <c r="B1583" s="4">
        <v>1</v>
      </c>
      <c r="C1583" s="5">
        <v>0.71599999999999997</v>
      </c>
    </row>
    <row r="1584" spans="1:3" x14ac:dyDescent="0.2">
      <c r="A1584" s="3" t="str">
        <f>"DUSP14"</f>
        <v>DUSP14</v>
      </c>
      <c r="B1584" s="4">
        <v>1</v>
      </c>
      <c r="C1584" s="5">
        <v>0.71599999999999997</v>
      </c>
    </row>
    <row r="1585" spans="1:3" x14ac:dyDescent="0.2">
      <c r="A1585" s="3" t="str">
        <f>"FAM182B"</f>
        <v>FAM182B</v>
      </c>
      <c r="B1585" s="4">
        <v>1</v>
      </c>
      <c r="C1585" s="5">
        <v>0.71599999999999997</v>
      </c>
    </row>
    <row r="1586" spans="1:3" x14ac:dyDescent="0.2">
      <c r="A1586" s="3" t="str">
        <f>"RPL7L1"</f>
        <v>RPL7L1</v>
      </c>
      <c r="B1586" s="4">
        <v>1</v>
      </c>
      <c r="C1586" s="5">
        <v>0.71599999999999997</v>
      </c>
    </row>
    <row r="1587" spans="1:3" x14ac:dyDescent="0.2">
      <c r="A1587" s="3" t="str">
        <f>"GMPR2"</f>
        <v>GMPR2</v>
      </c>
      <c r="B1587" s="4">
        <v>1</v>
      </c>
      <c r="C1587" s="5">
        <v>0.71499999999999997</v>
      </c>
    </row>
    <row r="1588" spans="1:3" x14ac:dyDescent="0.2">
      <c r="A1588" s="3" t="str">
        <f>"RAB3B"</f>
        <v>RAB3B</v>
      </c>
      <c r="B1588" s="4">
        <v>1</v>
      </c>
      <c r="C1588" s="5">
        <v>0.71499999999999997</v>
      </c>
    </row>
    <row r="1589" spans="1:3" x14ac:dyDescent="0.2">
      <c r="A1589" s="3" t="str">
        <f>"LINC00381"</f>
        <v>LINC00381</v>
      </c>
      <c r="B1589" s="4">
        <v>1</v>
      </c>
      <c r="C1589" s="5">
        <v>0.71499999999999997</v>
      </c>
    </row>
    <row r="1590" spans="1:3" x14ac:dyDescent="0.2">
      <c r="A1590" s="3" t="str">
        <f>"ZNF391"</f>
        <v>ZNF391</v>
      </c>
      <c r="B1590" s="4">
        <v>1</v>
      </c>
      <c r="C1590" s="5">
        <v>0.71499999999999997</v>
      </c>
    </row>
    <row r="1591" spans="1:3" x14ac:dyDescent="0.2">
      <c r="A1591" s="3" t="str">
        <f>"AL139011.1"</f>
        <v>AL139011.1</v>
      </c>
      <c r="B1591" s="4">
        <v>1</v>
      </c>
      <c r="C1591" s="5">
        <v>0.71499999999999997</v>
      </c>
    </row>
    <row r="1592" spans="1:3" x14ac:dyDescent="0.2">
      <c r="A1592" s="3" t="str">
        <f>"SEMA3E"</f>
        <v>SEMA3E</v>
      </c>
      <c r="B1592" s="4">
        <v>1</v>
      </c>
      <c r="C1592" s="5">
        <v>0.71499999999999997</v>
      </c>
    </row>
    <row r="1593" spans="1:3" x14ac:dyDescent="0.2">
      <c r="A1593" s="3" t="str">
        <f>"CRY1"</f>
        <v>CRY1</v>
      </c>
      <c r="B1593" s="4">
        <v>1</v>
      </c>
      <c r="C1593" s="5">
        <v>0.71499999999999997</v>
      </c>
    </row>
    <row r="1594" spans="1:3" x14ac:dyDescent="0.2">
      <c r="A1594" s="3" t="str">
        <f>"MED25"</f>
        <v>MED25</v>
      </c>
      <c r="B1594" s="4">
        <v>1</v>
      </c>
      <c r="C1594" s="5">
        <v>0.71499999999999997</v>
      </c>
    </row>
    <row r="1595" spans="1:3" x14ac:dyDescent="0.2">
      <c r="A1595" s="3" t="str">
        <f>"RPL34-DT"</f>
        <v>RPL34-DT</v>
      </c>
      <c r="B1595" s="4">
        <v>1</v>
      </c>
      <c r="C1595" s="5">
        <v>0.71399999999999997</v>
      </c>
    </row>
    <row r="1596" spans="1:3" x14ac:dyDescent="0.2">
      <c r="A1596" s="3" t="str">
        <f>"DCTN4"</f>
        <v>DCTN4</v>
      </c>
      <c r="B1596" s="4">
        <v>1</v>
      </c>
      <c r="C1596" s="5">
        <v>0.71399999999999997</v>
      </c>
    </row>
    <row r="1597" spans="1:3" x14ac:dyDescent="0.2">
      <c r="A1597" s="3" t="str">
        <f>"ZNRF2P1"</f>
        <v>ZNRF2P1</v>
      </c>
      <c r="B1597" s="4">
        <v>1</v>
      </c>
      <c r="C1597" s="5">
        <v>0.71399999999999997</v>
      </c>
    </row>
    <row r="1598" spans="1:3" x14ac:dyDescent="0.2">
      <c r="A1598" s="3" t="str">
        <f>"UMODL1"</f>
        <v>UMODL1</v>
      </c>
      <c r="B1598" s="4">
        <v>1</v>
      </c>
      <c r="C1598" s="5">
        <v>0.71399999999999997</v>
      </c>
    </row>
    <row r="1599" spans="1:3" x14ac:dyDescent="0.2">
      <c r="A1599" s="3" t="str">
        <f>"SAMHD1"</f>
        <v>SAMHD1</v>
      </c>
      <c r="B1599" s="4">
        <v>1</v>
      </c>
      <c r="C1599" s="5">
        <v>0.71399999999999997</v>
      </c>
    </row>
    <row r="1600" spans="1:3" x14ac:dyDescent="0.2">
      <c r="A1600" s="3" t="str">
        <f>"ECI2"</f>
        <v>ECI2</v>
      </c>
      <c r="B1600" s="4">
        <v>1</v>
      </c>
      <c r="C1600" s="5">
        <v>0.71399999999999997</v>
      </c>
    </row>
    <row r="1601" spans="1:3" x14ac:dyDescent="0.2">
      <c r="A1601" s="3" t="str">
        <f>"TOB2"</f>
        <v>TOB2</v>
      </c>
      <c r="B1601" s="4">
        <v>1</v>
      </c>
      <c r="C1601" s="5">
        <v>0.71299999999999997</v>
      </c>
    </row>
    <row r="1602" spans="1:3" x14ac:dyDescent="0.2">
      <c r="A1602" s="3" t="str">
        <f>"ZPLD2P"</f>
        <v>ZPLD2P</v>
      </c>
      <c r="B1602" s="4">
        <v>1</v>
      </c>
      <c r="C1602" s="5">
        <v>0.71299999999999997</v>
      </c>
    </row>
    <row r="1603" spans="1:3" x14ac:dyDescent="0.2">
      <c r="A1603" s="3" t="str">
        <f>"MTSS2"</f>
        <v>MTSS2</v>
      </c>
      <c r="B1603" s="4">
        <v>1</v>
      </c>
      <c r="C1603" s="5">
        <v>0.71299999999999997</v>
      </c>
    </row>
    <row r="1604" spans="1:3" x14ac:dyDescent="0.2">
      <c r="A1604" s="3" t="str">
        <f>"PREPL"</f>
        <v>PREPL</v>
      </c>
      <c r="B1604" s="4">
        <v>1</v>
      </c>
      <c r="C1604" s="5">
        <v>0.71299999999999997</v>
      </c>
    </row>
    <row r="1605" spans="1:3" x14ac:dyDescent="0.2">
      <c r="A1605" s="3" t="str">
        <f>"NFATC2"</f>
        <v>NFATC2</v>
      </c>
      <c r="B1605" s="4">
        <v>1</v>
      </c>
      <c r="C1605" s="5">
        <v>0.71299999999999997</v>
      </c>
    </row>
    <row r="1606" spans="1:3" x14ac:dyDescent="0.2">
      <c r="A1606" s="3" t="str">
        <f>"FAM131A"</f>
        <v>FAM131A</v>
      </c>
      <c r="B1606" s="4">
        <v>1</v>
      </c>
      <c r="C1606" s="5">
        <v>0.71299999999999997</v>
      </c>
    </row>
    <row r="1607" spans="1:3" x14ac:dyDescent="0.2">
      <c r="A1607" s="3" t="str">
        <f>"CENATAC-DT"</f>
        <v>CENATAC-DT</v>
      </c>
      <c r="B1607" s="4">
        <v>1</v>
      </c>
      <c r="C1607" s="5">
        <v>0.71299999999999997</v>
      </c>
    </row>
    <row r="1608" spans="1:3" x14ac:dyDescent="0.2">
      <c r="A1608" s="3" t="str">
        <f>"AP000926.2"</f>
        <v>AP000926.2</v>
      </c>
      <c r="B1608" s="4">
        <v>1</v>
      </c>
      <c r="C1608" s="5">
        <v>0.71299999999999997</v>
      </c>
    </row>
    <row r="1609" spans="1:3" x14ac:dyDescent="0.2">
      <c r="A1609" s="3" t="str">
        <f>"C2orf73"</f>
        <v>C2orf73</v>
      </c>
      <c r="B1609" s="4">
        <v>1</v>
      </c>
      <c r="C1609" s="5">
        <v>0.71299999999999997</v>
      </c>
    </row>
    <row r="1610" spans="1:3" x14ac:dyDescent="0.2">
      <c r="A1610" s="3" t="str">
        <f>"EDA"</f>
        <v>EDA</v>
      </c>
      <c r="B1610" s="4">
        <v>1</v>
      </c>
      <c r="C1610" s="5">
        <v>0.71299999999999997</v>
      </c>
    </row>
    <row r="1611" spans="1:3" x14ac:dyDescent="0.2">
      <c r="A1611" s="3" t="str">
        <f>"MYO1E"</f>
        <v>MYO1E</v>
      </c>
      <c r="B1611" s="4">
        <v>1</v>
      </c>
      <c r="C1611" s="5">
        <v>0.71299999999999997</v>
      </c>
    </row>
    <row r="1612" spans="1:3" x14ac:dyDescent="0.2">
      <c r="A1612" s="3" t="str">
        <f>"ZNF337"</f>
        <v>ZNF337</v>
      </c>
      <c r="B1612" s="4">
        <v>1</v>
      </c>
      <c r="C1612" s="5">
        <v>0.71199999999999997</v>
      </c>
    </row>
    <row r="1613" spans="1:3" x14ac:dyDescent="0.2">
      <c r="A1613" s="3" t="str">
        <f>"C9orf43"</f>
        <v>C9orf43</v>
      </c>
      <c r="B1613" s="4">
        <v>1</v>
      </c>
      <c r="C1613" s="5">
        <v>0.71199999999999997</v>
      </c>
    </row>
    <row r="1614" spans="1:3" x14ac:dyDescent="0.2">
      <c r="A1614" s="3" t="str">
        <f>"AASDHPPT"</f>
        <v>AASDHPPT</v>
      </c>
      <c r="B1614" s="4">
        <v>1</v>
      </c>
      <c r="C1614" s="5">
        <v>0.71199999999999997</v>
      </c>
    </row>
    <row r="1615" spans="1:3" x14ac:dyDescent="0.2">
      <c r="A1615" s="3" t="str">
        <f>"AL391005.1"</f>
        <v>AL391005.1</v>
      </c>
      <c r="B1615" s="4">
        <v>1</v>
      </c>
      <c r="C1615" s="5">
        <v>0.71199999999999997</v>
      </c>
    </row>
    <row r="1616" spans="1:3" x14ac:dyDescent="0.2">
      <c r="A1616" s="3" t="str">
        <f>"AL109627.1"</f>
        <v>AL109627.1</v>
      </c>
      <c r="B1616" s="4">
        <v>1</v>
      </c>
      <c r="C1616" s="5">
        <v>0.71199999999999997</v>
      </c>
    </row>
    <row r="1617" spans="1:3" x14ac:dyDescent="0.2">
      <c r="A1617" s="3" t="str">
        <f>"QSOX2"</f>
        <v>QSOX2</v>
      </c>
      <c r="B1617" s="4">
        <v>1</v>
      </c>
      <c r="C1617" s="5">
        <v>0.71199999999999997</v>
      </c>
    </row>
    <row r="1618" spans="1:3" x14ac:dyDescent="0.2">
      <c r="A1618" s="3" t="str">
        <f>"AC120114.1"</f>
        <v>AC120114.1</v>
      </c>
      <c r="B1618" s="4">
        <v>1</v>
      </c>
      <c r="C1618" s="5">
        <v>0.71199999999999997</v>
      </c>
    </row>
    <row r="1619" spans="1:3" x14ac:dyDescent="0.2">
      <c r="A1619" s="3" t="str">
        <f>"SEPTIN7"</f>
        <v>SEPTIN7</v>
      </c>
      <c r="B1619" s="4">
        <v>1</v>
      </c>
      <c r="C1619" s="5">
        <v>0.71199999999999997</v>
      </c>
    </row>
    <row r="1620" spans="1:3" x14ac:dyDescent="0.2">
      <c r="A1620" s="3" t="str">
        <f>"CSTF3"</f>
        <v>CSTF3</v>
      </c>
      <c r="B1620" s="4">
        <v>1</v>
      </c>
      <c r="C1620" s="5">
        <v>0.71199999999999997</v>
      </c>
    </row>
    <row r="1621" spans="1:3" x14ac:dyDescent="0.2">
      <c r="A1621" s="3" t="str">
        <f>"BUD23"</f>
        <v>BUD23</v>
      </c>
      <c r="B1621" s="4">
        <v>1</v>
      </c>
      <c r="C1621" s="5">
        <v>0.71199999999999997</v>
      </c>
    </row>
    <row r="1622" spans="1:3" x14ac:dyDescent="0.2">
      <c r="A1622" s="3" t="str">
        <f>"PDE1C"</f>
        <v>PDE1C</v>
      </c>
      <c r="B1622" s="4">
        <v>1</v>
      </c>
      <c r="C1622" s="5">
        <v>0.71199999999999997</v>
      </c>
    </row>
    <row r="1623" spans="1:3" x14ac:dyDescent="0.2">
      <c r="A1623" s="3" t="str">
        <f>"AC012313.6"</f>
        <v>AC012313.6</v>
      </c>
      <c r="B1623" s="4">
        <v>1</v>
      </c>
      <c r="C1623" s="5">
        <v>0.71099999999999997</v>
      </c>
    </row>
    <row r="1624" spans="1:3" x14ac:dyDescent="0.2">
      <c r="A1624" s="3" t="str">
        <f>"ACTG1P1"</f>
        <v>ACTG1P1</v>
      </c>
      <c r="B1624" s="4">
        <v>1</v>
      </c>
      <c r="C1624" s="5">
        <v>0.71099999999999997</v>
      </c>
    </row>
    <row r="1625" spans="1:3" x14ac:dyDescent="0.2">
      <c r="A1625" s="3" t="str">
        <f>"FOXI2"</f>
        <v>FOXI2</v>
      </c>
      <c r="B1625" s="4">
        <v>1</v>
      </c>
      <c r="C1625" s="5">
        <v>0.71099999999999997</v>
      </c>
    </row>
    <row r="1626" spans="1:3" x14ac:dyDescent="0.2">
      <c r="A1626" s="3" t="str">
        <f>"CEP19"</f>
        <v>CEP19</v>
      </c>
      <c r="B1626" s="4">
        <v>1</v>
      </c>
      <c r="C1626" s="5">
        <v>0.71099999999999997</v>
      </c>
    </row>
    <row r="1627" spans="1:3" x14ac:dyDescent="0.2">
      <c r="A1627" s="3" t="str">
        <f>"SYS1"</f>
        <v>SYS1</v>
      </c>
      <c r="B1627" s="4">
        <v>1</v>
      </c>
      <c r="C1627" s="5">
        <v>0.71099999999999997</v>
      </c>
    </row>
    <row r="1628" spans="1:3" x14ac:dyDescent="0.2">
      <c r="A1628" s="3" t="str">
        <f>"AL355297.3"</f>
        <v>AL355297.3</v>
      </c>
      <c r="B1628" s="4">
        <v>1</v>
      </c>
      <c r="C1628" s="5">
        <v>0.71099999999999997</v>
      </c>
    </row>
    <row r="1629" spans="1:3" x14ac:dyDescent="0.2">
      <c r="A1629" s="3" t="str">
        <f>"AL356019.2"</f>
        <v>AL356019.2</v>
      </c>
      <c r="B1629" s="4">
        <v>1</v>
      </c>
      <c r="C1629" s="5">
        <v>0.71099999999999997</v>
      </c>
    </row>
    <row r="1630" spans="1:3" x14ac:dyDescent="0.2">
      <c r="A1630" s="3" t="str">
        <f>"AC068338.3"</f>
        <v>AC068338.3</v>
      </c>
      <c r="B1630" s="4">
        <v>1</v>
      </c>
      <c r="C1630" s="5">
        <v>0.71099999999999997</v>
      </c>
    </row>
    <row r="1631" spans="1:3" x14ac:dyDescent="0.2">
      <c r="A1631" s="3" t="str">
        <f>"GRK3"</f>
        <v>GRK3</v>
      </c>
      <c r="B1631" s="4">
        <v>1</v>
      </c>
      <c r="C1631" s="5">
        <v>0.71099999999999997</v>
      </c>
    </row>
    <row r="1632" spans="1:3" x14ac:dyDescent="0.2">
      <c r="A1632" s="3" t="str">
        <f>"KRT42P"</f>
        <v>KRT42P</v>
      </c>
      <c r="B1632" s="4">
        <v>1</v>
      </c>
      <c r="C1632" s="5">
        <v>0.71</v>
      </c>
    </row>
    <row r="1633" spans="1:3" x14ac:dyDescent="0.2">
      <c r="A1633" s="3" t="str">
        <f>"DPY19L2P1"</f>
        <v>DPY19L2P1</v>
      </c>
      <c r="B1633" s="4">
        <v>1</v>
      </c>
      <c r="C1633" s="5">
        <v>0.71</v>
      </c>
    </row>
    <row r="1634" spans="1:3" x14ac:dyDescent="0.2">
      <c r="A1634" s="3" t="str">
        <f>"MOB1B"</f>
        <v>MOB1B</v>
      </c>
      <c r="B1634" s="4">
        <v>1</v>
      </c>
      <c r="C1634" s="5">
        <v>0.71</v>
      </c>
    </row>
    <row r="1635" spans="1:3" x14ac:dyDescent="0.2">
      <c r="A1635" s="3" t="str">
        <f>"SMPD3"</f>
        <v>SMPD3</v>
      </c>
      <c r="B1635" s="4">
        <v>1</v>
      </c>
      <c r="C1635" s="5">
        <v>0.71</v>
      </c>
    </row>
    <row r="1636" spans="1:3" x14ac:dyDescent="0.2">
      <c r="A1636" s="3" t="str">
        <f>"SHROOM3"</f>
        <v>SHROOM3</v>
      </c>
      <c r="B1636" s="4">
        <v>1</v>
      </c>
      <c r="C1636" s="5">
        <v>0.71</v>
      </c>
    </row>
    <row r="1637" spans="1:3" x14ac:dyDescent="0.2">
      <c r="A1637" s="3" t="str">
        <f>"PRPF6"</f>
        <v>PRPF6</v>
      </c>
      <c r="B1637" s="4">
        <v>1</v>
      </c>
      <c r="C1637" s="5">
        <v>0.71</v>
      </c>
    </row>
    <row r="1638" spans="1:3" x14ac:dyDescent="0.2">
      <c r="A1638" s="3" t="str">
        <f>"AC009754.2"</f>
        <v>AC009754.2</v>
      </c>
      <c r="B1638" s="4">
        <v>1</v>
      </c>
      <c r="C1638" s="5">
        <v>0.71</v>
      </c>
    </row>
    <row r="1639" spans="1:3" x14ac:dyDescent="0.2">
      <c r="A1639" s="3" t="str">
        <f>"CCDC125"</f>
        <v>CCDC125</v>
      </c>
      <c r="B1639" s="4">
        <v>1</v>
      </c>
      <c r="C1639" s="5">
        <v>0.70899999999999996</v>
      </c>
    </row>
    <row r="1640" spans="1:3" x14ac:dyDescent="0.2">
      <c r="A1640" s="3" t="str">
        <f>"FGF14"</f>
        <v>FGF14</v>
      </c>
      <c r="B1640" s="4">
        <v>1</v>
      </c>
      <c r="C1640" s="5">
        <v>0.70899999999999996</v>
      </c>
    </row>
    <row r="1641" spans="1:3" x14ac:dyDescent="0.2">
      <c r="A1641" s="3" t="str">
        <f>"SLC23A1"</f>
        <v>SLC23A1</v>
      </c>
      <c r="B1641" s="4">
        <v>1</v>
      </c>
      <c r="C1641" s="5">
        <v>0.70899999999999996</v>
      </c>
    </row>
    <row r="1642" spans="1:3" x14ac:dyDescent="0.2">
      <c r="A1642" s="3" t="str">
        <f>"ACAT1"</f>
        <v>ACAT1</v>
      </c>
      <c r="B1642" s="4">
        <v>1</v>
      </c>
      <c r="C1642" s="5">
        <v>0.70899999999999996</v>
      </c>
    </row>
    <row r="1643" spans="1:3" x14ac:dyDescent="0.2">
      <c r="A1643" s="3" t="str">
        <f>"TCF24"</f>
        <v>TCF24</v>
      </c>
      <c r="B1643" s="4">
        <v>1</v>
      </c>
      <c r="C1643" s="5">
        <v>0.70899999999999996</v>
      </c>
    </row>
    <row r="1644" spans="1:3" x14ac:dyDescent="0.2">
      <c r="A1644" s="3" t="str">
        <f>"PSMG3-AS1"</f>
        <v>PSMG3-AS1</v>
      </c>
      <c r="B1644" s="4">
        <v>1</v>
      </c>
      <c r="C1644" s="5">
        <v>0.70899999999999996</v>
      </c>
    </row>
    <row r="1645" spans="1:3" x14ac:dyDescent="0.2">
      <c r="A1645" s="3" t="str">
        <f>"CGN"</f>
        <v>CGN</v>
      </c>
      <c r="B1645" s="4">
        <v>1</v>
      </c>
      <c r="C1645" s="5">
        <v>0.70899999999999996</v>
      </c>
    </row>
    <row r="1646" spans="1:3" x14ac:dyDescent="0.2">
      <c r="A1646" s="3" t="str">
        <f>"GDI1"</f>
        <v>GDI1</v>
      </c>
      <c r="B1646" s="4">
        <v>1</v>
      </c>
      <c r="C1646" s="5">
        <v>0.70799999999999996</v>
      </c>
    </row>
    <row r="1647" spans="1:3" x14ac:dyDescent="0.2">
      <c r="A1647" s="3" t="str">
        <f>"YEATS4"</f>
        <v>YEATS4</v>
      </c>
      <c r="B1647" s="4">
        <v>1</v>
      </c>
      <c r="C1647" s="5">
        <v>0.70799999999999996</v>
      </c>
    </row>
    <row r="1648" spans="1:3" x14ac:dyDescent="0.2">
      <c r="A1648" s="3" t="str">
        <f>"TMEM241"</f>
        <v>TMEM241</v>
      </c>
      <c r="B1648" s="4">
        <v>1</v>
      </c>
      <c r="C1648" s="5">
        <v>0.70799999999999996</v>
      </c>
    </row>
    <row r="1649" spans="1:3" x14ac:dyDescent="0.2">
      <c r="A1649" s="3" t="str">
        <f>"AC133552.5"</f>
        <v>AC133552.5</v>
      </c>
      <c r="B1649" s="4">
        <v>1</v>
      </c>
      <c r="C1649" s="5">
        <v>0.70799999999999996</v>
      </c>
    </row>
    <row r="1650" spans="1:3" x14ac:dyDescent="0.2">
      <c r="A1650" s="3" t="str">
        <f>"CALR3"</f>
        <v>CALR3</v>
      </c>
      <c r="B1650" s="4">
        <v>1</v>
      </c>
      <c r="C1650" s="5">
        <v>0.70799999999999996</v>
      </c>
    </row>
    <row r="1651" spans="1:3" x14ac:dyDescent="0.2">
      <c r="A1651" s="3" t="str">
        <f>"TTC21A"</f>
        <v>TTC21A</v>
      </c>
      <c r="B1651" s="4">
        <v>1</v>
      </c>
      <c r="C1651" s="5">
        <v>0.70799999999999996</v>
      </c>
    </row>
    <row r="1652" spans="1:3" x14ac:dyDescent="0.2">
      <c r="A1652" s="3" t="str">
        <f>"LINC01014"</f>
        <v>LINC01014</v>
      </c>
      <c r="B1652" s="4">
        <v>1</v>
      </c>
      <c r="C1652" s="5">
        <v>0.70799999999999996</v>
      </c>
    </row>
    <row r="1653" spans="1:3" x14ac:dyDescent="0.2">
      <c r="A1653" s="3" t="str">
        <f>"AC106820.3"</f>
        <v>AC106820.3</v>
      </c>
      <c r="B1653" s="4">
        <v>1</v>
      </c>
      <c r="C1653" s="5">
        <v>0.70799999999999996</v>
      </c>
    </row>
    <row r="1654" spans="1:3" x14ac:dyDescent="0.2">
      <c r="A1654" s="3" t="str">
        <f>"CROCC2"</f>
        <v>CROCC2</v>
      </c>
      <c r="B1654" s="4">
        <v>1</v>
      </c>
      <c r="C1654" s="5">
        <v>0.70799999999999996</v>
      </c>
    </row>
    <row r="1655" spans="1:3" x14ac:dyDescent="0.2">
      <c r="A1655" s="3" t="str">
        <f>"C11orf1"</f>
        <v>C11orf1</v>
      </c>
      <c r="B1655" s="4">
        <v>1</v>
      </c>
      <c r="C1655" s="5">
        <v>0.70699999999999996</v>
      </c>
    </row>
    <row r="1656" spans="1:3" x14ac:dyDescent="0.2">
      <c r="A1656" s="3" t="str">
        <f>"ERF"</f>
        <v>ERF</v>
      </c>
      <c r="B1656" s="4">
        <v>1</v>
      </c>
      <c r="C1656" s="5">
        <v>0.70699999999999996</v>
      </c>
    </row>
    <row r="1657" spans="1:3" x14ac:dyDescent="0.2">
      <c r="A1657" s="3" t="str">
        <f>"CD2BP2-DT"</f>
        <v>CD2BP2-DT</v>
      </c>
      <c r="B1657" s="4">
        <v>1</v>
      </c>
      <c r="C1657" s="5">
        <v>0.70699999999999996</v>
      </c>
    </row>
    <row r="1658" spans="1:3" x14ac:dyDescent="0.2">
      <c r="A1658" s="3" t="str">
        <f>"HCG14"</f>
        <v>HCG14</v>
      </c>
      <c r="B1658" s="4">
        <v>1</v>
      </c>
      <c r="C1658" s="5">
        <v>0.70699999999999996</v>
      </c>
    </row>
    <row r="1659" spans="1:3" x14ac:dyDescent="0.2">
      <c r="A1659" s="3" t="str">
        <f>"CRISPLD1"</f>
        <v>CRISPLD1</v>
      </c>
      <c r="B1659" s="4">
        <v>1</v>
      </c>
      <c r="C1659" s="5">
        <v>0.70699999999999996</v>
      </c>
    </row>
    <row r="1660" spans="1:3" x14ac:dyDescent="0.2">
      <c r="A1660" s="3" t="str">
        <f>"ZCCHC3"</f>
        <v>ZCCHC3</v>
      </c>
      <c r="B1660" s="4">
        <v>1</v>
      </c>
      <c r="C1660" s="5">
        <v>0.70699999999999996</v>
      </c>
    </row>
    <row r="1661" spans="1:3" x14ac:dyDescent="0.2">
      <c r="A1661" s="3" t="str">
        <f>"SMIM15-AS1"</f>
        <v>SMIM15-AS1</v>
      </c>
      <c r="B1661" s="4">
        <v>1</v>
      </c>
      <c r="C1661" s="5">
        <v>0.70599999999999996</v>
      </c>
    </row>
    <row r="1662" spans="1:3" x14ac:dyDescent="0.2">
      <c r="A1662" s="3" t="str">
        <f>"UVRAG-DT"</f>
        <v>UVRAG-DT</v>
      </c>
      <c r="B1662" s="4">
        <v>1</v>
      </c>
      <c r="C1662" s="5">
        <v>0.70599999999999996</v>
      </c>
    </row>
    <row r="1663" spans="1:3" x14ac:dyDescent="0.2">
      <c r="A1663" s="3" t="str">
        <f>"SESN1"</f>
        <v>SESN1</v>
      </c>
      <c r="B1663" s="4">
        <v>1</v>
      </c>
      <c r="C1663" s="5">
        <v>0.70599999999999996</v>
      </c>
    </row>
    <row r="1664" spans="1:3" x14ac:dyDescent="0.2">
      <c r="A1664" s="3" t="str">
        <f>"CCL15"</f>
        <v>CCL15</v>
      </c>
      <c r="B1664" s="4">
        <v>1</v>
      </c>
      <c r="C1664" s="5">
        <v>0.70599999999999996</v>
      </c>
    </row>
    <row r="1665" spans="1:3" x14ac:dyDescent="0.2">
      <c r="A1665" s="3" t="str">
        <f>"KCNN3"</f>
        <v>KCNN3</v>
      </c>
      <c r="B1665" s="4">
        <v>1</v>
      </c>
      <c r="C1665" s="5">
        <v>0.70599999999999996</v>
      </c>
    </row>
    <row r="1666" spans="1:3" x14ac:dyDescent="0.2">
      <c r="A1666" s="3" t="str">
        <f>"ZNF70"</f>
        <v>ZNF70</v>
      </c>
      <c r="B1666" s="4">
        <v>1</v>
      </c>
      <c r="C1666" s="5">
        <v>0.70599999999999996</v>
      </c>
    </row>
    <row r="1667" spans="1:3" x14ac:dyDescent="0.2">
      <c r="A1667" s="3" t="str">
        <f>"AC023300.2"</f>
        <v>AC023300.2</v>
      </c>
      <c r="B1667" s="4">
        <v>1</v>
      </c>
      <c r="C1667" s="5">
        <v>0.70599999999999996</v>
      </c>
    </row>
    <row r="1668" spans="1:3" x14ac:dyDescent="0.2">
      <c r="A1668" s="3" t="str">
        <f>"HMGN5"</f>
        <v>HMGN5</v>
      </c>
      <c r="B1668" s="4">
        <v>1</v>
      </c>
      <c r="C1668" s="5">
        <v>0.70599999999999996</v>
      </c>
    </row>
    <row r="1669" spans="1:3" x14ac:dyDescent="0.2">
      <c r="A1669" s="3" t="str">
        <f>"SELENOW"</f>
        <v>SELENOW</v>
      </c>
      <c r="B1669" s="4">
        <v>1</v>
      </c>
      <c r="C1669" s="5">
        <v>0.70599999999999996</v>
      </c>
    </row>
    <row r="1670" spans="1:3" x14ac:dyDescent="0.2">
      <c r="A1670" s="3" t="str">
        <f>"WDR11"</f>
        <v>WDR11</v>
      </c>
      <c r="B1670" s="4">
        <v>1</v>
      </c>
      <c r="C1670" s="5">
        <v>0.70499999999999996</v>
      </c>
    </row>
    <row r="1671" spans="1:3" x14ac:dyDescent="0.2">
      <c r="A1671" s="3" t="str">
        <f>"PPME1"</f>
        <v>PPME1</v>
      </c>
      <c r="B1671" s="4">
        <v>1</v>
      </c>
      <c r="C1671" s="5">
        <v>0.70499999999999996</v>
      </c>
    </row>
    <row r="1672" spans="1:3" x14ac:dyDescent="0.2">
      <c r="A1672" s="3" t="str">
        <f>"TRPV4"</f>
        <v>TRPV4</v>
      </c>
      <c r="B1672" s="4">
        <v>1</v>
      </c>
      <c r="C1672" s="5">
        <v>0.70499999999999996</v>
      </c>
    </row>
    <row r="1673" spans="1:3" x14ac:dyDescent="0.2">
      <c r="A1673" s="3" t="str">
        <f>"ENTPD3-AS1"</f>
        <v>ENTPD3-AS1</v>
      </c>
      <c r="B1673" s="4">
        <v>1</v>
      </c>
      <c r="C1673" s="5">
        <v>0.70499999999999996</v>
      </c>
    </row>
    <row r="1674" spans="1:3" x14ac:dyDescent="0.2">
      <c r="A1674" s="3" t="str">
        <f>"BSND"</f>
        <v>BSND</v>
      </c>
      <c r="B1674" s="4">
        <v>1</v>
      </c>
      <c r="C1674" s="5">
        <v>0.70499999999999996</v>
      </c>
    </row>
    <row r="1675" spans="1:3" x14ac:dyDescent="0.2">
      <c r="A1675" s="3" t="str">
        <f>"EXPH5"</f>
        <v>EXPH5</v>
      </c>
      <c r="B1675" s="4">
        <v>1</v>
      </c>
      <c r="C1675" s="5">
        <v>0.70499999999999996</v>
      </c>
    </row>
    <row r="1676" spans="1:3" x14ac:dyDescent="0.2">
      <c r="A1676" s="3" t="str">
        <f>"SNX25"</f>
        <v>SNX25</v>
      </c>
      <c r="B1676" s="4">
        <v>1</v>
      </c>
      <c r="C1676" s="5">
        <v>0.70399999999999996</v>
      </c>
    </row>
    <row r="1677" spans="1:3" x14ac:dyDescent="0.2">
      <c r="A1677" s="3" t="str">
        <f>"NUDT4B"</f>
        <v>NUDT4B</v>
      </c>
      <c r="B1677" s="4">
        <v>1</v>
      </c>
      <c r="C1677" s="5">
        <v>0.70399999999999996</v>
      </c>
    </row>
    <row r="1678" spans="1:3" x14ac:dyDescent="0.2">
      <c r="A1678" s="3" t="str">
        <f>"REM1"</f>
        <v>REM1</v>
      </c>
      <c r="B1678" s="4">
        <v>1</v>
      </c>
      <c r="C1678" s="5">
        <v>0.70399999999999996</v>
      </c>
    </row>
    <row r="1679" spans="1:3" x14ac:dyDescent="0.2">
      <c r="A1679" s="3" t="str">
        <f>"CYP4B1"</f>
        <v>CYP4B1</v>
      </c>
      <c r="B1679" s="4">
        <v>1</v>
      </c>
      <c r="C1679" s="5">
        <v>0.70399999999999996</v>
      </c>
    </row>
    <row r="1680" spans="1:3" x14ac:dyDescent="0.2">
      <c r="A1680" s="3" t="str">
        <f>"DIO1"</f>
        <v>DIO1</v>
      </c>
      <c r="B1680" s="4">
        <v>1</v>
      </c>
      <c r="C1680" s="5">
        <v>0.70299999999999996</v>
      </c>
    </row>
    <row r="1681" spans="1:3" x14ac:dyDescent="0.2">
      <c r="A1681" s="3" t="str">
        <f>"AL121956.5"</f>
        <v>AL121956.5</v>
      </c>
      <c r="B1681" s="4">
        <v>1</v>
      </c>
      <c r="C1681" s="5">
        <v>0.70299999999999996</v>
      </c>
    </row>
    <row r="1682" spans="1:3" x14ac:dyDescent="0.2">
      <c r="A1682" s="3" t="str">
        <f>"NIPSNAP2"</f>
        <v>NIPSNAP2</v>
      </c>
      <c r="B1682" s="4">
        <v>1</v>
      </c>
      <c r="C1682" s="5">
        <v>0.70299999999999996</v>
      </c>
    </row>
    <row r="1683" spans="1:3" x14ac:dyDescent="0.2">
      <c r="A1683" s="3" t="str">
        <f>"EPPIN"</f>
        <v>EPPIN</v>
      </c>
      <c r="B1683" s="4">
        <v>1</v>
      </c>
      <c r="C1683" s="5">
        <v>0.70299999999999996</v>
      </c>
    </row>
    <row r="1684" spans="1:3" x14ac:dyDescent="0.2">
      <c r="A1684" s="3" t="str">
        <f>"PNMA8C"</f>
        <v>PNMA8C</v>
      </c>
      <c r="B1684" s="4">
        <v>1</v>
      </c>
      <c r="C1684" s="5">
        <v>0.70299999999999996</v>
      </c>
    </row>
    <row r="1685" spans="1:3" x14ac:dyDescent="0.2">
      <c r="A1685" s="3" t="str">
        <f>"AC099535.2"</f>
        <v>AC099535.2</v>
      </c>
      <c r="B1685" s="4">
        <v>1</v>
      </c>
      <c r="C1685" s="5">
        <v>0.70299999999999996</v>
      </c>
    </row>
    <row r="1686" spans="1:3" x14ac:dyDescent="0.2">
      <c r="A1686" s="3" t="str">
        <f>"LINC01852"</f>
        <v>LINC01852</v>
      </c>
      <c r="B1686" s="4">
        <v>1</v>
      </c>
      <c r="C1686" s="5">
        <v>0.70299999999999996</v>
      </c>
    </row>
    <row r="1687" spans="1:3" x14ac:dyDescent="0.2">
      <c r="A1687" s="3" t="str">
        <f>"AC009093.8"</f>
        <v>AC009093.8</v>
      </c>
      <c r="B1687" s="4">
        <v>1</v>
      </c>
      <c r="C1687" s="5">
        <v>0.70299999999999996</v>
      </c>
    </row>
    <row r="1688" spans="1:3" x14ac:dyDescent="0.2">
      <c r="A1688" s="3" t="str">
        <f>"ZSCAN16-AS1"</f>
        <v>ZSCAN16-AS1</v>
      </c>
      <c r="B1688" s="4">
        <v>1</v>
      </c>
      <c r="C1688" s="5">
        <v>0.70299999999999996</v>
      </c>
    </row>
    <row r="1689" spans="1:3" x14ac:dyDescent="0.2">
      <c r="A1689" s="3" t="str">
        <f>"TMEM245"</f>
        <v>TMEM245</v>
      </c>
      <c r="B1689" s="4">
        <v>1</v>
      </c>
      <c r="C1689" s="5">
        <v>0.70199999999999996</v>
      </c>
    </row>
    <row r="1690" spans="1:3" x14ac:dyDescent="0.2">
      <c r="A1690" s="3" t="str">
        <f>"AC006116.7"</f>
        <v>AC006116.7</v>
      </c>
      <c r="B1690" s="4">
        <v>1</v>
      </c>
      <c r="C1690" s="5">
        <v>0.70199999999999996</v>
      </c>
    </row>
    <row r="1691" spans="1:3" x14ac:dyDescent="0.2">
      <c r="A1691" s="3" t="str">
        <f>"MRPS27"</f>
        <v>MRPS27</v>
      </c>
      <c r="B1691" s="4">
        <v>1</v>
      </c>
      <c r="C1691" s="5">
        <v>0.70199999999999996</v>
      </c>
    </row>
    <row r="1692" spans="1:3" x14ac:dyDescent="0.2">
      <c r="A1692" s="3" t="str">
        <f>"C2CD3"</f>
        <v>C2CD3</v>
      </c>
      <c r="B1692" s="4">
        <v>1</v>
      </c>
      <c r="C1692" s="5">
        <v>0.70199999999999996</v>
      </c>
    </row>
    <row r="1693" spans="1:3" x14ac:dyDescent="0.2">
      <c r="A1693" s="3" t="str">
        <f>"PASK"</f>
        <v>PASK</v>
      </c>
      <c r="B1693" s="4">
        <v>1</v>
      </c>
      <c r="C1693" s="5">
        <v>0.70099999999999996</v>
      </c>
    </row>
    <row r="1694" spans="1:3" x14ac:dyDescent="0.2">
      <c r="A1694" s="3" t="str">
        <f>"RTCA-AS1"</f>
        <v>RTCA-AS1</v>
      </c>
      <c r="B1694" s="4">
        <v>1</v>
      </c>
      <c r="C1694" s="5">
        <v>0.70099999999999996</v>
      </c>
    </row>
    <row r="1695" spans="1:3" x14ac:dyDescent="0.2">
      <c r="A1695" s="3" t="str">
        <f>"COQ8A"</f>
        <v>COQ8A</v>
      </c>
      <c r="B1695" s="4">
        <v>1</v>
      </c>
      <c r="C1695" s="5">
        <v>0.70099999999999996</v>
      </c>
    </row>
    <row r="1696" spans="1:3" x14ac:dyDescent="0.2">
      <c r="A1696" s="3" t="str">
        <f>"AL357558.3"</f>
        <v>AL357558.3</v>
      </c>
      <c r="B1696" s="4">
        <v>1</v>
      </c>
      <c r="C1696" s="5">
        <v>0.70099999999999996</v>
      </c>
    </row>
    <row r="1697" spans="1:3" x14ac:dyDescent="0.2">
      <c r="A1697" s="3" t="str">
        <f>"ATP9A"</f>
        <v>ATP9A</v>
      </c>
      <c r="B1697" s="4">
        <v>1</v>
      </c>
      <c r="C1697" s="5">
        <v>0.70099999999999996</v>
      </c>
    </row>
    <row r="1698" spans="1:3" x14ac:dyDescent="0.2">
      <c r="A1698" s="3" t="str">
        <f>"WNK1"</f>
        <v>WNK1</v>
      </c>
      <c r="B1698" s="4">
        <v>1</v>
      </c>
      <c r="C1698" s="5">
        <v>0.70099999999999996</v>
      </c>
    </row>
    <row r="1699" spans="1:3" x14ac:dyDescent="0.2">
      <c r="A1699" s="3" t="str">
        <f>"PIEZO2"</f>
        <v>PIEZO2</v>
      </c>
      <c r="B1699" s="4">
        <v>1</v>
      </c>
      <c r="C1699" s="5">
        <v>0.7</v>
      </c>
    </row>
    <row r="1700" spans="1:3" x14ac:dyDescent="0.2">
      <c r="A1700" s="3" t="str">
        <f>"AL050341.2"</f>
        <v>AL050341.2</v>
      </c>
      <c r="B1700" s="4">
        <v>1</v>
      </c>
      <c r="C1700" s="5">
        <v>0.7</v>
      </c>
    </row>
    <row r="1701" spans="1:3" x14ac:dyDescent="0.2">
      <c r="A1701" s="3" t="str">
        <f>"ATP2C2"</f>
        <v>ATP2C2</v>
      </c>
      <c r="B1701" s="4">
        <v>1</v>
      </c>
      <c r="C1701" s="5">
        <v>0.7</v>
      </c>
    </row>
    <row r="1702" spans="1:3" x14ac:dyDescent="0.2">
      <c r="A1702" s="3" t="str">
        <f>"AC103957.2"</f>
        <v>AC103957.2</v>
      </c>
      <c r="B1702" s="4">
        <v>1</v>
      </c>
      <c r="C1702" s="5">
        <v>0.7</v>
      </c>
    </row>
    <row r="1703" spans="1:3" x14ac:dyDescent="0.2">
      <c r="A1703" s="3" t="str">
        <f>"EEF2K"</f>
        <v>EEF2K</v>
      </c>
      <c r="B1703" s="4">
        <v>1</v>
      </c>
      <c r="C1703" s="5">
        <v>0.7</v>
      </c>
    </row>
    <row r="1704" spans="1:3" x14ac:dyDescent="0.2">
      <c r="A1704" s="3" t="str">
        <f>"NR2F2"</f>
        <v>NR2F2</v>
      </c>
      <c r="B1704" s="4">
        <v>1</v>
      </c>
      <c r="C1704" s="5">
        <v>0.7</v>
      </c>
    </row>
    <row r="1705" spans="1:3" x14ac:dyDescent="0.2">
      <c r="A1705" s="3" t="str">
        <f>"RANBP3L"</f>
        <v>RANBP3L</v>
      </c>
      <c r="B1705" s="4">
        <v>1</v>
      </c>
      <c r="C1705" s="5">
        <v>0.7</v>
      </c>
    </row>
    <row r="1706" spans="1:3" x14ac:dyDescent="0.2">
      <c r="A1706" s="3" t="str">
        <f>"CNTN5"</f>
        <v>CNTN5</v>
      </c>
      <c r="B1706" s="4">
        <v>1</v>
      </c>
      <c r="C1706" s="5">
        <v>0.7</v>
      </c>
    </row>
    <row r="1707" spans="1:3" x14ac:dyDescent="0.2">
      <c r="A1707" s="3" t="str">
        <f>"DET1"</f>
        <v>DET1</v>
      </c>
      <c r="B1707" s="4">
        <v>1</v>
      </c>
      <c r="C1707" s="5">
        <v>0.7</v>
      </c>
    </row>
    <row r="1708" spans="1:3" x14ac:dyDescent="0.2">
      <c r="A1708" s="3" t="str">
        <f>"AC022007.1"</f>
        <v>AC022007.1</v>
      </c>
      <c r="B1708" s="4">
        <v>1</v>
      </c>
      <c r="C1708" s="5">
        <v>0.7</v>
      </c>
    </row>
    <row r="1709" spans="1:3" x14ac:dyDescent="0.2">
      <c r="A1709" s="3" t="str">
        <f>"RPP38"</f>
        <v>RPP38</v>
      </c>
      <c r="B1709" s="4">
        <v>1</v>
      </c>
      <c r="C1709" s="5">
        <v>0.7</v>
      </c>
    </row>
    <row r="1710" spans="1:3" x14ac:dyDescent="0.2">
      <c r="A1710" s="3" t="str">
        <f>"SNED1"</f>
        <v>SNED1</v>
      </c>
      <c r="B1710" s="4">
        <v>1</v>
      </c>
      <c r="C1710" s="5">
        <v>0.69899999999999995</v>
      </c>
    </row>
    <row r="1711" spans="1:3" x14ac:dyDescent="0.2">
      <c r="A1711" s="3" t="str">
        <f>"OR7E11P"</f>
        <v>OR7E11P</v>
      </c>
      <c r="B1711" s="4">
        <v>1</v>
      </c>
      <c r="C1711" s="5">
        <v>0.69899999999999995</v>
      </c>
    </row>
    <row r="1712" spans="1:3" x14ac:dyDescent="0.2">
      <c r="A1712" s="3" t="str">
        <f>"TIGD6"</f>
        <v>TIGD6</v>
      </c>
      <c r="B1712" s="4">
        <v>1</v>
      </c>
      <c r="C1712" s="5">
        <v>0.69899999999999995</v>
      </c>
    </row>
    <row r="1713" spans="1:3" x14ac:dyDescent="0.2">
      <c r="A1713" s="3" t="str">
        <f>"AL356421.2"</f>
        <v>AL356421.2</v>
      </c>
      <c r="B1713" s="4">
        <v>1</v>
      </c>
      <c r="C1713" s="5">
        <v>0.69899999999999995</v>
      </c>
    </row>
    <row r="1714" spans="1:3" x14ac:dyDescent="0.2">
      <c r="A1714" s="3" t="str">
        <f>"GAPVD1"</f>
        <v>GAPVD1</v>
      </c>
      <c r="B1714" s="4">
        <v>1</v>
      </c>
      <c r="C1714" s="5">
        <v>0.69899999999999995</v>
      </c>
    </row>
    <row r="1715" spans="1:3" x14ac:dyDescent="0.2">
      <c r="A1715" s="3" t="str">
        <f>"PECR"</f>
        <v>PECR</v>
      </c>
      <c r="B1715" s="4">
        <v>1</v>
      </c>
      <c r="C1715" s="5">
        <v>0.69899999999999995</v>
      </c>
    </row>
    <row r="1716" spans="1:3" x14ac:dyDescent="0.2">
      <c r="A1716" s="3" t="str">
        <f>"RBM20"</f>
        <v>RBM20</v>
      </c>
      <c r="B1716" s="4">
        <v>1</v>
      </c>
      <c r="C1716" s="5">
        <v>0.69899999999999995</v>
      </c>
    </row>
    <row r="1717" spans="1:3" x14ac:dyDescent="0.2">
      <c r="A1717" s="3" t="str">
        <f>"GP9"</f>
        <v>GP9</v>
      </c>
      <c r="B1717" s="4">
        <v>1</v>
      </c>
      <c r="C1717" s="5">
        <v>0.69899999999999995</v>
      </c>
    </row>
    <row r="1718" spans="1:3" x14ac:dyDescent="0.2">
      <c r="A1718" s="3" t="str">
        <f>"CNTLN"</f>
        <v>CNTLN</v>
      </c>
      <c r="B1718" s="4">
        <v>1</v>
      </c>
      <c r="C1718" s="5">
        <v>0.69899999999999995</v>
      </c>
    </row>
    <row r="1719" spans="1:3" x14ac:dyDescent="0.2">
      <c r="A1719" s="3" t="str">
        <f>"TMEM14B"</f>
        <v>TMEM14B</v>
      </c>
      <c r="B1719" s="4">
        <v>1</v>
      </c>
      <c r="C1719" s="5">
        <v>0.69899999999999995</v>
      </c>
    </row>
    <row r="1720" spans="1:3" x14ac:dyDescent="0.2">
      <c r="A1720" s="3" t="str">
        <f>"RBMX"</f>
        <v>RBMX</v>
      </c>
      <c r="B1720" s="4">
        <v>1</v>
      </c>
      <c r="C1720" s="5">
        <v>0.69799999999999995</v>
      </c>
    </row>
    <row r="1721" spans="1:3" x14ac:dyDescent="0.2">
      <c r="A1721" s="3" t="str">
        <f>"CMBL"</f>
        <v>CMBL</v>
      </c>
      <c r="B1721" s="4">
        <v>1</v>
      </c>
      <c r="C1721" s="5">
        <v>0.69799999999999995</v>
      </c>
    </row>
    <row r="1722" spans="1:3" x14ac:dyDescent="0.2">
      <c r="A1722" s="3" t="str">
        <f>"PCDHAC2"</f>
        <v>PCDHAC2</v>
      </c>
      <c r="B1722" s="4">
        <v>1</v>
      </c>
      <c r="C1722" s="5">
        <v>0.69799999999999995</v>
      </c>
    </row>
    <row r="1723" spans="1:3" x14ac:dyDescent="0.2">
      <c r="A1723" s="3" t="str">
        <f>"ACADM"</f>
        <v>ACADM</v>
      </c>
      <c r="B1723" s="4">
        <v>1</v>
      </c>
      <c r="C1723" s="5">
        <v>0.69799999999999995</v>
      </c>
    </row>
    <row r="1724" spans="1:3" x14ac:dyDescent="0.2">
      <c r="A1724" s="3" t="str">
        <f>"KIF17"</f>
        <v>KIF17</v>
      </c>
      <c r="B1724" s="4">
        <v>1</v>
      </c>
      <c r="C1724" s="5">
        <v>0.69799999999999995</v>
      </c>
    </row>
    <row r="1725" spans="1:3" x14ac:dyDescent="0.2">
      <c r="A1725" s="3" t="str">
        <f>"LINC01843"</f>
        <v>LINC01843</v>
      </c>
      <c r="B1725" s="4">
        <v>1</v>
      </c>
      <c r="C1725" s="5">
        <v>0.69799999999999995</v>
      </c>
    </row>
    <row r="1726" spans="1:3" x14ac:dyDescent="0.2">
      <c r="A1726" s="3" t="str">
        <f>"AC007541.1"</f>
        <v>AC007541.1</v>
      </c>
      <c r="B1726" s="4">
        <v>1</v>
      </c>
      <c r="C1726" s="5">
        <v>0.69799999999999995</v>
      </c>
    </row>
    <row r="1727" spans="1:3" x14ac:dyDescent="0.2">
      <c r="A1727" s="3" t="str">
        <f>"MIR99AHG"</f>
        <v>MIR99AHG</v>
      </c>
      <c r="B1727" s="4">
        <v>1</v>
      </c>
      <c r="C1727" s="5">
        <v>0.69799999999999995</v>
      </c>
    </row>
    <row r="1728" spans="1:3" x14ac:dyDescent="0.2">
      <c r="A1728" s="3" t="str">
        <f>"FAM86EP"</f>
        <v>FAM86EP</v>
      </c>
      <c r="B1728" s="4">
        <v>1</v>
      </c>
      <c r="C1728" s="5">
        <v>0.69799999999999995</v>
      </c>
    </row>
    <row r="1729" spans="1:3" x14ac:dyDescent="0.2">
      <c r="A1729" s="3" t="str">
        <f>"ZNF273"</f>
        <v>ZNF273</v>
      </c>
      <c r="B1729" s="4">
        <v>1</v>
      </c>
      <c r="C1729" s="5">
        <v>0.69799999999999995</v>
      </c>
    </row>
    <row r="1730" spans="1:3" x14ac:dyDescent="0.2">
      <c r="A1730" s="3" t="str">
        <f>"TSPAN11"</f>
        <v>TSPAN11</v>
      </c>
      <c r="B1730" s="4">
        <v>1</v>
      </c>
      <c r="C1730" s="5">
        <v>0.69699999999999995</v>
      </c>
    </row>
    <row r="1731" spans="1:3" x14ac:dyDescent="0.2">
      <c r="A1731" s="3" t="str">
        <f>"RAB40B"</f>
        <v>RAB40B</v>
      </c>
      <c r="B1731" s="4">
        <v>1</v>
      </c>
      <c r="C1731" s="5">
        <v>0.69699999999999995</v>
      </c>
    </row>
    <row r="1732" spans="1:3" x14ac:dyDescent="0.2">
      <c r="A1732" s="3" t="str">
        <f>"STEAP3"</f>
        <v>STEAP3</v>
      </c>
      <c r="B1732" s="4">
        <v>1</v>
      </c>
      <c r="C1732" s="5">
        <v>0.69699999999999995</v>
      </c>
    </row>
    <row r="1733" spans="1:3" x14ac:dyDescent="0.2">
      <c r="A1733" s="3" t="str">
        <f>"ERGIC3"</f>
        <v>ERGIC3</v>
      </c>
      <c r="B1733" s="4">
        <v>1</v>
      </c>
      <c r="C1733" s="5">
        <v>0.69699999999999995</v>
      </c>
    </row>
    <row r="1734" spans="1:3" x14ac:dyDescent="0.2">
      <c r="A1734" s="3" t="str">
        <f>"AP001350.2"</f>
        <v>AP001350.2</v>
      </c>
      <c r="B1734" s="4">
        <v>1</v>
      </c>
      <c r="C1734" s="5">
        <v>0.69699999999999995</v>
      </c>
    </row>
    <row r="1735" spans="1:3" x14ac:dyDescent="0.2">
      <c r="A1735" s="3" t="str">
        <f>"AL390879.1"</f>
        <v>AL390879.1</v>
      </c>
      <c r="B1735" s="4">
        <v>1</v>
      </c>
      <c r="C1735" s="5">
        <v>0.69699999999999995</v>
      </c>
    </row>
    <row r="1736" spans="1:3" x14ac:dyDescent="0.2">
      <c r="A1736" s="3" t="str">
        <f>"PCOLCE-AS1"</f>
        <v>PCOLCE-AS1</v>
      </c>
      <c r="B1736" s="4">
        <v>1</v>
      </c>
      <c r="C1736" s="5">
        <v>0.69699999999999995</v>
      </c>
    </row>
    <row r="1737" spans="1:3" x14ac:dyDescent="0.2">
      <c r="A1737" s="3" t="str">
        <f>"LYRM9"</f>
        <v>LYRM9</v>
      </c>
      <c r="B1737" s="4">
        <v>1</v>
      </c>
      <c r="C1737" s="5">
        <v>0.69699999999999995</v>
      </c>
    </row>
    <row r="1738" spans="1:3" x14ac:dyDescent="0.2">
      <c r="A1738" s="3" t="str">
        <f>"PPP3CB-AS1"</f>
        <v>PPP3CB-AS1</v>
      </c>
      <c r="B1738" s="4">
        <v>1</v>
      </c>
      <c r="C1738" s="5">
        <v>0.69599999999999995</v>
      </c>
    </row>
    <row r="1739" spans="1:3" x14ac:dyDescent="0.2">
      <c r="A1739" s="3" t="str">
        <f>"AMZ2P1"</f>
        <v>AMZ2P1</v>
      </c>
      <c r="B1739" s="4">
        <v>1</v>
      </c>
      <c r="C1739" s="5">
        <v>0.69599999999999995</v>
      </c>
    </row>
    <row r="1740" spans="1:3" x14ac:dyDescent="0.2">
      <c r="A1740" s="3" t="str">
        <f>"PITPNM1"</f>
        <v>PITPNM1</v>
      </c>
      <c r="B1740" s="4">
        <v>1</v>
      </c>
      <c r="C1740" s="5">
        <v>0.69599999999999995</v>
      </c>
    </row>
    <row r="1741" spans="1:3" x14ac:dyDescent="0.2">
      <c r="A1741" s="3" t="str">
        <f>"AC091978.1"</f>
        <v>AC091978.1</v>
      </c>
      <c r="B1741" s="4">
        <v>1</v>
      </c>
      <c r="C1741" s="5">
        <v>0.69599999999999995</v>
      </c>
    </row>
    <row r="1742" spans="1:3" x14ac:dyDescent="0.2">
      <c r="A1742" s="3" t="str">
        <f>"CEP250"</f>
        <v>CEP250</v>
      </c>
      <c r="B1742" s="4">
        <v>1</v>
      </c>
      <c r="C1742" s="5">
        <v>0.69599999999999995</v>
      </c>
    </row>
    <row r="1743" spans="1:3" x14ac:dyDescent="0.2">
      <c r="A1743" s="3" t="str">
        <f>"AVPR2"</f>
        <v>AVPR2</v>
      </c>
      <c r="B1743" s="4">
        <v>1</v>
      </c>
      <c r="C1743" s="5">
        <v>0.69599999999999995</v>
      </c>
    </row>
    <row r="1744" spans="1:3" x14ac:dyDescent="0.2">
      <c r="A1744" s="3" t="str">
        <f>"AC063979.1"</f>
        <v>AC063979.1</v>
      </c>
      <c r="B1744" s="4">
        <v>1</v>
      </c>
      <c r="C1744" s="5">
        <v>0.69599999999999995</v>
      </c>
    </row>
    <row r="1745" spans="1:3" x14ac:dyDescent="0.2">
      <c r="A1745" s="3" t="str">
        <f>"HOGA1"</f>
        <v>HOGA1</v>
      </c>
      <c r="B1745" s="4">
        <v>1</v>
      </c>
      <c r="C1745" s="5">
        <v>0.69599999999999995</v>
      </c>
    </row>
    <row r="1746" spans="1:3" x14ac:dyDescent="0.2">
      <c r="A1746" s="3" t="str">
        <f>"FAM86C2P"</f>
        <v>FAM86C2P</v>
      </c>
      <c r="B1746" s="4">
        <v>1</v>
      </c>
      <c r="C1746" s="5">
        <v>0.69599999999999995</v>
      </c>
    </row>
    <row r="1747" spans="1:3" x14ac:dyDescent="0.2">
      <c r="A1747" s="3" t="str">
        <f>"MCPH1"</f>
        <v>MCPH1</v>
      </c>
      <c r="B1747" s="4">
        <v>1</v>
      </c>
      <c r="C1747" s="5">
        <v>0.69599999999999995</v>
      </c>
    </row>
    <row r="1748" spans="1:3" x14ac:dyDescent="0.2">
      <c r="A1748" s="3" t="str">
        <f>"PHTF1"</f>
        <v>PHTF1</v>
      </c>
      <c r="B1748" s="4">
        <v>1</v>
      </c>
      <c r="C1748" s="5">
        <v>0.69599999999999995</v>
      </c>
    </row>
    <row r="1749" spans="1:3" x14ac:dyDescent="0.2">
      <c r="A1749" s="3" t="str">
        <f>"DNAJA2"</f>
        <v>DNAJA2</v>
      </c>
      <c r="B1749" s="4">
        <v>1</v>
      </c>
      <c r="C1749" s="5">
        <v>0.69599999999999995</v>
      </c>
    </row>
    <row r="1750" spans="1:3" x14ac:dyDescent="0.2">
      <c r="A1750" s="3" t="str">
        <f>"CEP44"</f>
        <v>CEP44</v>
      </c>
      <c r="B1750" s="4">
        <v>1</v>
      </c>
      <c r="C1750" s="5">
        <v>0.69499999999999995</v>
      </c>
    </row>
    <row r="1751" spans="1:3" x14ac:dyDescent="0.2">
      <c r="A1751" s="3" t="str">
        <f>"BX005040.1"</f>
        <v>BX005040.1</v>
      </c>
      <c r="B1751" s="4">
        <v>1</v>
      </c>
      <c r="C1751" s="5">
        <v>0.69499999999999995</v>
      </c>
    </row>
    <row r="1752" spans="1:3" x14ac:dyDescent="0.2">
      <c r="A1752" s="3" t="str">
        <f>"KIAA1958"</f>
        <v>KIAA1958</v>
      </c>
      <c r="B1752" s="4">
        <v>1</v>
      </c>
      <c r="C1752" s="5">
        <v>0.69499999999999995</v>
      </c>
    </row>
    <row r="1753" spans="1:3" x14ac:dyDescent="0.2">
      <c r="A1753" s="3" t="str">
        <f>"AC097625.1"</f>
        <v>AC097625.1</v>
      </c>
      <c r="B1753" s="4">
        <v>1</v>
      </c>
      <c r="C1753" s="5">
        <v>0.69499999999999995</v>
      </c>
    </row>
    <row r="1754" spans="1:3" x14ac:dyDescent="0.2">
      <c r="A1754" s="3" t="str">
        <f>"AMIGO2"</f>
        <v>AMIGO2</v>
      </c>
      <c r="B1754" s="4">
        <v>1</v>
      </c>
      <c r="C1754" s="5">
        <v>0.69499999999999995</v>
      </c>
    </row>
    <row r="1755" spans="1:3" x14ac:dyDescent="0.2">
      <c r="A1755" s="3" t="str">
        <f>"GUCY2F"</f>
        <v>GUCY2F</v>
      </c>
      <c r="B1755" s="4">
        <v>1</v>
      </c>
      <c r="C1755" s="5">
        <v>0.69499999999999995</v>
      </c>
    </row>
    <row r="1756" spans="1:3" x14ac:dyDescent="0.2">
      <c r="A1756" s="3" t="str">
        <f>"PTK2"</f>
        <v>PTK2</v>
      </c>
      <c r="B1756" s="4">
        <v>1</v>
      </c>
      <c r="C1756" s="5">
        <v>0.69499999999999995</v>
      </c>
    </row>
    <row r="1757" spans="1:3" x14ac:dyDescent="0.2">
      <c r="A1757" s="3" t="str">
        <f>"ORAI3"</f>
        <v>ORAI3</v>
      </c>
      <c r="B1757" s="4">
        <v>1</v>
      </c>
      <c r="C1757" s="5">
        <v>0.69499999999999995</v>
      </c>
    </row>
    <row r="1758" spans="1:3" x14ac:dyDescent="0.2">
      <c r="A1758" s="3" t="str">
        <f>"AC046134.2"</f>
        <v>AC046134.2</v>
      </c>
      <c r="B1758" s="4">
        <v>1</v>
      </c>
      <c r="C1758" s="5">
        <v>0.69499999999999995</v>
      </c>
    </row>
    <row r="1759" spans="1:3" x14ac:dyDescent="0.2">
      <c r="A1759" s="3" t="str">
        <f>"LYRM7"</f>
        <v>LYRM7</v>
      </c>
      <c r="B1759" s="4">
        <v>1</v>
      </c>
      <c r="C1759" s="5">
        <v>0.69499999999999995</v>
      </c>
    </row>
    <row r="1760" spans="1:3" x14ac:dyDescent="0.2">
      <c r="A1760" s="3" t="str">
        <f>"STAP1"</f>
        <v>STAP1</v>
      </c>
      <c r="B1760" s="4">
        <v>1</v>
      </c>
      <c r="C1760" s="5">
        <v>0.69399999999999995</v>
      </c>
    </row>
    <row r="1761" spans="1:3" x14ac:dyDescent="0.2">
      <c r="A1761" s="3" t="str">
        <f>"CCDC91"</f>
        <v>CCDC91</v>
      </c>
      <c r="B1761" s="4">
        <v>1</v>
      </c>
      <c r="C1761" s="5">
        <v>0.69399999999999995</v>
      </c>
    </row>
    <row r="1762" spans="1:3" x14ac:dyDescent="0.2">
      <c r="A1762" s="3" t="str">
        <f>"ZNF529-AS1"</f>
        <v>ZNF529-AS1</v>
      </c>
      <c r="B1762" s="4">
        <v>1</v>
      </c>
      <c r="C1762" s="5">
        <v>0.69399999999999995</v>
      </c>
    </row>
    <row r="1763" spans="1:3" x14ac:dyDescent="0.2">
      <c r="A1763" s="3" t="str">
        <f>"FAM110B"</f>
        <v>FAM110B</v>
      </c>
      <c r="B1763" s="4">
        <v>1</v>
      </c>
      <c r="C1763" s="5">
        <v>0.69399999999999995</v>
      </c>
    </row>
    <row r="1764" spans="1:3" x14ac:dyDescent="0.2">
      <c r="A1764" s="3" t="str">
        <f>"POLR3F"</f>
        <v>POLR3F</v>
      </c>
      <c r="B1764" s="4">
        <v>1</v>
      </c>
      <c r="C1764" s="5">
        <v>0.69399999999999995</v>
      </c>
    </row>
    <row r="1765" spans="1:3" x14ac:dyDescent="0.2">
      <c r="A1765" s="3" t="str">
        <f>"COA5"</f>
        <v>COA5</v>
      </c>
      <c r="B1765" s="4">
        <v>1</v>
      </c>
      <c r="C1765" s="5">
        <v>0.69399999999999995</v>
      </c>
    </row>
    <row r="1766" spans="1:3" x14ac:dyDescent="0.2">
      <c r="A1766" s="3" t="str">
        <f>"CAST"</f>
        <v>CAST</v>
      </c>
      <c r="B1766" s="4">
        <v>1</v>
      </c>
      <c r="C1766" s="5">
        <v>0.69399999999999995</v>
      </c>
    </row>
    <row r="1767" spans="1:3" x14ac:dyDescent="0.2">
      <c r="A1767" s="3" t="str">
        <f>"TUBE1"</f>
        <v>TUBE1</v>
      </c>
      <c r="B1767" s="4">
        <v>1</v>
      </c>
      <c r="C1767" s="5">
        <v>0.69299999999999995</v>
      </c>
    </row>
    <row r="1768" spans="1:3" x14ac:dyDescent="0.2">
      <c r="A1768" s="3" t="str">
        <f>"BUD13"</f>
        <v>BUD13</v>
      </c>
      <c r="B1768" s="4">
        <v>1</v>
      </c>
      <c r="C1768" s="5">
        <v>0.69299999999999995</v>
      </c>
    </row>
    <row r="1769" spans="1:3" x14ac:dyDescent="0.2">
      <c r="A1769" s="3" t="str">
        <f>"C14orf93"</f>
        <v>C14orf93</v>
      </c>
      <c r="B1769" s="4">
        <v>1</v>
      </c>
      <c r="C1769" s="5">
        <v>0.69299999999999995</v>
      </c>
    </row>
    <row r="1770" spans="1:3" x14ac:dyDescent="0.2">
      <c r="A1770" s="3" t="str">
        <f>"APCDD1"</f>
        <v>APCDD1</v>
      </c>
      <c r="B1770" s="4">
        <v>1</v>
      </c>
      <c r="C1770" s="5">
        <v>0.69299999999999995</v>
      </c>
    </row>
    <row r="1771" spans="1:3" x14ac:dyDescent="0.2">
      <c r="A1771" s="3" t="str">
        <f>"HOOK1"</f>
        <v>HOOK1</v>
      </c>
      <c r="B1771" s="4">
        <v>1</v>
      </c>
      <c r="C1771" s="5">
        <v>0.69299999999999995</v>
      </c>
    </row>
    <row r="1772" spans="1:3" x14ac:dyDescent="0.2">
      <c r="A1772" s="3" t="str">
        <f>"BCDIN3D-AS1"</f>
        <v>BCDIN3D-AS1</v>
      </c>
      <c r="B1772" s="4">
        <v>1</v>
      </c>
      <c r="C1772" s="5">
        <v>0.69299999999999995</v>
      </c>
    </row>
    <row r="1773" spans="1:3" x14ac:dyDescent="0.2">
      <c r="A1773" s="3" t="str">
        <f>"PPID"</f>
        <v>PPID</v>
      </c>
      <c r="B1773" s="4">
        <v>1</v>
      </c>
      <c r="C1773" s="5">
        <v>0.69299999999999995</v>
      </c>
    </row>
    <row r="1774" spans="1:3" x14ac:dyDescent="0.2">
      <c r="A1774" s="3" t="str">
        <f>"AC073389.3"</f>
        <v>AC073389.3</v>
      </c>
      <c r="B1774" s="4">
        <v>1</v>
      </c>
      <c r="C1774" s="5">
        <v>0.69299999999999995</v>
      </c>
    </row>
    <row r="1775" spans="1:3" x14ac:dyDescent="0.2">
      <c r="A1775" s="3" t="str">
        <f>"L3MBTL2"</f>
        <v>L3MBTL2</v>
      </c>
      <c r="B1775" s="4">
        <v>1</v>
      </c>
      <c r="C1775" s="5">
        <v>0.69299999999999995</v>
      </c>
    </row>
    <row r="1776" spans="1:3" x14ac:dyDescent="0.2">
      <c r="A1776" s="3" t="str">
        <f>"WWC1"</f>
        <v>WWC1</v>
      </c>
      <c r="B1776" s="4">
        <v>1</v>
      </c>
      <c r="C1776" s="5">
        <v>0.69299999999999995</v>
      </c>
    </row>
    <row r="1777" spans="1:3" x14ac:dyDescent="0.2">
      <c r="A1777" s="3" t="str">
        <f>"AL731769.2"</f>
        <v>AL731769.2</v>
      </c>
      <c r="B1777" s="4">
        <v>1</v>
      </c>
      <c r="C1777" s="5">
        <v>0.69199999999999995</v>
      </c>
    </row>
    <row r="1778" spans="1:3" x14ac:dyDescent="0.2">
      <c r="A1778" s="3" t="str">
        <f>"SMC3"</f>
        <v>SMC3</v>
      </c>
      <c r="B1778" s="4">
        <v>1</v>
      </c>
      <c r="C1778" s="5">
        <v>0.69199999999999995</v>
      </c>
    </row>
    <row r="1779" spans="1:3" x14ac:dyDescent="0.2">
      <c r="A1779" s="3" t="str">
        <f>"EPHX2"</f>
        <v>EPHX2</v>
      </c>
      <c r="B1779" s="4">
        <v>1</v>
      </c>
      <c r="C1779" s="5">
        <v>0.69199999999999995</v>
      </c>
    </row>
    <row r="1780" spans="1:3" x14ac:dyDescent="0.2">
      <c r="A1780" s="3" t="str">
        <f>"GAS2"</f>
        <v>GAS2</v>
      </c>
      <c r="B1780" s="4">
        <v>1</v>
      </c>
      <c r="C1780" s="5">
        <v>0.69199999999999995</v>
      </c>
    </row>
    <row r="1781" spans="1:3" x14ac:dyDescent="0.2">
      <c r="A1781" s="3" t="str">
        <f>"MTMR7"</f>
        <v>MTMR7</v>
      </c>
      <c r="B1781" s="4">
        <v>1</v>
      </c>
      <c r="C1781" s="5">
        <v>0.69199999999999995</v>
      </c>
    </row>
    <row r="1782" spans="1:3" x14ac:dyDescent="0.2">
      <c r="A1782" s="3" t="str">
        <f>"AL356481.3"</f>
        <v>AL356481.3</v>
      </c>
      <c r="B1782" s="4">
        <v>1</v>
      </c>
      <c r="C1782" s="5">
        <v>0.69199999999999995</v>
      </c>
    </row>
    <row r="1783" spans="1:3" x14ac:dyDescent="0.2">
      <c r="A1783" s="3" t="str">
        <f>"NOTCH4"</f>
        <v>NOTCH4</v>
      </c>
      <c r="B1783" s="4">
        <v>1</v>
      </c>
      <c r="C1783" s="5">
        <v>0.69199999999999995</v>
      </c>
    </row>
    <row r="1784" spans="1:3" x14ac:dyDescent="0.2">
      <c r="A1784" s="3" t="str">
        <f>"KLF12"</f>
        <v>KLF12</v>
      </c>
      <c r="B1784" s="4">
        <v>1</v>
      </c>
      <c r="C1784" s="5">
        <v>0.69199999999999995</v>
      </c>
    </row>
    <row r="1785" spans="1:3" x14ac:dyDescent="0.2">
      <c r="A1785" s="3" t="str">
        <f>"AL163051.1"</f>
        <v>AL163051.1</v>
      </c>
      <c r="B1785" s="4">
        <v>1</v>
      </c>
      <c r="C1785" s="5">
        <v>0.69199999999999995</v>
      </c>
    </row>
    <row r="1786" spans="1:3" x14ac:dyDescent="0.2">
      <c r="A1786" s="3" t="str">
        <f>"NUP153"</f>
        <v>NUP153</v>
      </c>
      <c r="B1786" s="4">
        <v>1</v>
      </c>
      <c r="C1786" s="5">
        <v>0.69199999999999995</v>
      </c>
    </row>
    <row r="1787" spans="1:3" x14ac:dyDescent="0.2">
      <c r="A1787" s="3" t="str">
        <f>"ABCC6"</f>
        <v>ABCC6</v>
      </c>
      <c r="B1787" s="4">
        <v>1</v>
      </c>
      <c r="C1787" s="5">
        <v>0.69099999999999995</v>
      </c>
    </row>
    <row r="1788" spans="1:3" x14ac:dyDescent="0.2">
      <c r="A1788" s="3" t="str">
        <f>"AL391422.4"</f>
        <v>AL391422.4</v>
      </c>
      <c r="B1788" s="4">
        <v>1</v>
      </c>
      <c r="C1788" s="5">
        <v>0.69099999999999995</v>
      </c>
    </row>
    <row r="1789" spans="1:3" x14ac:dyDescent="0.2">
      <c r="A1789" s="3" t="str">
        <f>"PIAS3"</f>
        <v>PIAS3</v>
      </c>
      <c r="B1789" s="4">
        <v>1</v>
      </c>
      <c r="C1789" s="5">
        <v>0.69</v>
      </c>
    </row>
    <row r="1790" spans="1:3" x14ac:dyDescent="0.2">
      <c r="A1790" s="3" t="str">
        <f>"BX284613.2"</f>
        <v>BX284613.2</v>
      </c>
      <c r="B1790" s="4">
        <v>1</v>
      </c>
      <c r="C1790" s="5">
        <v>0.69</v>
      </c>
    </row>
    <row r="1791" spans="1:3" x14ac:dyDescent="0.2">
      <c r="A1791" s="3" t="str">
        <f>"ESPN"</f>
        <v>ESPN</v>
      </c>
      <c r="B1791" s="4">
        <v>1</v>
      </c>
      <c r="C1791" s="5">
        <v>0.69</v>
      </c>
    </row>
    <row r="1792" spans="1:3" x14ac:dyDescent="0.2">
      <c r="A1792" s="3" t="str">
        <f>"ABHD17AP6"</f>
        <v>ABHD17AP6</v>
      </c>
      <c r="B1792" s="4">
        <v>1</v>
      </c>
      <c r="C1792" s="5">
        <v>0.69</v>
      </c>
    </row>
    <row r="1793" spans="1:3" x14ac:dyDescent="0.2">
      <c r="A1793" s="3" t="str">
        <f>"FAM86JP"</f>
        <v>FAM86JP</v>
      </c>
      <c r="B1793" s="4">
        <v>1</v>
      </c>
      <c r="C1793" s="5">
        <v>0.69</v>
      </c>
    </row>
    <row r="1794" spans="1:3" x14ac:dyDescent="0.2">
      <c r="A1794" s="3" t="str">
        <f>"KIF9-AS1"</f>
        <v>KIF9-AS1</v>
      </c>
      <c r="B1794" s="4">
        <v>1</v>
      </c>
      <c r="C1794" s="5">
        <v>0.68899999999999995</v>
      </c>
    </row>
    <row r="1795" spans="1:3" x14ac:dyDescent="0.2">
      <c r="A1795" s="3" t="str">
        <f>"RASSF10-DT"</f>
        <v>RASSF10-DT</v>
      </c>
      <c r="B1795" s="4">
        <v>1</v>
      </c>
      <c r="C1795" s="5">
        <v>0.68899999999999995</v>
      </c>
    </row>
    <row r="1796" spans="1:3" x14ac:dyDescent="0.2">
      <c r="A1796" s="3" t="str">
        <f>"NCR3LG1"</f>
        <v>NCR3LG1</v>
      </c>
      <c r="B1796" s="4">
        <v>1</v>
      </c>
      <c r="C1796" s="5">
        <v>0.68899999999999995</v>
      </c>
    </row>
    <row r="1797" spans="1:3" x14ac:dyDescent="0.2">
      <c r="A1797" s="3" t="str">
        <f>"FAM27C"</f>
        <v>FAM27C</v>
      </c>
      <c r="B1797" s="4">
        <v>1</v>
      </c>
      <c r="C1797" s="5">
        <v>0.68899999999999995</v>
      </c>
    </row>
    <row r="1798" spans="1:3" x14ac:dyDescent="0.2">
      <c r="A1798" s="3" t="str">
        <f>"AC092111.1"</f>
        <v>AC092111.1</v>
      </c>
      <c r="B1798" s="4">
        <v>1</v>
      </c>
      <c r="C1798" s="5">
        <v>0.68899999999999995</v>
      </c>
    </row>
    <row r="1799" spans="1:3" x14ac:dyDescent="0.2">
      <c r="A1799" s="3" t="str">
        <f>"AC004264.1"</f>
        <v>AC004264.1</v>
      </c>
      <c r="B1799" s="4">
        <v>1</v>
      </c>
      <c r="C1799" s="5">
        <v>0.68899999999999995</v>
      </c>
    </row>
    <row r="1800" spans="1:3" x14ac:dyDescent="0.2">
      <c r="A1800" s="3" t="str">
        <f>"CKB"</f>
        <v>CKB</v>
      </c>
      <c r="B1800" s="4">
        <v>1</v>
      </c>
      <c r="C1800" s="5">
        <v>0.68899999999999995</v>
      </c>
    </row>
    <row r="1801" spans="1:3" x14ac:dyDescent="0.2">
      <c r="A1801" s="3" t="str">
        <f>"IQCC"</f>
        <v>IQCC</v>
      </c>
      <c r="B1801" s="4">
        <v>1</v>
      </c>
      <c r="C1801" s="5">
        <v>0.68899999999999995</v>
      </c>
    </row>
    <row r="1802" spans="1:3" x14ac:dyDescent="0.2">
      <c r="A1802" s="3" t="str">
        <f>"PRMT5"</f>
        <v>PRMT5</v>
      </c>
      <c r="B1802" s="4">
        <v>1</v>
      </c>
      <c r="C1802" s="5">
        <v>0.68899999999999995</v>
      </c>
    </row>
    <row r="1803" spans="1:3" x14ac:dyDescent="0.2">
      <c r="A1803" s="3" t="str">
        <f>"FOXI1"</f>
        <v>FOXI1</v>
      </c>
      <c r="B1803" s="4">
        <v>1</v>
      </c>
      <c r="C1803" s="5">
        <v>0.68799999999999994</v>
      </c>
    </row>
    <row r="1804" spans="1:3" x14ac:dyDescent="0.2">
      <c r="A1804" s="3" t="str">
        <f>"LRRC37BP1"</f>
        <v>LRRC37BP1</v>
      </c>
      <c r="B1804" s="4">
        <v>1</v>
      </c>
      <c r="C1804" s="5">
        <v>0.68799999999999994</v>
      </c>
    </row>
    <row r="1805" spans="1:3" x14ac:dyDescent="0.2">
      <c r="A1805" s="3" t="str">
        <f>"AGPS"</f>
        <v>AGPS</v>
      </c>
      <c r="B1805" s="4">
        <v>1</v>
      </c>
      <c r="C1805" s="5">
        <v>0.68799999999999994</v>
      </c>
    </row>
    <row r="1806" spans="1:3" x14ac:dyDescent="0.2">
      <c r="A1806" s="3" t="str">
        <f>"MROH9"</f>
        <v>MROH9</v>
      </c>
      <c r="B1806" s="4">
        <v>1</v>
      </c>
      <c r="C1806" s="5">
        <v>0.68799999999999994</v>
      </c>
    </row>
    <row r="1807" spans="1:3" x14ac:dyDescent="0.2">
      <c r="A1807" s="3" t="str">
        <f>"AC005726.1"</f>
        <v>AC005726.1</v>
      </c>
      <c r="B1807" s="4">
        <v>1</v>
      </c>
      <c r="C1807" s="5">
        <v>0.68799999999999994</v>
      </c>
    </row>
    <row r="1808" spans="1:3" x14ac:dyDescent="0.2">
      <c r="A1808" s="3" t="str">
        <f>"SPATA6L"</f>
        <v>SPATA6L</v>
      </c>
      <c r="B1808" s="4">
        <v>1</v>
      </c>
      <c r="C1808" s="5">
        <v>0.68799999999999994</v>
      </c>
    </row>
    <row r="1809" spans="1:3" x14ac:dyDescent="0.2">
      <c r="A1809" s="3" t="str">
        <f>"EIPR1-IT1"</f>
        <v>EIPR1-IT1</v>
      </c>
      <c r="B1809" s="4">
        <v>1</v>
      </c>
      <c r="C1809" s="5">
        <v>0.68799999999999994</v>
      </c>
    </row>
    <row r="1810" spans="1:3" x14ac:dyDescent="0.2">
      <c r="A1810" s="3" t="str">
        <f>"AL118511.1"</f>
        <v>AL118511.1</v>
      </c>
      <c r="B1810" s="4">
        <v>1</v>
      </c>
      <c r="C1810" s="5">
        <v>0.68799999999999994</v>
      </c>
    </row>
    <row r="1811" spans="1:3" x14ac:dyDescent="0.2">
      <c r="A1811" s="3" t="str">
        <f>"LINC00888"</f>
        <v>LINC00888</v>
      </c>
      <c r="B1811" s="4">
        <v>1</v>
      </c>
      <c r="C1811" s="5">
        <v>0.68799999999999994</v>
      </c>
    </row>
    <row r="1812" spans="1:3" x14ac:dyDescent="0.2">
      <c r="A1812" s="3" t="str">
        <f>"FAM95C"</f>
        <v>FAM95C</v>
      </c>
      <c r="B1812" s="4">
        <v>1</v>
      </c>
      <c r="C1812" s="5">
        <v>0.68799999999999994</v>
      </c>
    </row>
    <row r="1813" spans="1:3" x14ac:dyDescent="0.2">
      <c r="A1813" s="3" t="str">
        <f>"DMTN"</f>
        <v>DMTN</v>
      </c>
      <c r="B1813" s="4">
        <v>1</v>
      </c>
      <c r="C1813" s="5">
        <v>0.68700000000000006</v>
      </c>
    </row>
    <row r="1814" spans="1:3" x14ac:dyDescent="0.2">
      <c r="A1814" s="3" t="str">
        <f>"SHQ1"</f>
        <v>SHQ1</v>
      </c>
      <c r="B1814" s="4">
        <v>1</v>
      </c>
      <c r="C1814" s="5">
        <v>0.68700000000000006</v>
      </c>
    </row>
    <row r="1815" spans="1:3" x14ac:dyDescent="0.2">
      <c r="A1815" s="3" t="str">
        <f>"PSMD10"</f>
        <v>PSMD10</v>
      </c>
      <c r="B1815" s="4">
        <v>1</v>
      </c>
      <c r="C1815" s="5">
        <v>0.68700000000000006</v>
      </c>
    </row>
    <row r="1816" spans="1:3" x14ac:dyDescent="0.2">
      <c r="A1816" s="3" t="str">
        <f>"AC036176.1"</f>
        <v>AC036176.1</v>
      </c>
      <c r="B1816" s="4">
        <v>1</v>
      </c>
      <c r="C1816" s="5">
        <v>0.68700000000000006</v>
      </c>
    </row>
    <row r="1817" spans="1:3" x14ac:dyDescent="0.2">
      <c r="A1817" s="3" t="str">
        <f>"SIX3-AS1"</f>
        <v>SIX3-AS1</v>
      </c>
      <c r="B1817" s="4">
        <v>1</v>
      </c>
      <c r="C1817" s="5">
        <v>0.68700000000000006</v>
      </c>
    </row>
    <row r="1818" spans="1:3" x14ac:dyDescent="0.2">
      <c r="A1818" s="3" t="str">
        <f>"NIPSNAP3B"</f>
        <v>NIPSNAP3B</v>
      </c>
      <c r="B1818" s="4">
        <v>1</v>
      </c>
      <c r="C1818" s="5">
        <v>0.68700000000000006</v>
      </c>
    </row>
    <row r="1819" spans="1:3" x14ac:dyDescent="0.2">
      <c r="A1819" s="3" t="str">
        <f>"RCL1"</f>
        <v>RCL1</v>
      </c>
      <c r="B1819" s="4">
        <v>1</v>
      </c>
      <c r="C1819" s="5">
        <v>0.68700000000000006</v>
      </c>
    </row>
    <row r="1820" spans="1:3" x14ac:dyDescent="0.2">
      <c r="A1820" s="3" t="str">
        <f>"LY75"</f>
        <v>LY75</v>
      </c>
      <c r="B1820" s="4">
        <v>1</v>
      </c>
      <c r="C1820" s="5">
        <v>0.68700000000000006</v>
      </c>
    </row>
    <row r="1821" spans="1:3" x14ac:dyDescent="0.2">
      <c r="A1821" s="3" t="str">
        <f>"ANP32E"</f>
        <v>ANP32E</v>
      </c>
      <c r="B1821" s="4">
        <v>1</v>
      </c>
      <c r="C1821" s="5">
        <v>0.68700000000000006</v>
      </c>
    </row>
    <row r="1822" spans="1:3" x14ac:dyDescent="0.2">
      <c r="A1822" s="3" t="str">
        <f>"RECK"</f>
        <v>RECK</v>
      </c>
      <c r="B1822" s="4">
        <v>1</v>
      </c>
      <c r="C1822" s="5">
        <v>0.68700000000000006</v>
      </c>
    </row>
    <row r="1823" spans="1:3" x14ac:dyDescent="0.2">
      <c r="A1823" s="3" t="str">
        <f>"PPP1R7"</f>
        <v>PPP1R7</v>
      </c>
      <c r="B1823" s="4">
        <v>1</v>
      </c>
      <c r="C1823" s="5">
        <v>0.68700000000000006</v>
      </c>
    </row>
    <row r="1824" spans="1:3" x14ac:dyDescent="0.2">
      <c r="A1824" s="3" t="str">
        <f>"AC067930.9"</f>
        <v>AC067930.9</v>
      </c>
      <c r="B1824" s="4">
        <v>1</v>
      </c>
      <c r="C1824" s="5">
        <v>0.68700000000000006</v>
      </c>
    </row>
    <row r="1825" spans="1:3" x14ac:dyDescent="0.2">
      <c r="A1825" s="3" t="str">
        <f>"MSI2"</f>
        <v>MSI2</v>
      </c>
      <c r="B1825" s="4">
        <v>1</v>
      </c>
      <c r="C1825" s="5">
        <v>0.68700000000000006</v>
      </c>
    </row>
    <row r="1826" spans="1:3" x14ac:dyDescent="0.2">
      <c r="A1826" s="3" t="str">
        <f>"HMGN2"</f>
        <v>HMGN2</v>
      </c>
      <c r="B1826" s="4">
        <v>1</v>
      </c>
      <c r="C1826" s="5">
        <v>0.68700000000000006</v>
      </c>
    </row>
    <row r="1827" spans="1:3" x14ac:dyDescent="0.2">
      <c r="A1827" s="3" t="str">
        <f>"AC079804.3"</f>
        <v>AC079804.3</v>
      </c>
      <c r="B1827" s="4">
        <v>1</v>
      </c>
      <c r="C1827" s="5">
        <v>0.68600000000000005</v>
      </c>
    </row>
    <row r="1828" spans="1:3" x14ac:dyDescent="0.2">
      <c r="A1828" s="3" t="str">
        <f>"BOLA3"</f>
        <v>BOLA3</v>
      </c>
      <c r="B1828" s="4">
        <v>1</v>
      </c>
      <c r="C1828" s="5">
        <v>0.68600000000000005</v>
      </c>
    </row>
    <row r="1829" spans="1:3" x14ac:dyDescent="0.2">
      <c r="A1829" s="3" t="str">
        <f>"TSSK6"</f>
        <v>TSSK6</v>
      </c>
      <c r="B1829" s="4">
        <v>1</v>
      </c>
      <c r="C1829" s="5">
        <v>0.68600000000000005</v>
      </c>
    </row>
    <row r="1830" spans="1:3" x14ac:dyDescent="0.2">
      <c r="A1830" s="3" t="str">
        <f>"ZFP30"</f>
        <v>ZFP30</v>
      </c>
      <c r="B1830" s="4">
        <v>1</v>
      </c>
      <c r="C1830" s="5">
        <v>0.68600000000000005</v>
      </c>
    </row>
    <row r="1831" spans="1:3" x14ac:dyDescent="0.2">
      <c r="A1831" s="3" t="str">
        <f>"AL596244.1"</f>
        <v>AL596244.1</v>
      </c>
      <c r="B1831" s="4">
        <v>1</v>
      </c>
      <c r="C1831" s="5">
        <v>0.68600000000000005</v>
      </c>
    </row>
    <row r="1832" spans="1:3" x14ac:dyDescent="0.2">
      <c r="A1832" s="3" t="str">
        <f>"RPL10P19"</f>
        <v>RPL10P19</v>
      </c>
      <c r="B1832" s="4">
        <v>1</v>
      </c>
      <c r="C1832" s="5">
        <v>0.68600000000000005</v>
      </c>
    </row>
    <row r="1833" spans="1:3" x14ac:dyDescent="0.2">
      <c r="A1833" s="3" t="str">
        <f>"SLC4A1AP"</f>
        <v>SLC4A1AP</v>
      </c>
      <c r="B1833" s="4">
        <v>1</v>
      </c>
      <c r="C1833" s="5">
        <v>0.68600000000000005</v>
      </c>
    </row>
    <row r="1834" spans="1:3" x14ac:dyDescent="0.2">
      <c r="A1834" s="3" t="str">
        <f>"SLC24A1"</f>
        <v>SLC24A1</v>
      </c>
      <c r="B1834" s="4">
        <v>1</v>
      </c>
      <c r="C1834" s="5">
        <v>0.68600000000000005</v>
      </c>
    </row>
    <row r="1835" spans="1:3" x14ac:dyDescent="0.2">
      <c r="A1835" s="3" t="str">
        <f>"RADX"</f>
        <v>RADX</v>
      </c>
      <c r="B1835" s="4">
        <v>1</v>
      </c>
      <c r="C1835" s="5">
        <v>0.68600000000000005</v>
      </c>
    </row>
    <row r="1836" spans="1:3" x14ac:dyDescent="0.2">
      <c r="A1836" s="3" t="str">
        <f>"ALMS1P1"</f>
        <v>ALMS1P1</v>
      </c>
      <c r="B1836" s="4">
        <v>1</v>
      </c>
      <c r="C1836" s="5">
        <v>0.68600000000000005</v>
      </c>
    </row>
    <row r="1837" spans="1:3" x14ac:dyDescent="0.2">
      <c r="A1837" s="3" t="str">
        <f>"AC022364.1"</f>
        <v>AC022364.1</v>
      </c>
      <c r="B1837" s="4">
        <v>1</v>
      </c>
      <c r="C1837" s="5">
        <v>0.68600000000000005</v>
      </c>
    </row>
    <row r="1838" spans="1:3" x14ac:dyDescent="0.2">
      <c r="A1838" s="3" t="str">
        <f>"PTPN21"</f>
        <v>PTPN21</v>
      </c>
      <c r="B1838" s="4">
        <v>1</v>
      </c>
      <c r="C1838" s="5">
        <v>0.68600000000000005</v>
      </c>
    </row>
    <row r="1839" spans="1:3" x14ac:dyDescent="0.2">
      <c r="A1839" s="3" t="str">
        <f>"ROPN1B"</f>
        <v>ROPN1B</v>
      </c>
      <c r="B1839" s="4">
        <v>1</v>
      </c>
      <c r="C1839" s="5">
        <v>0.68500000000000005</v>
      </c>
    </row>
    <row r="1840" spans="1:3" x14ac:dyDescent="0.2">
      <c r="A1840" s="3" t="str">
        <f>"SLC51B"</f>
        <v>SLC51B</v>
      </c>
      <c r="B1840" s="4">
        <v>1</v>
      </c>
      <c r="C1840" s="5">
        <v>0.68500000000000005</v>
      </c>
    </row>
    <row r="1841" spans="1:3" x14ac:dyDescent="0.2">
      <c r="A1841" s="3" t="str">
        <f>"PEX12"</f>
        <v>PEX12</v>
      </c>
      <c r="B1841" s="4">
        <v>1</v>
      </c>
      <c r="C1841" s="5">
        <v>0.68500000000000005</v>
      </c>
    </row>
    <row r="1842" spans="1:3" x14ac:dyDescent="0.2">
      <c r="A1842" s="3" t="str">
        <f>"AGTRAP"</f>
        <v>AGTRAP</v>
      </c>
      <c r="B1842" s="4">
        <v>1</v>
      </c>
      <c r="C1842" s="5">
        <v>0.68500000000000005</v>
      </c>
    </row>
    <row r="1843" spans="1:3" x14ac:dyDescent="0.2">
      <c r="A1843" s="3" t="str">
        <f>"CCDC110"</f>
        <v>CCDC110</v>
      </c>
      <c r="B1843" s="4">
        <v>1</v>
      </c>
      <c r="C1843" s="5">
        <v>0.68500000000000005</v>
      </c>
    </row>
    <row r="1844" spans="1:3" x14ac:dyDescent="0.2">
      <c r="A1844" s="3" t="str">
        <f>"AC012358.2"</f>
        <v>AC012358.2</v>
      </c>
      <c r="B1844" s="4">
        <v>1</v>
      </c>
      <c r="C1844" s="5">
        <v>0.68500000000000005</v>
      </c>
    </row>
    <row r="1845" spans="1:3" x14ac:dyDescent="0.2">
      <c r="A1845" s="3" t="str">
        <f>"AC245297.1"</f>
        <v>AC245297.1</v>
      </c>
      <c r="B1845" s="4">
        <v>1</v>
      </c>
      <c r="C1845" s="5">
        <v>0.68500000000000005</v>
      </c>
    </row>
    <row r="1846" spans="1:3" x14ac:dyDescent="0.2">
      <c r="A1846" s="3" t="str">
        <f>"HCFC2"</f>
        <v>HCFC2</v>
      </c>
      <c r="B1846" s="4">
        <v>1</v>
      </c>
      <c r="C1846" s="5">
        <v>0.68500000000000005</v>
      </c>
    </row>
    <row r="1847" spans="1:3" x14ac:dyDescent="0.2">
      <c r="A1847" s="3" t="str">
        <f>"SEMA3C"</f>
        <v>SEMA3C</v>
      </c>
      <c r="B1847" s="4">
        <v>1</v>
      </c>
      <c r="C1847" s="5">
        <v>0.68500000000000005</v>
      </c>
    </row>
    <row r="1848" spans="1:3" x14ac:dyDescent="0.2">
      <c r="A1848" s="3" t="str">
        <f>"BAIAP2L1"</f>
        <v>BAIAP2L1</v>
      </c>
      <c r="B1848" s="4">
        <v>1</v>
      </c>
      <c r="C1848" s="5">
        <v>0.68500000000000005</v>
      </c>
    </row>
    <row r="1849" spans="1:3" x14ac:dyDescent="0.2">
      <c r="A1849" s="3" t="str">
        <f>"PAPOLA"</f>
        <v>PAPOLA</v>
      </c>
      <c r="B1849" s="4">
        <v>1</v>
      </c>
      <c r="C1849" s="5">
        <v>0.68400000000000005</v>
      </c>
    </row>
    <row r="1850" spans="1:3" x14ac:dyDescent="0.2">
      <c r="A1850" s="3" t="str">
        <f>"TMF1"</f>
        <v>TMF1</v>
      </c>
      <c r="B1850" s="4">
        <v>1</v>
      </c>
      <c r="C1850" s="5">
        <v>0.68400000000000005</v>
      </c>
    </row>
    <row r="1851" spans="1:3" x14ac:dyDescent="0.2">
      <c r="A1851" s="3" t="str">
        <f>"CD164L2"</f>
        <v>CD164L2</v>
      </c>
      <c r="B1851" s="4">
        <v>1</v>
      </c>
      <c r="C1851" s="5">
        <v>0.68400000000000005</v>
      </c>
    </row>
    <row r="1852" spans="1:3" x14ac:dyDescent="0.2">
      <c r="A1852" s="3" t="str">
        <f>"PFN4"</f>
        <v>PFN4</v>
      </c>
      <c r="B1852" s="4">
        <v>1</v>
      </c>
      <c r="C1852" s="5">
        <v>0.68400000000000005</v>
      </c>
    </row>
    <row r="1853" spans="1:3" x14ac:dyDescent="0.2">
      <c r="A1853" s="3" t="str">
        <f>"CHROMR"</f>
        <v>CHROMR</v>
      </c>
      <c r="B1853" s="4">
        <v>1</v>
      </c>
      <c r="C1853" s="5">
        <v>0.68400000000000005</v>
      </c>
    </row>
    <row r="1854" spans="1:3" x14ac:dyDescent="0.2">
      <c r="A1854" s="3" t="str">
        <f>"BANF1"</f>
        <v>BANF1</v>
      </c>
      <c r="B1854" s="4">
        <v>1</v>
      </c>
      <c r="C1854" s="5">
        <v>0.68400000000000005</v>
      </c>
    </row>
    <row r="1855" spans="1:3" x14ac:dyDescent="0.2">
      <c r="A1855" s="3" t="str">
        <f>"CELF1"</f>
        <v>CELF1</v>
      </c>
      <c r="B1855" s="4">
        <v>1</v>
      </c>
      <c r="C1855" s="5">
        <v>0.68400000000000005</v>
      </c>
    </row>
    <row r="1856" spans="1:3" x14ac:dyDescent="0.2">
      <c r="A1856" s="3" t="str">
        <f>"SNX3"</f>
        <v>SNX3</v>
      </c>
      <c r="B1856" s="4">
        <v>1</v>
      </c>
      <c r="C1856" s="5">
        <v>0.68400000000000005</v>
      </c>
    </row>
    <row r="1857" spans="1:3" x14ac:dyDescent="0.2">
      <c r="A1857" s="3" t="str">
        <f>"CSPG5"</f>
        <v>CSPG5</v>
      </c>
      <c r="B1857" s="4">
        <v>1</v>
      </c>
      <c r="C1857" s="5">
        <v>0.68300000000000005</v>
      </c>
    </row>
    <row r="1858" spans="1:3" x14ac:dyDescent="0.2">
      <c r="A1858" s="3" t="str">
        <f>"STAC2"</f>
        <v>STAC2</v>
      </c>
      <c r="B1858" s="4">
        <v>1</v>
      </c>
      <c r="C1858" s="5">
        <v>0.68300000000000005</v>
      </c>
    </row>
    <row r="1859" spans="1:3" x14ac:dyDescent="0.2">
      <c r="A1859" s="3" t="str">
        <f>"AKR7A2"</f>
        <v>AKR7A2</v>
      </c>
      <c r="B1859" s="4">
        <v>1</v>
      </c>
      <c r="C1859" s="5">
        <v>0.68300000000000005</v>
      </c>
    </row>
    <row r="1860" spans="1:3" x14ac:dyDescent="0.2">
      <c r="A1860" s="3" t="str">
        <f>"TTC23L"</f>
        <v>TTC23L</v>
      </c>
      <c r="B1860" s="4">
        <v>1</v>
      </c>
      <c r="C1860" s="5">
        <v>0.68300000000000005</v>
      </c>
    </row>
    <row r="1861" spans="1:3" x14ac:dyDescent="0.2">
      <c r="A1861" s="3" t="str">
        <f>"ARPIN"</f>
        <v>ARPIN</v>
      </c>
      <c r="B1861" s="4">
        <v>1</v>
      </c>
      <c r="C1861" s="5">
        <v>0.68300000000000005</v>
      </c>
    </row>
    <row r="1862" spans="1:3" x14ac:dyDescent="0.2">
      <c r="A1862" s="3" t="str">
        <f>"GPR75"</f>
        <v>GPR75</v>
      </c>
      <c r="B1862" s="4">
        <v>1</v>
      </c>
      <c r="C1862" s="5">
        <v>0.68300000000000005</v>
      </c>
    </row>
    <row r="1863" spans="1:3" x14ac:dyDescent="0.2">
      <c r="A1863" s="3" t="str">
        <f>"AQP10"</f>
        <v>AQP10</v>
      </c>
      <c r="B1863" s="4">
        <v>1</v>
      </c>
      <c r="C1863" s="5">
        <v>0.68300000000000005</v>
      </c>
    </row>
    <row r="1864" spans="1:3" x14ac:dyDescent="0.2">
      <c r="A1864" s="3" t="str">
        <f>"ADGRA3"</f>
        <v>ADGRA3</v>
      </c>
      <c r="B1864" s="4">
        <v>1</v>
      </c>
      <c r="C1864" s="5">
        <v>0.68200000000000005</v>
      </c>
    </row>
    <row r="1865" spans="1:3" x14ac:dyDescent="0.2">
      <c r="A1865" s="3" t="str">
        <f>"LINGO2"</f>
        <v>LINGO2</v>
      </c>
      <c r="B1865" s="4">
        <v>1</v>
      </c>
      <c r="C1865" s="5">
        <v>0.68200000000000005</v>
      </c>
    </row>
    <row r="1866" spans="1:3" x14ac:dyDescent="0.2">
      <c r="A1866" s="3" t="str">
        <f>"FAM218A"</f>
        <v>FAM218A</v>
      </c>
      <c r="B1866" s="4">
        <v>1</v>
      </c>
      <c r="C1866" s="5">
        <v>0.68200000000000005</v>
      </c>
    </row>
    <row r="1867" spans="1:3" x14ac:dyDescent="0.2">
      <c r="A1867" s="3" t="str">
        <f>"AC139769.1"</f>
        <v>AC139769.1</v>
      </c>
      <c r="B1867" s="4">
        <v>1</v>
      </c>
      <c r="C1867" s="5">
        <v>0.68200000000000005</v>
      </c>
    </row>
    <row r="1868" spans="1:3" x14ac:dyDescent="0.2">
      <c r="A1868" s="3" t="str">
        <f>"MGAT5"</f>
        <v>MGAT5</v>
      </c>
      <c r="B1868" s="4">
        <v>1</v>
      </c>
      <c r="C1868" s="5">
        <v>0.68200000000000005</v>
      </c>
    </row>
    <row r="1869" spans="1:3" x14ac:dyDescent="0.2">
      <c r="A1869" s="3" t="str">
        <f>"GLRB"</f>
        <v>GLRB</v>
      </c>
      <c r="B1869" s="4">
        <v>1</v>
      </c>
      <c r="C1869" s="5">
        <v>0.68200000000000005</v>
      </c>
    </row>
    <row r="1870" spans="1:3" x14ac:dyDescent="0.2">
      <c r="A1870" s="3" t="str">
        <f>"WIPF3"</f>
        <v>WIPF3</v>
      </c>
      <c r="B1870" s="4">
        <v>1</v>
      </c>
      <c r="C1870" s="5">
        <v>0.68200000000000005</v>
      </c>
    </row>
    <row r="1871" spans="1:3" x14ac:dyDescent="0.2">
      <c r="A1871" s="3" t="str">
        <f>"GNAL"</f>
        <v>GNAL</v>
      </c>
      <c r="B1871" s="4">
        <v>1</v>
      </c>
      <c r="C1871" s="5">
        <v>0.68100000000000005</v>
      </c>
    </row>
    <row r="1872" spans="1:3" x14ac:dyDescent="0.2">
      <c r="A1872" s="3" t="str">
        <f>"DDR1"</f>
        <v>DDR1</v>
      </c>
      <c r="B1872" s="4">
        <v>1</v>
      </c>
      <c r="C1872" s="5">
        <v>0.68100000000000005</v>
      </c>
    </row>
    <row r="1873" spans="1:3" x14ac:dyDescent="0.2">
      <c r="A1873" s="3" t="str">
        <f>"LMO7-AS1"</f>
        <v>LMO7-AS1</v>
      </c>
      <c r="B1873" s="4">
        <v>1</v>
      </c>
      <c r="C1873" s="5">
        <v>0.68100000000000005</v>
      </c>
    </row>
    <row r="1874" spans="1:3" x14ac:dyDescent="0.2">
      <c r="A1874" s="3" t="str">
        <f>"DOCK1"</f>
        <v>DOCK1</v>
      </c>
      <c r="B1874" s="4">
        <v>1</v>
      </c>
      <c r="C1874" s="5">
        <v>0.68100000000000005</v>
      </c>
    </row>
    <row r="1875" spans="1:3" x14ac:dyDescent="0.2">
      <c r="A1875" s="3" t="str">
        <f>"ANKMY2"</f>
        <v>ANKMY2</v>
      </c>
      <c r="B1875" s="4">
        <v>1</v>
      </c>
      <c r="C1875" s="5">
        <v>0.68</v>
      </c>
    </row>
    <row r="1876" spans="1:3" x14ac:dyDescent="0.2">
      <c r="A1876" s="3" t="str">
        <f>"GTF2H3"</f>
        <v>GTF2H3</v>
      </c>
      <c r="B1876" s="4">
        <v>1</v>
      </c>
      <c r="C1876" s="5">
        <v>0.68</v>
      </c>
    </row>
    <row r="1877" spans="1:3" x14ac:dyDescent="0.2">
      <c r="A1877" s="3" t="str">
        <f>"ZNF415"</f>
        <v>ZNF415</v>
      </c>
      <c r="B1877" s="4">
        <v>1</v>
      </c>
      <c r="C1877" s="5">
        <v>0.68</v>
      </c>
    </row>
    <row r="1878" spans="1:3" x14ac:dyDescent="0.2">
      <c r="A1878" s="3" t="str">
        <f>"TUBGCP2"</f>
        <v>TUBGCP2</v>
      </c>
      <c r="B1878" s="4">
        <v>1</v>
      </c>
      <c r="C1878" s="5">
        <v>0.68</v>
      </c>
    </row>
    <row r="1879" spans="1:3" x14ac:dyDescent="0.2">
      <c r="A1879" s="3" t="str">
        <f>"AL136419.1"</f>
        <v>AL136419.1</v>
      </c>
      <c r="B1879" s="4">
        <v>1</v>
      </c>
      <c r="C1879" s="5">
        <v>0.68</v>
      </c>
    </row>
    <row r="1880" spans="1:3" x14ac:dyDescent="0.2">
      <c r="A1880" s="3" t="str">
        <f>"ZFHX4"</f>
        <v>ZFHX4</v>
      </c>
      <c r="B1880" s="4">
        <v>1</v>
      </c>
      <c r="C1880" s="5">
        <v>0.68</v>
      </c>
    </row>
    <row r="1881" spans="1:3" x14ac:dyDescent="0.2">
      <c r="A1881" s="3" t="str">
        <f>"RPSAP9"</f>
        <v>RPSAP9</v>
      </c>
      <c r="B1881" s="4">
        <v>1</v>
      </c>
      <c r="C1881" s="5">
        <v>0.68</v>
      </c>
    </row>
    <row r="1882" spans="1:3" x14ac:dyDescent="0.2">
      <c r="A1882" s="3" t="str">
        <f>"GP5"</f>
        <v>GP5</v>
      </c>
      <c r="B1882" s="4">
        <v>1</v>
      </c>
      <c r="C1882" s="5">
        <v>0.68</v>
      </c>
    </row>
    <row r="1883" spans="1:3" x14ac:dyDescent="0.2">
      <c r="A1883" s="3" t="str">
        <f>"MAGI2-AS3"</f>
        <v>MAGI2-AS3</v>
      </c>
      <c r="B1883" s="4">
        <v>1</v>
      </c>
      <c r="C1883" s="5">
        <v>0.68</v>
      </c>
    </row>
    <row r="1884" spans="1:3" x14ac:dyDescent="0.2">
      <c r="A1884" s="3" t="str">
        <f>"GMCL1"</f>
        <v>GMCL1</v>
      </c>
      <c r="B1884" s="4">
        <v>1</v>
      </c>
      <c r="C1884" s="5">
        <v>0.68</v>
      </c>
    </row>
    <row r="1885" spans="1:3" x14ac:dyDescent="0.2">
      <c r="A1885" s="3" t="str">
        <f>"CNGA3"</f>
        <v>CNGA3</v>
      </c>
      <c r="B1885" s="4">
        <v>1</v>
      </c>
      <c r="C1885" s="5">
        <v>0.67900000000000005</v>
      </c>
    </row>
    <row r="1886" spans="1:3" x14ac:dyDescent="0.2">
      <c r="A1886" s="3" t="str">
        <f>"ZNF510"</f>
        <v>ZNF510</v>
      </c>
      <c r="B1886" s="4">
        <v>1</v>
      </c>
      <c r="C1886" s="5">
        <v>0.67900000000000005</v>
      </c>
    </row>
    <row r="1887" spans="1:3" x14ac:dyDescent="0.2">
      <c r="A1887" s="3" t="str">
        <f>"HSF2"</f>
        <v>HSF2</v>
      </c>
      <c r="B1887" s="4">
        <v>1</v>
      </c>
      <c r="C1887" s="5">
        <v>0.67900000000000005</v>
      </c>
    </row>
    <row r="1888" spans="1:3" x14ac:dyDescent="0.2">
      <c r="A1888" s="3" t="str">
        <f>"TBCA"</f>
        <v>TBCA</v>
      </c>
      <c r="B1888" s="4">
        <v>1</v>
      </c>
      <c r="C1888" s="5">
        <v>0.67900000000000005</v>
      </c>
    </row>
    <row r="1889" spans="1:3" x14ac:dyDescent="0.2">
      <c r="A1889" s="3" t="str">
        <f>"TUSC2"</f>
        <v>TUSC2</v>
      </c>
      <c r="B1889" s="4">
        <v>1</v>
      </c>
      <c r="C1889" s="5">
        <v>0.67900000000000005</v>
      </c>
    </row>
    <row r="1890" spans="1:3" x14ac:dyDescent="0.2">
      <c r="A1890" s="3" t="str">
        <f>"XK"</f>
        <v>XK</v>
      </c>
      <c r="B1890" s="4">
        <v>1</v>
      </c>
      <c r="C1890" s="5">
        <v>0.67900000000000005</v>
      </c>
    </row>
    <row r="1891" spans="1:3" x14ac:dyDescent="0.2">
      <c r="A1891" s="3" t="str">
        <f>"GEMIN6"</f>
        <v>GEMIN6</v>
      </c>
      <c r="B1891" s="4">
        <v>1</v>
      </c>
      <c r="C1891" s="5">
        <v>0.67900000000000005</v>
      </c>
    </row>
    <row r="1892" spans="1:3" x14ac:dyDescent="0.2">
      <c r="A1892" s="3" t="str">
        <f>"ZNF607"</f>
        <v>ZNF607</v>
      </c>
      <c r="B1892" s="4">
        <v>1</v>
      </c>
      <c r="C1892" s="5">
        <v>0.67900000000000005</v>
      </c>
    </row>
    <row r="1893" spans="1:3" x14ac:dyDescent="0.2">
      <c r="A1893" s="3" t="str">
        <f>"MAGED2"</f>
        <v>MAGED2</v>
      </c>
      <c r="B1893" s="4">
        <v>1</v>
      </c>
      <c r="C1893" s="5">
        <v>0.67900000000000005</v>
      </c>
    </row>
    <row r="1894" spans="1:3" x14ac:dyDescent="0.2">
      <c r="A1894" s="3" t="str">
        <f>"DCAF8"</f>
        <v>DCAF8</v>
      </c>
      <c r="B1894" s="4">
        <v>1</v>
      </c>
      <c r="C1894" s="5">
        <v>0.67800000000000005</v>
      </c>
    </row>
    <row r="1895" spans="1:3" x14ac:dyDescent="0.2">
      <c r="A1895" s="3" t="str">
        <f>"DIMT1"</f>
        <v>DIMT1</v>
      </c>
      <c r="B1895" s="4">
        <v>1</v>
      </c>
      <c r="C1895" s="5">
        <v>0.67800000000000005</v>
      </c>
    </row>
    <row r="1896" spans="1:3" x14ac:dyDescent="0.2">
      <c r="A1896" s="3" t="str">
        <f>"LINC01415"</f>
        <v>LINC01415</v>
      </c>
      <c r="B1896" s="4">
        <v>1</v>
      </c>
      <c r="C1896" s="5">
        <v>0.67800000000000005</v>
      </c>
    </row>
    <row r="1897" spans="1:3" x14ac:dyDescent="0.2">
      <c r="A1897" s="3" t="str">
        <f>"CCDC102B"</f>
        <v>CCDC102B</v>
      </c>
      <c r="B1897" s="4">
        <v>1</v>
      </c>
      <c r="C1897" s="5">
        <v>0.67800000000000005</v>
      </c>
    </row>
    <row r="1898" spans="1:3" x14ac:dyDescent="0.2">
      <c r="A1898" s="3" t="str">
        <f>"TCTA"</f>
        <v>TCTA</v>
      </c>
      <c r="B1898" s="4">
        <v>1</v>
      </c>
      <c r="C1898" s="5">
        <v>0.67800000000000005</v>
      </c>
    </row>
    <row r="1899" spans="1:3" x14ac:dyDescent="0.2">
      <c r="A1899" s="3" t="str">
        <f>"TTC30A"</f>
        <v>TTC30A</v>
      </c>
      <c r="B1899" s="4">
        <v>1</v>
      </c>
      <c r="C1899" s="5">
        <v>0.67800000000000005</v>
      </c>
    </row>
    <row r="1900" spans="1:3" x14ac:dyDescent="0.2">
      <c r="A1900" s="3" t="str">
        <f>"SIPA1L3"</f>
        <v>SIPA1L3</v>
      </c>
      <c r="B1900" s="4">
        <v>1</v>
      </c>
      <c r="C1900" s="5">
        <v>0.67800000000000005</v>
      </c>
    </row>
    <row r="1901" spans="1:3" x14ac:dyDescent="0.2">
      <c r="A1901" s="3" t="str">
        <f>"AL354696.2"</f>
        <v>AL354696.2</v>
      </c>
      <c r="B1901" s="4">
        <v>1</v>
      </c>
      <c r="C1901" s="5">
        <v>0.67800000000000005</v>
      </c>
    </row>
    <row r="1902" spans="1:3" x14ac:dyDescent="0.2">
      <c r="A1902" s="3" t="str">
        <f>"RPL7AP64"</f>
        <v>RPL7AP64</v>
      </c>
      <c r="B1902" s="4">
        <v>1</v>
      </c>
      <c r="C1902" s="5">
        <v>0.67800000000000005</v>
      </c>
    </row>
    <row r="1903" spans="1:3" x14ac:dyDescent="0.2">
      <c r="A1903" s="3" t="str">
        <f>"LYRM4"</f>
        <v>LYRM4</v>
      </c>
      <c r="B1903" s="4">
        <v>1</v>
      </c>
      <c r="C1903" s="5">
        <v>0.67800000000000005</v>
      </c>
    </row>
    <row r="1904" spans="1:3" x14ac:dyDescent="0.2">
      <c r="A1904" s="3" t="str">
        <f>"OXTR"</f>
        <v>OXTR</v>
      </c>
      <c r="B1904" s="4">
        <v>1</v>
      </c>
      <c r="C1904" s="5">
        <v>0.67800000000000005</v>
      </c>
    </row>
    <row r="1905" spans="1:3" x14ac:dyDescent="0.2">
      <c r="A1905" s="3" t="str">
        <f>"AC091152.4"</f>
        <v>AC091152.4</v>
      </c>
      <c r="B1905" s="4">
        <v>1</v>
      </c>
      <c r="C1905" s="5">
        <v>0.67700000000000005</v>
      </c>
    </row>
    <row r="1906" spans="1:3" x14ac:dyDescent="0.2">
      <c r="A1906" s="3" t="str">
        <f>"CUX1"</f>
        <v>CUX1</v>
      </c>
      <c r="B1906" s="4">
        <v>1</v>
      </c>
      <c r="C1906" s="5">
        <v>0.67700000000000005</v>
      </c>
    </row>
    <row r="1907" spans="1:3" x14ac:dyDescent="0.2">
      <c r="A1907" s="3" t="str">
        <f>"LMO2"</f>
        <v>LMO2</v>
      </c>
      <c r="B1907" s="4">
        <v>1</v>
      </c>
      <c r="C1907" s="5">
        <v>0.67700000000000005</v>
      </c>
    </row>
    <row r="1908" spans="1:3" x14ac:dyDescent="0.2">
      <c r="A1908" s="3" t="str">
        <f>"ACACA"</f>
        <v>ACACA</v>
      </c>
      <c r="B1908" s="4">
        <v>1</v>
      </c>
      <c r="C1908" s="5">
        <v>0.67700000000000005</v>
      </c>
    </row>
    <row r="1909" spans="1:3" x14ac:dyDescent="0.2">
      <c r="A1909" s="3" t="str">
        <f>"TMEM254-AS1"</f>
        <v>TMEM254-AS1</v>
      </c>
      <c r="B1909" s="4">
        <v>1</v>
      </c>
      <c r="C1909" s="5">
        <v>0.67600000000000005</v>
      </c>
    </row>
    <row r="1910" spans="1:3" x14ac:dyDescent="0.2">
      <c r="A1910" s="3" t="str">
        <f>"NSL1"</f>
        <v>NSL1</v>
      </c>
      <c r="B1910" s="4">
        <v>1</v>
      </c>
      <c r="C1910" s="5">
        <v>0.67600000000000005</v>
      </c>
    </row>
    <row r="1911" spans="1:3" x14ac:dyDescent="0.2">
      <c r="A1911" s="3" t="str">
        <f>"ELAC1"</f>
        <v>ELAC1</v>
      </c>
      <c r="B1911" s="4">
        <v>1</v>
      </c>
      <c r="C1911" s="5">
        <v>0.67600000000000005</v>
      </c>
    </row>
    <row r="1912" spans="1:3" x14ac:dyDescent="0.2">
      <c r="A1912" s="3" t="str">
        <f>"CCDC74A"</f>
        <v>CCDC74A</v>
      </c>
      <c r="B1912" s="4">
        <v>1</v>
      </c>
      <c r="C1912" s="5">
        <v>0.67600000000000005</v>
      </c>
    </row>
    <row r="1913" spans="1:3" x14ac:dyDescent="0.2">
      <c r="A1913" s="3" t="str">
        <f>"RBM4B"</f>
        <v>RBM4B</v>
      </c>
      <c r="B1913" s="4">
        <v>1</v>
      </c>
      <c r="C1913" s="5">
        <v>0.67600000000000005</v>
      </c>
    </row>
    <row r="1914" spans="1:3" x14ac:dyDescent="0.2">
      <c r="A1914" s="3" t="str">
        <f>"BBOX1"</f>
        <v>BBOX1</v>
      </c>
      <c r="B1914" s="4">
        <v>1</v>
      </c>
      <c r="C1914" s="5">
        <v>0.67600000000000005</v>
      </c>
    </row>
    <row r="1915" spans="1:3" x14ac:dyDescent="0.2">
      <c r="A1915" s="3" t="str">
        <f>"FAM120A"</f>
        <v>FAM120A</v>
      </c>
      <c r="B1915" s="4">
        <v>1</v>
      </c>
      <c r="C1915" s="5">
        <v>0.67600000000000005</v>
      </c>
    </row>
    <row r="1916" spans="1:3" x14ac:dyDescent="0.2">
      <c r="A1916" s="3" t="str">
        <f>"AC091965.1"</f>
        <v>AC091965.1</v>
      </c>
      <c r="B1916" s="4">
        <v>1</v>
      </c>
      <c r="C1916" s="5">
        <v>0.67600000000000005</v>
      </c>
    </row>
    <row r="1917" spans="1:3" x14ac:dyDescent="0.2">
      <c r="A1917" s="3" t="str">
        <f>"BX004807.1"</f>
        <v>BX004807.1</v>
      </c>
      <c r="B1917" s="4">
        <v>1</v>
      </c>
      <c r="C1917" s="5">
        <v>0.67600000000000005</v>
      </c>
    </row>
    <row r="1918" spans="1:3" x14ac:dyDescent="0.2">
      <c r="A1918" s="3" t="str">
        <f>"HABP4"</f>
        <v>HABP4</v>
      </c>
      <c r="B1918" s="4">
        <v>1</v>
      </c>
      <c r="C1918" s="5">
        <v>0.67600000000000005</v>
      </c>
    </row>
    <row r="1919" spans="1:3" x14ac:dyDescent="0.2">
      <c r="A1919" s="3" t="str">
        <f>"KATNAL1"</f>
        <v>KATNAL1</v>
      </c>
      <c r="B1919" s="4">
        <v>1</v>
      </c>
      <c r="C1919" s="5">
        <v>0.67600000000000005</v>
      </c>
    </row>
    <row r="1920" spans="1:3" x14ac:dyDescent="0.2">
      <c r="A1920" s="3" t="str">
        <f>"AC245100.7"</f>
        <v>AC245100.7</v>
      </c>
      <c r="B1920" s="4">
        <v>1</v>
      </c>
      <c r="C1920" s="5">
        <v>0.67600000000000005</v>
      </c>
    </row>
    <row r="1921" spans="1:3" x14ac:dyDescent="0.2">
      <c r="A1921" s="3" t="str">
        <f>"AC025171.3"</f>
        <v>AC025171.3</v>
      </c>
      <c r="B1921" s="4">
        <v>1</v>
      </c>
      <c r="C1921" s="5">
        <v>0.67500000000000004</v>
      </c>
    </row>
    <row r="1922" spans="1:3" x14ac:dyDescent="0.2">
      <c r="A1922" s="3" t="str">
        <f>"FER1L5"</f>
        <v>FER1L5</v>
      </c>
      <c r="B1922" s="4">
        <v>1</v>
      </c>
      <c r="C1922" s="5">
        <v>0.67500000000000004</v>
      </c>
    </row>
    <row r="1923" spans="1:3" x14ac:dyDescent="0.2">
      <c r="A1923" s="3" t="str">
        <f>"URI1"</f>
        <v>URI1</v>
      </c>
      <c r="B1923" s="4">
        <v>1</v>
      </c>
      <c r="C1923" s="5">
        <v>0.67500000000000004</v>
      </c>
    </row>
    <row r="1924" spans="1:3" x14ac:dyDescent="0.2">
      <c r="A1924" s="3" t="str">
        <f>"ZNF709"</f>
        <v>ZNF709</v>
      </c>
      <c r="B1924" s="4">
        <v>1</v>
      </c>
      <c r="C1924" s="5">
        <v>0.67500000000000004</v>
      </c>
    </row>
    <row r="1925" spans="1:3" x14ac:dyDescent="0.2">
      <c r="A1925" s="3" t="str">
        <f>"UBE2D4"</f>
        <v>UBE2D4</v>
      </c>
      <c r="B1925" s="4">
        <v>1</v>
      </c>
      <c r="C1925" s="5">
        <v>0.67500000000000004</v>
      </c>
    </row>
    <row r="1926" spans="1:3" x14ac:dyDescent="0.2">
      <c r="A1926" s="3" t="str">
        <f>"PURA"</f>
        <v>PURA</v>
      </c>
      <c r="B1926" s="4">
        <v>1</v>
      </c>
      <c r="C1926" s="5">
        <v>0.67500000000000004</v>
      </c>
    </row>
    <row r="1927" spans="1:3" x14ac:dyDescent="0.2">
      <c r="A1927" s="3" t="str">
        <f>"AC097639.1"</f>
        <v>AC097639.1</v>
      </c>
      <c r="B1927" s="4">
        <v>1</v>
      </c>
      <c r="C1927" s="5">
        <v>0.67500000000000004</v>
      </c>
    </row>
    <row r="1928" spans="1:3" x14ac:dyDescent="0.2">
      <c r="A1928" s="3" t="str">
        <f>"ERCC3"</f>
        <v>ERCC3</v>
      </c>
      <c r="B1928" s="4">
        <v>1</v>
      </c>
      <c r="C1928" s="5">
        <v>0.67500000000000004</v>
      </c>
    </row>
    <row r="1929" spans="1:3" x14ac:dyDescent="0.2">
      <c r="A1929" s="3" t="str">
        <f>"AL353747.3"</f>
        <v>AL353747.3</v>
      </c>
      <c r="B1929" s="4">
        <v>1</v>
      </c>
      <c r="C1929" s="5">
        <v>0.67500000000000004</v>
      </c>
    </row>
    <row r="1930" spans="1:3" x14ac:dyDescent="0.2">
      <c r="A1930" s="3" t="str">
        <f>"CRISP2"</f>
        <v>CRISP2</v>
      </c>
      <c r="B1930" s="4">
        <v>1</v>
      </c>
      <c r="C1930" s="5">
        <v>0.67500000000000004</v>
      </c>
    </row>
    <row r="1931" spans="1:3" x14ac:dyDescent="0.2">
      <c r="A1931" s="3" t="str">
        <f>"TTLL6"</f>
        <v>TTLL6</v>
      </c>
      <c r="B1931" s="4">
        <v>1</v>
      </c>
      <c r="C1931" s="5">
        <v>0.67500000000000004</v>
      </c>
    </row>
    <row r="1932" spans="1:3" x14ac:dyDescent="0.2">
      <c r="A1932" s="3" t="str">
        <f>"TBC1D22B"</f>
        <v>TBC1D22B</v>
      </c>
      <c r="B1932" s="4">
        <v>1</v>
      </c>
      <c r="C1932" s="5">
        <v>0.67500000000000004</v>
      </c>
    </row>
    <row r="1933" spans="1:3" x14ac:dyDescent="0.2">
      <c r="A1933" s="3" t="str">
        <f>"CUL5"</f>
        <v>CUL5</v>
      </c>
      <c r="B1933" s="4">
        <v>1</v>
      </c>
      <c r="C1933" s="5">
        <v>0.67400000000000004</v>
      </c>
    </row>
    <row r="1934" spans="1:3" x14ac:dyDescent="0.2">
      <c r="A1934" s="3" t="str">
        <f>"EPN2"</f>
        <v>EPN2</v>
      </c>
      <c r="B1934" s="4">
        <v>1</v>
      </c>
      <c r="C1934" s="5">
        <v>0.67400000000000004</v>
      </c>
    </row>
    <row r="1935" spans="1:3" x14ac:dyDescent="0.2">
      <c r="A1935" s="3" t="str">
        <f>"AC105101.2"</f>
        <v>AC105101.2</v>
      </c>
      <c r="B1935" s="4">
        <v>1</v>
      </c>
      <c r="C1935" s="5">
        <v>0.67400000000000004</v>
      </c>
    </row>
    <row r="1936" spans="1:3" x14ac:dyDescent="0.2">
      <c r="A1936" s="3" t="str">
        <f>"SGK3"</f>
        <v>SGK3</v>
      </c>
      <c r="B1936" s="4">
        <v>1</v>
      </c>
      <c r="C1936" s="5">
        <v>0.67400000000000004</v>
      </c>
    </row>
    <row r="1937" spans="1:3" x14ac:dyDescent="0.2">
      <c r="A1937" s="3" t="str">
        <f>"MBTPS1"</f>
        <v>MBTPS1</v>
      </c>
      <c r="B1937" s="4">
        <v>1</v>
      </c>
      <c r="C1937" s="5">
        <v>0.67400000000000004</v>
      </c>
    </row>
    <row r="1938" spans="1:3" x14ac:dyDescent="0.2">
      <c r="A1938" s="3" t="str">
        <f>"PIN1"</f>
        <v>PIN1</v>
      </c>
      <c r="B1938" s="4">
        <v>1</v>
      </c>
      <c r="C1938" s="5">
        <v>0.67400000000000004</v>
      </c>
    </row>
    <row r="1939" spans="1:3" x14ac:dyDescent="0.2">
      <c r="A1939" s="3" t="str">
        <f>"MAP4"</f>
        <v>MAP4</v>
      </c>
      <c r="B1939" s="4">
        <v>1</v>
      </c>
      <c r="C1939" s="5">
        <v>0.67300000000000004</v>
      </c>
    </row>
    <row r="1940" spans="1:3" x14ac:dyDescent="0.2">
      <c r="A1940" s="3" t="str">
        <f>"FAM186B"</f>
        <v>FAM186B</v>
      </c>
      <c r="B1940" s="4">
        <v>1</v>
      </c>
      <c r="C1940" s="5">
        <v>0.67300000000000004</v>
      </c>
    </row>
    <row r="1941" spans="1:3" x14ac:dyDescent="0.2">
      <c r="A1941" s="3" t="str">
        <f>"MRFAP1L1"</f>
        <v>MRFAP1L1</v>
      </c>
      <c r="B1941" s="4">
        <v>1</v>
      </c>
      <c r="C1941" s="5">
        <v>0.67300000000000004</v>
      </c>
    </row>
    <row r="1942" spans="1:3" x14ac:dyDescent="0.2">
      <c r="A1942" s="3" t="str">
        <f>"ENAM"</f>
        <v>ENAM</v>
      </c>
      <c r="B1942" s="4">
        <v>1</v>
      </c>
      <c r="C1942" s="5">
        <v>0.67300000000000004</v>
      </c>
    </row>
    <row r="1943" spans="1:3" x14ac:dyDescent="0.2">
      <c r="A1943" s="3" t="str">
        <f>"AL449363.2"</f>
        <v>AL449363.2</v>
      </c>
      <c r="B1943" s="4">
        <v>1</v>
      </c>
      <c r="C1943" s="5">
        <v>0.67300000000000004</v>
      </c>
    </row>
    <row r="1944" spans="1:3" x14ac:dyDescent="0.2">
      <c r="A1944" s="3" t="str">
        <f>"TMEM138"</f>
        <v>TMEM138</v>
      </c>
      <c r="B1944" s="4">
        <v>1</v>
      </c>
      <c r="C1944" s="5">
        <v>0.67300000000000004</v>
      </c>
    </row>
    <row r="1945" spans="1:3" x14ac:dyDescent="0.2">
      <c r="A1945" s="3" t="str">
        <f>"ZNF658"</f>
        <v>ZNF658</v>
      </c>
      <c r="B1945" s="4">
        <v>1</v>
      </c>
      <c r="C1945" s="5">
        <v>0.67200000000000004</v>
      </c>
    </row>
    <row r="1946" spans="1:3" x14ac:dyDescent="0.2">
      <c r="A1946" s="3" t="str">
        <f>"THTPA"</f>
        <v>THTPA</v>
      </c>
      <c r="B1946" s="4">
        <v>1</v>
      </c>
      <c r="C1946" s="5">
        <v>0.67200000000000004</v>
      </c>
    </row>
    <row r="1947" spans="1:3" x14ac:dyDescent="0.2">
      <c r="A1947" s="3" t="str">
        <f>"C7orf50"</f>
        <v>C7orf50</v>
      </c>
      <c r="B1947" s="4">
        <v>1</v>
      </c>
      <c r="C1947" s="5">
        <v>0.67200000000000004</v>
      </c>
    </row>
    <row r="1948" spans="1:3" x14ac:dyDescent="0.2">
      <c r="A1948" s="3" t="str">
        <f>"UTP25"</f>
        <v>UTP25</v>
      </c>
      <c r="B1948" s="4">
        <v>1</v>
      </c>
      <c r="C1948" s="5">
        <v>0.67200000000000004</v>
      </c>
    </row>
    <row r="1949" spans="1:3" x14ac:dyDescent="0.2">
      <c r="A1949" s="3" t="str">
        <f>"AQP4"</f>
        <v>AQP4</v>
      </c>
      <c r="B1949" s="4">
        <v>1</v>
      </c>
      <c r="C1949" s="5">
        <v>0.67200000000000004</v>
      </c>
    </row>
    <row r="1950" spans="1:3" x14ac:dyDescent="0.2">
      <c r="A1950" s="3" t="str">
        <f>"ZNF24"</f>
        <v>ZNF24</v>
      </c>
      <c r="B1950" s="4">
        <v>1</v>
      </c>
      <c r="C1950" s="5">
        <v>0.67200000000000004</v>
      </c>
    </row>
    <row r="1951" spans="1:3" x14ac:dyDescent="0.2">
      <c r="A1951" s="3" t="str">
        <f>"TRAPPC9"</f>
        <v>TRAPPC9</v>
      </c>
      <c r="B1951" s="4">
        <v>1</v>
      </c>
      <c r="C1951" s="5">
        <v>0.67100000000000004</v>
      </c>
    </row>
    <row r="1952" spans="1:3" x14ac:dyDescent="0.2">
      <c r="A1952" s="3" t="str">
        <f>"ZNF775"</f>
        <v>ZNF775</v>
      </c>
      <c r="B1952" s="4">
        <v>1</v>
      </c>
      <c r="C1952" s="5">
        <v>0.67100000000000004</v>
      </c>
    </row>
    <row r="1953" spans="1:3" x14ac:dyDescent="0.2">
      <c r="A1953" s="3" t="str">
        <f>"RNASEK-C17orf49"</f>
        <v>RNASEK-C17orf49</v>
      </c>
      <c r="B1953" s="4">
        <v>1</v>
      </c>
      <c r="C1953" s="5">
        <v>0.67100000000000004</v>
      </c>
    </row>
    <row r="1954" spans="1:3" x14ac:dyDescent="0.2">
      <c r="A1954" s="3" t="str">
        <f>"AC015813.5"</f>
        <v>AC015813.5</v>
      </c>
      <c r="B1954" s="4">
        <v>1</v>
      </c>
      <c r="C1954" s="5">
        <v>0.67100000000000004</v>
      </c>
    </row>
    <row r="1955" spans="1:3" x14ac:dyDescent="0.2">
      <c r="A1955" s="3" t="str">
        <f>"RPLP1P6"</f>
        <v>RPLP1P6</v>
      </c>
      <c r="B1955" s="4">
        <v>1</v>
      </c>
      <c r="C1955" s="5">
        <v>0.67100000000000004</v>
      </c>
    </row>
    <row r="1956" spans="1:3" x14ac:dyDescent="0.2">
      <c r="A1956" s="3" t="str">
        <f>"GLIPR1L2"</f>
        <v>GLIPR1L2</v>
      </c>
      <c r="B1956" s="4">
        <v>1</v>
      </c>
      <c r="C1956" s="5">
        <v>0.67100000000000004</v>
      </c>
    </row>
    <row r="1957" spans="1:3" x14ac:dyDescent="0.2">
      <c r="A1957" s="3" t="str">
        <f>"FAM216A"</f>
        <v>FAM216A</v>
      </c>
      <c r="B1957" s="4">
        <v>1</v>
      </c>
      <c r="C1957" s="5">
        <v>0.67</v>
      </c>
    </row>
    <row r="1958" spans="1:3" x14ac:dyDescent="0.2">
      <c r="A1958" s="3" t="str">
        <f>"SCN4B"</f>
        <v>SCN4B</v>
      </c>
      <c r="B1958" s="4">
        <v>1</v>
      </c>
      <c r="C1958" s="5">
        <v>0.67</v>
      </c>
    </row>
    <row r="1959" spans="1:3" x14ac:dyDescent="0.2">
      <c r="A1959" s="3" t="str">
        <f>"ZDHHC11B"</f>
        <v>ZDHHC11B</v>
      </c>
      <c r="B1959" s="4">
        <v>1</v>
      </c>
      <c r="C1959" s="5">
        <v>0.67</v>
      </c>
    </row>
    <row r="1960" spans="1:3" x14ac:dyDescent="0.2">
      <c r="A1960" s="3" t="str">
        <f>"SPTLC2"</f>
        <v>SPTLC2</v>
      </c>
      <c r="B1960" s="4">
        <v>1</v>
      </c>
      <c r="C1960" s="5">
        <v>0.67</v>
      </c>
    </row>
    <row r="1961" spans="1:3" x14ac:dyDescent="0.2">
      <c r="A1961" s="3" t="str">
        <f>"AC011921.1"</f>
        <v>AC011921.1</v>
      </c>
      <c r="B1961" s="4">
        <v>1</v>
      </c>
      <c r="C1961" s="5">
        <v>0.66900000000000004</v>
      </c>
    </row>
    <row r="1962" spans="1:3" x14ac:dyDescent="0.2">
      <c r="A1962" s="3" t="str">
        <f>"WFDC6"</f>
        <v>WFDC6</v>
      </c>
      <c r="B1962" s="4">
        <v>1</v>
      </c>
      <c r="C1962" s="5">
        <v>0.66900000000000004</v>
      </c>
    </row>
    <row r="1963" spans="1:3" x14ac:dyDescent="0.2">
      <c r="A1963" s="3" t="str">
        <f>"ERBB4"</f>
        <v>ERBB4</v>
      </c>
      <c r="B1963" s="4">
        <v>1</v>
      </c>
      <c r="C1963" s="5">
        <v>0.66900000000000004</v>
      </c>
    </row>
    <row r="1964" spans="1:3" x14ac:dyDescent="0.2">
      <c r="A1964" s="3" t="str">
        <f>"AGBL3"</f>
        <v>AGBL3</v>
      </c>
      <c r="B1964" s="4">
        <v>1</v>
      </c>
      <c r="C1964" s="5">
        <v>0.66900000000000004</v>
      </c>
    </row>
    <row r="1965" spans="1:3" x14ac:dyDescent="0.2">
      <c r="A1965" s="3" t="str">
        <f>"SUMF2"</f>
        <v>SUMF2</v>
      </c>
      <c r="B1965" s="4">
        <v>1</v>
      </c>
      <c r="C1965" s="5">
        <v>0.66900000000000004</v>
      </c>
    </row>
    <row r="1966" spans="1:3" x14ac:dyDescent="0.2">
      <c r="A1966" s="3" t="str">
        <f>"DMRT3"</f>
        <v>DMRT3</v>
      </c>
      <c r="B1966" s="4">
        <v>1</v>
      </c>
      <c r="C1966" s="5">
        <v>0.66900000000000004</v>
      </c>
    </row>
    <row r="1967" spans="1:3" x14ac:dyDescent="0.2">
      <c r="A1967" s="3" t="str">
        <f>"EBLN3P"</f>
        <v>EBLN3P</v>
      </c>
      <c r="B1967" s="4">
        <v>1</v>
      </c>
      <c r="C1967" s="5">
        <v>0.66900000000000004</v>
      </c>
    </row>
    <row r="1968" spans="1:3" x14ac:dyDescent="0.2">
      <c r="A1968" s="3" t="str">
        <f>"MT1F"</f>
        <v>MT1F</v>
      </c>
      <c r="B1968" s="4">
        <v>1</v>
      </c>
      <c r="C1968" s="5">
        <v>0.66800000000000004</v>
      </c>
    </row>
    <row r="1969" spans="1:3" x14ac:dyDescent="0.2">
      <c r="A1969" s="3" t="str">
        <f>"ZSCAN1"</f>
        <v>ZSCAN1</v>
      </c>
      <c r="B1969" s="4">
        <v>1</v>
      </c>
      <c r="C1969" s="5">
        <v>0.66800000000000004</v>
      </c>
    </row>
    <row r="1970" spans="1:3" x14ac:dyDescent="0.2">
      <c r="A1970" s="3" t="str">
        <f>"AP001372.1"</f>
        <v>AP001372.1</v>
      </c>
      <c r="B1970" s="4">
        <v>1</v>
      </c>
      <c r="C1970" s="5">
        <v>0.66800000000000004</v>
      </c>
    </row>
    <row r="1971" spans="1:3" x14ac:dyDescent="0.2">
      <c r="A1971" s="3" t="str">
        <f>"PFKM"</f>
        <v>PFKM</v>
      </c>
      <c r="B1971" s="4">
        <v>1</v>
      </c>
      <c r="C1971" s="5">
        <v>0.66800000000000004</v>
      </c>
    </row>
    <row r="1972" spans="1:3" x14ac:dyDescent="0.2">
      <c r="A1972" s="3" t="str">
        <f>"TFCP2"</f>
        <v>TFCP2</v>
      </c>
      <c r="B1972" s="4">
        <v>1</v>
      </c>
      <c r="C1972" s="5">
        <v>0.66800000000000004</v>
      </c>
    </row>
    <row r="1973" spans="1:3" x14ac:dyDescent="0.2">
      <c r="A1973" s="3" t="str">
        <f>"COMMD3-BMI1"</f>
        <v>COMMD3-BMI1</v>
      </c>
      <c r="B1973" s="4">
        <v>1</v>
      </c>
      <c r="C1973" s="5">
        <v>0.66800000000000004</v>
      </c>
    </row>
    <row r="1974" spans="1:3" x14ac:dyDescent="0.2">
      <c r="A1974" s="3" t="str">
        <f>"ZNF512"</f>
        <v>ZNF512</v>
      </c>
      <c r="B1974" s="4">
        <v>1</v>
      </c>
      <c r="C1974" s="5">
        <v>0.66800000000000004</v>
      </c>
    </row>
    <row r="1975" spans="1:3" x14ac:dyDescent="0.2">
      <c r="A1975" s="3" t="str">
        <f>"CDKL3"</f>
        <v>CDKL3</v>
      </c>
      <c r="B1975" s="4">
        <v>1</v>
      </c>
      <c r="C1975" s="5">
        <v>0.66800000000000004</v>
      </c>
    </row>
    <row r="1976" spans="1:3" x14ac:dyDescent="0.2">
      <c r="A1976" s="3" t="str">
        <f>"PROK1"</f>
        <v>PROK1</v>
      </c>
      <c r="B1976" s="4">
        <v>1</v>
      </c>
      <c r="C1976" s="5">
        <v>0.66800000000000004</v>
      </c>
    </row>
    <row r="1977" spans="1:3" x14ac:dyDescent="0.2">
      <c r="A1977" s="3" t="str">
        <f>"AC104532.1"</f>
        <v>AC104532.1</v>
      </c>
      <c r="B1977" s="4">
        <v>1</v>
      </c>
      <c r="C1977" s="5">
        <v>0.66700000000000004</v>
      </c>
    </row>
    <row r="1978" spans="1:3" x14ac:dyDescent="0.2">
      <c r="A1978" s="3" t="str">
        <f>"IRF6"</f>
        <v>IRF6</v>
      </c>
      <c r="B1978" s="4">
        <v>1</v>
      </c>
      <c r="C1978" s="5">
        <v>0.66700000000000004</v>
      </c>
    </row>
    <row r="1979" spans="1:3" x14ac:dyDescent="0.2">
      <c r="A1979" s="3" t="str">
        <f>"TTC21B"</f>
        <v>TTC21B</v>
      </c>
      <c r="B1979" s="4">
        <v>1</v>
      </c>
      <c r="C1979" s="5">
        <v>0.66700000000000004</v>
      </c>
    </row>
    <row r="1980" spans="1:3" x14ac:dyDescent="0.2">
      <c r="A1980" s="3" t="str">
        <f>"UBB"</f>
        <v>UBB</v>
      </c>
      <c r="B1980" s="4">
        <v>1</v>
      </c>
      <c r="C1980" s="5">
        <v>0.66700000000000004</v>
      </c>
    </row>
    <row r="1981" spans="1:3" x14ac:dyDescent="0.2">
      <c r="A1981" s="3" t="str">
        <f>"HEY2"</f>
        <v>HEY2</v>
      </c>
      <c r="B1981" s="4">
        <v>1</v>
      </c>
      <c r="C1981" s="5">
        <v>0.66700000000000004</v>
      </c>
    </row>
    <row r="1982" spans="1:3" x14ac:dyDescent="0.2">
      <c r="A1982" s="3" t="str">
        <f>"AC003072.1"</f>
        <v>AC003072.1</v>
      </c>
      <c r="B1982" s="4">
        <v>1</v>
      </c>
      <c r="C1982" s="5">
        <v>0.66700000000000004</v>
      </c>
    </row>
    <row r="1983" spans="1:3" x14ac:dyDescent="0.2">
      <c r="A1983" s="3" t="str">
        <f>"AC078925.4"</f>
        <v>AC078925.4</v>
      </c>
      <c r="B1983" s="4">
        <v>1</v>
      </c>
      <c r="C1983" s="5">
        <v>0.66700000000000004</v>
      </c>
    </row>
    <row r="1984" spans="1:3" x14ac:dyDescent="0.2">
      <c r="A1984" s="3" t="str">
        <f>"PTGER2"</f>
        <v>PTGER2</v>
      </c>
      <c r="B1984" s="4">
        <v>1</v>
      </c>
      <c r="C1984" s="5">
        <v>0.66700000000000004</v>
      </c>
    </row>
    <row r="1985" spans="1:3" x14ac:dyDescent="0.2">
      <c r="A1985" s="3" t="str">
        <f>"MYLK"</f>
        <v>MYLK</v>
      </c>
      <c r="B1985" s="4">
        <v>1</v>
      </c>
      <c r="C1985" s="5">
        <v>0.66700000000000004</v>
      </c>
    </row>
    <row r="1986" spans="1:3" x14ac:dyDescent="0.2">
      <c r="A1986" s="3" t="str">
        <f>"NPIPA9"</f>
        <v>NPIPA9</v>
      </c>
      <c r="B1986" s="4">
        <v>1</v>
      </c>
      <c r="C1986" s="5">
        <v>0.66700000000000004</v>
      </c>
    </row>
    <row r="1987" spans="1:3" x14ac:dyDescent="0.2">
      <c r="A1987" s="3" t="str">
        <f>"SOX5"</f>
        <v>SOX5</v>
      </c>
      <c r="B1987" s="4">
        <v>1</v>
      </c>
      <c r="C1987" s="5">
        <v>0.66600000000000004</v>
      </c>
    </row>
    <row r="1988" spans="1:3" x14ac:dyDescent="0.2">
      <c r="A1988" s="3" t="str">
        <f>"WDSUB1"</f>
        <v>WDSUB1</v>
      </c>
      <c r="B1988" s="4">
        <v>1</v>
      </c>
      <c r="C1988" s="5">
        <v>0.66600000000000004</v>
      </c>
    </row>
    <row r="1989" spans="1:3" x14ac:dyDescent="0.2">
      <c r="A1989" s="3" t="str">
        <f>"THBS3-AS1"</f>
        <v>THBS3-AS1</v>
      </c>
      <c r="B1989" s="4">
        <v>1</v>
      </c>
      <c r="C1989" s="5">
        <v>0.66600000000000004</v>
      </c>
    </row>
    <row r="1990" spans="1:3" x14ac:dyDescent="0.2">
      <c r="A1990" s="3" t="str">
        <f>"PEX11G"</f>
        <v>PEX11G</v>
      </c>
      <c r="B1990" s="4">
        <v>1</v>
      </c>
      <c r="C1990" s="5">
        <v>0.66600000000000004</v>
      </c>
    </row>
    <row r="1991" spans="1:3" x14ac:dyDescent="0.2">
      <c r="A1991" s="3" t="str">
        <f>"LINC01018"</f>
        <v>LINC01018</v>
      </c>
      <c r="B1991" s="4">
        <v>1</v>
      </c>
      <c r="C1991" s="5">
        <v>0.66600000000000004</v>
      </c>
    </row>
    <row r="1992" spans="1:3" x14ac:dyDescent="0.2">
      <c r="A1992" s="3" t="str">
        <f>"RCBTB1"</f>
        <v>RCBTB1</v>
      </c>
      <c r="B1992" s="4">
        <v>1</v>
      </c>
      <c r="C1992" s="5">
        <v>0.66500000000000004</v>
      </c>
    </row>
    <row r="1993" spans="1:3" x14ac:dyDescent="0.2">
      <c r="A1993" s="3" t="str">
        <f>"TMPRSS7"</f>
        <v>TMPRSS7</v>
      </c>
      <c r="B1993" s="4">
        <v>1</v>
      </c>
      <c r="C1993" s="5">
        <v>0.66500000000000004</v>
      </c>
    </row>
    <row r="1994" spans="1:3" x14ac:dyDescent="0.2">
      <c r="A1994" s="3" t="str">
        <f>"ISCA1"</f>
        <v>ISCA1</v>
      </c>
      <c r="B1994" s="4">
        <v>1</v>
      </c>
      <c r="C1994" s="5">
        <v>0.66500000000000004</v>
      </c>
    </row>
    <row r="1995" spans="1:3" x14ac:dyDescent="0.2">
      <c r="A1995" s="3" t="str">
        <f>"AC090001.1"</f>
        <v>AC090001.1</v>
      </c>
      <c r="B1995" s="4">
        <v>1</v>
      </c>
      <c r="C1995" s="5">
        <v>0.66500000000000004</v>
      </c>
    </row>
    <row r="1996" spans="1:3" x14ac:dyDescent="0.2">
      <c r="A1996" s="3" t="str">
        <f>"COLCA2"</f>
        <v>COLCA2</v>
      </c>
      <c r="B1996" s="4">
        <v>1</v>
      </c>
      <c r="C1996" s="5">
        <v>0.66500000000000004</v>
      </c>
    </row>
    <row r="1997" spans="1:3" x14ac:dyDescent="0.2">
      <c r="A1997" s="3" t="str">
        <f>"SPIDR"</f>
        <v>SPIDR</v>
      </c>
      <c r="B1997" s="4">
        <v>1</v>
      </c>
      <c r="C1997" s="5">
        <v>0.66500000000000004</v>
      </c>
    </row>
    <row r="1998" spans="1:3" x14ac:dyDescent="0.2">
      <c r="A1998" s="3" t="str">
        <f>"AC005041.1"</f>
        <v>AC005041.1</v>
      </c>
      <c r="B1998" s="4">
        <v>1</v>
      </c>
      <c r="C1998" s="5">
        <v>0.66500000000000004</v>
      </c>
    </row>
    <row r="1999" spans="1:3" x14ac:dyDescent="0.2">
      <c r="A1999" s="3" t="str">
        <f>"SNX13"</f>
        <v>SNX13</v>
      </c>
      <c r="B1999" s="4">
        <v>1</v>
      </c>
      <c r="C1999" s="5">
        <v>0.66400000000000003</v>
      </c>
    </row>
    <row r="2000" spans="1:3" x14ac:dyDescent="0.2">
      <c r="A2000" s="3" t="str">
        <f>"UACA"</f>
        <v>UACA</v>
      </c>
      <c r="B2000" s="4">
        <v>1</v>
      </c>
      <c r="C2000" s="5">
        <v>0.66400000000000003</v>
      </c>
    </row>
    <row r="2001" spans="1:3" x14ac:dyDescent="0.2">
      <c r="A2001" s="3" t="str">
        <f>"AC113410.4"</f>
        <v>AC113410.4</v>
      </c>
      <c r="B2001" s="4">
        <v>1</v>
      </c>
      <c r="C2001" s="5">
        <v>0.66400000000000003</v>
      </c>
    </row>
    <row r="2002" spans="1:3" x14ac:dyDescent="0.2">
      <c r="A2002" s="3" t="str">
        <f>"AP001453.1"</f>
        <v>AP001453.1</v>
      </c>
      <c r="B2002" s="4">
        <v>1</v>
      </c>
      <c r="C2002" s="5">
        <v>0.66400000000000003</v>
      </c>
    </row>
    <row r="2003" spans="1:3" x14ac:dyDescent="0.2">
      <c r="A2003" s="3" t="str">
        <f>"AC025181.2"</f>
        <v>AC025181.2</v>
      </c>
      <c r="B2003" s="4">
        <v>1</v>
      </c>
      <c r="C2003" s="5">
        <v>0.66400000000000003</v>
      </c>
    </row>
    <row r="2004" spans="1:3" x14ac:dyDescent="0.2">
      <c r="A2004" s="3" t="str">
        <f>"AC079848.2"</f>
        <v>AC079848.2</v>
      </c>
      <c r="B2004" s="4">
        <v>1</v>
      </c>
      <c r="C2004" s="5">
        <v>0.66400000000000003</v>
      </c>
    </row>
    <row r="2005" spans="1:3" x14ac:dyDescent="0.2">
      <c r="A2005" s="3" t="str">
        <f>"SF3A3"</f>
        <v>SF3A3</v>
      </c>
      <c r="B2005" s="4">
        <v>1</v>
      </c>
      <c r="C2005" s="5">
        <v>0.66400000000000003</v>
      </c>
    </row>
    <row r="2006" spans="1:3" x14ac:dyDescent="0.2">
      <c r="A2006" s="3" t="str">
        <f>"ZER1"</f>
        <v>ZER1</v>
      </c>
      <c r="B2006" s="4">
        <v>1</v>
      </c>
      <c r="C2006" s="5">
        <v>0.66400000000000003</v>
      </c>
    </row>
    <row r="2007" spans="1:3" x14ac:dyDescent="0.2">
      <c r="A2007" s="3" t="str">
        <f>"DNER"</f>
        <v>DNER</v>
      </c>
      <c r="B2007" s="4">
        <v>1</v>
      </c>
      <c r="C2007" s="5">
        <v>0.66400000000000003</v>
      </c>
    </row>
    <row r="2008" spans="1:3" x14ac:dyDescent="0.2">
      <c r="A2008" s="3" t="str">
        <f>"BTBD1"</f>
        <v>BTBD1</v>
      </c>
      <c r="B2008" s="4">
        <v>1</v>
      </c>
      <c r="C2008" s="5">
        <v>0.66400000000000003</v>
      </c>
    </row>
    <row r="2009" spans="1:3" x14ac:dyDescent="0.2">
      <c r="A2009" s="3" t="str">
        <f>"LPGAT1"</f>
        <v>LPGAT1</v>
      </c>
      <c r="B2009" s="4">
        <v>1</v>
      </c>
      <c r="C2009" s="5">
        <v>0.66400000000000003</v>
      </c>
    </row>
    <row r="2010" spans="1:3" x14ac:dyDescent="0.2">
      <c r="A2010" s="3" t="str">
        <f>"AC099850.1"</f>
        <v>AC099850.1</v>
      </c>
      <c r="B2010" s="4">
        <v>1</v>
      </c>
      <c r="C2010" s="5">
        <v>0.66300000000000003</v>
      </c>
    </row>
    <row r="2011" spans="1:3" x14ac:dyDescent="0.2">
      <c r="A2011" s="3" t="str">
        <f>"TSNAX"</f>
        <v>TSNAX</v>
      </c>
      <c r="B2011" s="4">
        <v>1</v>
      </c>
      <c r="C2011" s="5">
        <v>0.66300000000000003</v>
      </c>
    </row>
    <row r="2012" spans="1:3" x14ac:dyDescent="0.2">
      <c r="A2012" s="3" t="str">
        <f>"HIRA"</f>
        <v>HIRA</v>
      </c>
      <c r="B2012" s="4">
        <v>1</v>
      </c>
      <c r="C2012" s="5">
        <v>0.66300000000000003</v>
      </c>
    </row>
    <row r="2013" spans="1:3" x14ac:dyDescent="0.2">
      <c r="A2013" s="3" t="str">
        <f>"DPY30"</f>
        <v>DPY30</v>
      </c>
      <c r="B2013" s="4">
        <v>1</v>
      </c>
      <c r="C2013" s="5">
        <v>0.66300000000000003</v>
      </c>
    </row>
    <row r="2014" spans="1:3" x14ac:dyDescent="0.2">
      <c r="A2014" s="3" t="str">
        <f>"NINL"</f>
        <v>NINL</v>
      </c>
      <c r="B2014" s="4">
        <v>1</v>
      </c>
      <c r="C2014" s="5">
        <v>0.66300000000000003</v>
      </c>
    </row>
    <row r="2015" spans="1:3" x14ac:dyDescent="0.2">
      <c r="A2015" s="3" t="str">
        <f>"PWWP3A"</f>
        <v>PWWP3A</v>
      </c>
      <c r="B2015" s="4">
        <v>1</v>
      </c>
      <c r="C2015" s="5">
        <v>0.66300000000000003</v>
      </c>
    </row>
    <row r="2016" spans="1:3" x14ac:dyDescent="0.2">
      <c r="A2016" s="3" t="str">
        <f>"AL390726.2"</f>
        <v>AL390726.2</v>
      </c>
      <c r="B2016" s="4">
        <v>1</v>
      </c>
      <c r="C2016" s="5">
        <v>0.66300000000000003</v>
      </c>
    </row>
    <row r="2017" spans="1:3" x14ac:dyDescent="0.2">
      <c r="A2017" s="3" t="str">
        <f>"LINC01973"</f>
        <v>LINC01973</v>
      </c>
      <c r="B2017" s="4">
        <v>1</v>
      </c>
      <c r="C2017" s="5">
        <v>0.66300000000000003</v>
      </c>
    </row>
    <row r="2018" spans="1:3" x14ac:dyDescent="0.2">
      <c r="A2018" s="3" t="str">
        <f>"POTEI"</f>
        <v>POTEI</v>
      </c>
      <c r="B2018" s="4">
        <v>1</v>
      </c>
      <c r="C2018" s="5">
        <v>0.66200000000000003</v>
      </c>
    </row>
    <row r="2019" spans="1:3" x14ac:dyDescent="0.2">
      <c r="A2019" s="3" t="str">
        <f>"RPL32P3"</f>
        <v>RPL32P3</v>
      </c>
      <c r="B2019" s="4">
        <v>1</v>
      </c>
      <c r="C2019" s="5">
        <v>0.66200000000000003</v>
      </c>
    </row>
    <row r="2020" spans="1:3" x14ac:dyDescent="0.2">
      <c r="A2020" s="3" t="str">
        <f>"AC091965.4"</f>
        <v>AC091965.4</v>
      </c>
      <c r="B2020" s="4">
        <v>1</v>
      </c>
      <c r="C2020" s="5">
        <v>0.66200000000000003</v>
      </c>
    </row>
    <row r="2021" spans="1:3" x14ac:dyDescent="0.2">
      <c r="A2021" s="3" t="str">
        <f>"URB1-AS1"</f>
        <v>URB1-AS1</v>
      </c>
      <c r="B2021" s="4">
        <v>1</v>
      </c>
      <c r="C2021" s="5">
        <v>0.66200000000000003</v>
      </c>
    </row>
    <row r="2022" spans="1:3" x14ac:dyDescent="0.2">
      <c r="A2022" s="3" t="str">
        <f>"ZKSCAN3"</f>
        <v>ZKSCAN3</v>
      </c>
      <c r="B2022" s="4">
        <v>1</v>
      </c>
      <c r="C2022" s="5">
        <v>0.66200000000000003</v>
      </c>
    </row>
    <row r="2023" spans="1:3" x14ac:dyDescent="0.2">
      <c r="A2023" s="3" t="str">
        <f>"PKD2"</f>
        <v>PKD2</v>
      </c>
      <c r="B2023" s="4">
        <v>1</v>
      </c>
      <c r="C2023" s="5">
        <v>0.66200000000000003</v>
      </c>
    </row>
    <row r="2024" spans="1:3" x14ac:dyDescent="0.2">
      <c r="A2024" s="3" t="str">
        <f>"AC000403.1"</f>
        <v>AC000403.1</v>
      </c>
      <c r="B2024" s="4">
        <v>1</v>
      </c>
      <c r="C2024" s="5">
        <v>0.66200000000000003</v>
      </c>
    </row>
    <row r="2025" spans="1:3" x14ac:dyDescent="0.2">
      <c r="A2025" s="3" t="str">
        <f>"NPEPL1"</f>
        <v>NPEPL1</v>
      </c>
      <c r="B2025" s="4">
        <v>1</v>
      </c>
      <c r="C2025" s="5">
        <v>0.66200000000000003</v>
      </c>
    </row>
    <row r="2026" spans="1:3" x14ac:dyDescent="0.2">
      <c r="A2026" s="3" t="str">
        <f>"ANKRD18A"</f>
        <v>ANKRD18A</v>
      </c>
      <c r="B2026" s="4">
        <v>1</v>
      </c>
      <c r="C2026" s="5">
        <v>0.66100000000000003</v>
      </c>
    </row>
    <row r="2027" spans="1:3" x14ac:dyDescent="0.2">
      <c r="A2027" s="3" t="str">
        <f>"AC090241.2"</f>
        <v>AC090241.2</v>
      </c>
      <c r="B2027" s="4">
        <v>1</v>
      </c>
      <c r="C2027" s="5">
        <v>0.66100000000000003</v>
      </c>
    </row>
    <row r="2028" spans="1:3" x14ac:dyDescent="0.2">
      <c r="A2028" s="3" t="str">
        <f>"PPP1R26"</f>
        <v>PPP1R26</v>
      </c>
      <c r="B2028" s="4">
        <v>1</v>
      </c>
      <c r="C2028" s="5">
        <v>0.66100000000000003</v>
      </c>
    </row>
    <row r="2029" spans="1:3" x14ac:dyDescent="0.2">
      <c r="A2029" s="3" t="str">
        <f>"AL928654.1"</f>
        <v>AL928654.1</v>
      </c>
      <c r="B2029" s="4">
        <v>1</v>
      </c>
      <c r="C2029" s="5">
        <v>0.66100000000000003</v>
      </c>
    </row>
    <row r="2030" spans="1:3" x14ac:dyDescent="0.2">
      <c r="A2030" s="3" t="str">
        <f>"ABCC6P2"</f>
        <v>ABCC6P2</v>
      </c>
      <c r="B2030" s="4">
        <v>1</v>
      </c>
      <c r="C2030" s="5">
        <v>0.66100000000000003</v>
      </c>
    </row>
    <row r="2031" spans="1:3" x14ac:dyDescent="0.2">
      <c r="A2031" s="3" t="str">
        <f>"STIMATE"</f>
        <v>STIMATE</v>
      </c>
      <c r="B2031" s="4">
        <v>1</v>
      </c>
      <c r="C2031" s="5">
        <v>0.66100000000000003</v>
      </c>
    </row>
    <row r="2032" spans="1:3" x14ac:dyDescent="0.2">
      <c r="A2032" s="3" t="str">
        <f>"TMEM14A"</f>
        <v>TMEM14A</v>
      </c>
      <c r="B2032" s="4">
        <v>1</v>
      </c>
      <c r="C2032" s="5">
        <v>0.66100000000000003</v>
      </c>
    </row>
    <row r="2033" spans="1:3" x14ac:dyDescent="0.2">
      <c r="A2033" s="3" t="str">
        <f>"EXD2"</f>
        <v>EXD2</v>
      </c>
      <c r="B2033" s="4">
        <v>1</v>
      </c>
      <c r="C2033" s="5">
        <v>0.66100000000000003</v>
      </c>
    </row>
    <row r="2034" spans="1:3" x14ac:dyDescent="0.2">
      <c r="A2034" s="3" t="str">
        <f>"ZFP82"</f>
        <v>ZFP82</v>
      </c>
      <c r="B2034" s="4">
        <v>1</v>
      </c>
      <c r="C2034" s="5">
        <v>0.66</v>
      </c>
    </row>
    <row r="2035" spans="1:3" x14ac:dyDescent="0.2">
      <c r="A2035" s="3" t="str">
        <f>"AC005476.2"</f>
        <v>AC005476.2</v>
      </c>
      <c r="B2035" s="4">
        <v>1</v>
      </c>
      <c r="C2035" s="5">
        <v>0.66</v>
      </c>
    </row>
    <row r="2036" spans="1:3" x14ac:dyDescent="0.2">
      <c r="A2036" s="3" t="str">
        <f>"ZKSCAN8"</f>
        <v>ZKSCAN8</v>
      </c>
      <c r="B2036" s="4">
        <v>1</v>
      </c>
      <c r="C2036" s="5">
        <v>0.66</v>
      </c>
    </row>
    <row r="2037" spans="1:3" x14ac:dyDescent="0.2">
      <c r="A2037" s="3" t="str">
        <f>"EIF2AK3-DT"</f>
        <v>EIF2AK3-DT</v>
      </c>
      <c r="B2037" s="4">
        <v>1</v>
      </c>
      <c r="C2037" s="5">
        <v>0.66</v>
      </c>
    </row>
    <row r="2038" spans="1:3" x14ac:dyDescent="0.2">
      <c r="A2038" s="3" t="str">
        <f>"CMTM4"</f>
        <v>CMTM4</v>
      </c>
      <c r="B2038" s="4">
        <v>1</v>
      </c>
      <c r="C2038" s="5">
        <v>0.66</v>
      </c>
    </row>
    <row r="2039" spans="1:3" x14ac:dyDescent="0.2">
      <c r="A2039" s="3" t="str">
        <f>"AC012254.3"</f>
        <v>AC012254.3</v>
      </c>
      <c r="B2039" s="4">
        <v>1</v>
      </c>
      <c r="C2039" s="5">
        <v>0.66</v>
      </c>
    </row>
    <row r="2040" spans="1:3" x14ac:dyDescent="0.2">
      <c r="A2040" s="3" t="str">
        <f>"TCEAL3"</f>
        <v>TCEAL3</v>
      </c>
      <c r="B2040" s="4">
        <v>1</v>
      </c>
      <c r="C2040" s="5">
        <v>0.66</v>
      </c>
    </row>
    <row r="2041" spans="1:3" x14ac:dyDescent="0.2">
      <c r="A2041" s="3" t="str">
        <f>"PLCL2"</f>
        <v>PLCL2</v>
      </c>
      <c r="B2041" s="4">
        <v>1</v>
      </c>
      <c r="C2041" s="5">
        <v>0.66</v>
      </c>
    </row>
    <row r="2042" spans="1:3" x14ac:dyDescent="0.2">
      <c r="A2042" s="3" t="str">
        <f>"DLX4"</f>
        <v>DLX4</v>
      </c>
      <c r="B2042" s="4">
        <v>1</v>
      </c>
      <c r="C2042" s="5">
        <v>0.66</v>
      </c>
    </row>
    <row r="2043" spans="1:3" x14ac:dyDescent="0.2">
      <c r="A2043" s="3" t="str">
        <f>"CFAP298-TCP10L"</f>
        <v>CFAP298-TCP10L</v>
      </c>
      <c r="B2043" s="4">
        <v>1</v>
      </c>
      <c r="C2043" s="5">
        <v>0.66</v>
      </c>
    </row>
    <row r="2044" spans="1:3" x14ac:dyDescent="0.2">
      <c r="A2044" s="3" t="str">
        <f>"ELP1"</f>
        <v>ELP1</v>
      </c>
      <c r="B2044" s="4">
        <v>1</v>
      </c>
      <c r="C2044" s="5">
        <v>0.66</v>
      </c>
    </row>
    <row r="2045" spans="1:3" x14ac:dyDescent="0.2">
      <c r="A2045" s="3" t="str">
        <f>"SRP9"</f>
        <v>SRP9</v>
      </c>
      <c r="B2045" s="4">
        <v>1</v>
      </c>
      <c r="C2045" s="5">
        <v>0.66</v>
      </c>
    </row>
    <row r="2046" spans="1:3" x14ac:dyDescent="0.2">
      <c r="A2046" s="3" t="str">
        <f>"SFTPB"</f>
        <v>SFTPB</v>
      </c>
      <c r="B2046" s="4">
        <v>1</v>
      </c>
      <c r="C2046" s="5">
        <v>0.65900000000000003</v>
      </c>
    </row>
    <row r="2047" spans="1:3" x14ac:dyDescent="0.2">
      <c r="A2047" s="3" t="str">
        <f>"CMC4"</f>
        <v>CMC4</v>
      </c>
      <c r="B2047" s="4">
        <v>1</v>
      </c>
      <c r="C2047" s="5">
        <v>0.65900000000000003</v>
      </c>
    </row>
    <row r="2048" spans="1:3" x14ac:dyDescent="0.2">
      <c r="A2048" s="3" t="str">
        <f>"CCDC32"</f>
        <v>CCDC32</v>
      </c>
      <c r="B2048" s="4">
        <v>1</v>
      </c>
      <c r="C2048" s="5">
        <v>0.65900000000000003</v>
      </c>
    </row>
    <row r="2049" spans="1:3" x14ac:dyDescent="0.2">
      <c r="A2049" s="3" t="str">
        <f>"Z82198.2"</f>
        <v>Z82198.2</v>
      </c>
      <c r="B2049" s="4">
        <v>1</v>
      </c>
      <c r="C2049" s="5">
        <v>0.65900000000000003</v>
      </c>
    </row>
    <row r="2050" spans="1:3" x14ac:dyDescent="0.2">
      <c r="A2050" s="3" t="str">
        <f>"AC069185.1"</f>
        <v>AC069185.1</v>
      </c>
      <c r="B2050" s="4">
        <v>1</v>
      </c>
      <c r="C2050" s="5">
        <v>0.65900000000000003</v>
      </c>
    </row>
    <row r="2051" spans="1:3" x14ac:dyDescent="0.2">
      <c r="A2051" s="3" t="str">
        <f>"KCTD16"</f>
        <v>KCTD16</v>
      </c>
      <c r="B2051" s="4">
        <v>1</v>
      </c>
      <c r="C2051" s="5">
        <v>0.65900000000000003</v>
      </c>
    </row>
    <row r="2052" spans="1:3" x14ac:dyDescent="0.2">
      <c r="A2052" s="3" t="str">
        <f>"AC007996.1"</f>
        <v>AC007996.1</v>
      </c>
      <c r="B2052" s="4">
        <v>1</v>
      </c>
      <c r="C2052" s="5">
        <v>0.65900000000000003</v>
      </c>
    </row>
    <row r="2053" spans="1:3" x14ac:dyDescent="0.2">
      <c r="A2053" s="3" t="str">
        <f>"SLC23A2"</f>
        <v>SLC23A2</v>
      </c>
      <c r="B2053" s="4">
        <v>1</v>
      </c>
      <c r="C2053" s="5">
        <v>0.65900000000000003</v>
      </c>
    </row>
    <row r="2054" spans="1:3" x14ac:dyDescent="0.2">
      <c r="A2054" s="3" t="str">
        <f>"RPL37A-DT"</f>
        <v>RPL37A-DT</v>
      </c>
      <c r="B2054" s="4">
        <v>1</v>
      </c>
      <c r="C2054" s="5">
        <v>0.65900000000000003</v>
      </c>
    </row>
    <row r="2055" spans="1:3" x14ac:dyDescent="0.2">
      <c r="A2055" s="3" t="str">
        <f>"SDK1-AS1"</f>
        <v>SDK1-AS1</v>
      </c>
      <c r="B2055" s="4">
        <v>1</v>
      </c>
      <c r="C2055" s="5">
        <v>0.65900000000000003</v>
      </c>
    </row>
    <row r="2056" spans="1:3" x14ac:dyDescent="0.2">
      <c r="A2056" s="3" t="str">
        <f>"AC099050.1"</f>
        <v>AC099050.1</v>
      </c>
      <c r="B2056" s="4">
        <v>1</v>
      </c>
      <c r="C2056" s="5">
        <v>0.65900000000000003</v>
      </c>
    </row>
    <row r="2057" spans="1:3" x14ac:dyDescent="0.2">
      <c r="A2057" s="3" t="str">
        <f>"PARP1"</f>
        <v>PARP1</v>
      </c>
      <c r="B2057" s="4">
        <v>1</v>
      </c>
      <c r="C2057" s="5">
        <v>0.65900000000000003</v>
      </c>
    </row>
    <row r="2058" spans="1:3" x14ac:dyDescent="0.2">
      <c r="A2058" s="3" t="str">
        <f>"ABAT"</f>
        <v>ABAT</v>
      </c>
      <c r="B2058" s="4">
        <v>1</v>
      </c>
      <c r="C2058" s="5">
        <v>0.65900000000000003</v>
      </c>
    </row>
    <row r="2059" spans="1:3" x14ac:dyDescent="0.2">
      <c r="A2059" s="3" t="str">
        <f>"CATSPERE"</f>
        <v>CATSPERE</v>
      </c>
      <c r="B2059" s="4">
        <v>1</v>
      </c>
      <c r="C2059" s="5">
        <v>0.65900000000000003</v>
      </c>
    </row>
    <row r="2060" spans="1:3" x14ac:dyDescent="0.2">
      <c r="A2060" s="3" t="str">
        <f>"ATP2B4"</f>
        <v>ATP2B4</v>
      </c>
      <c r="B2060" s="4">
        <v>1</v>
      </c>
      <c r="C2060" s="5">
        <v>0.65900000000000003</v>
      </c>
    </row>
    <row r="2061" spans="1:3" x14ac:dyDescent="0.2">
      <c r="A2061" s="3" t="str">
        <f>"FAR2P2"</f>
        <v>FAR2P2</v>
      </c>
      <c r="B2061" s="4">
        <v>1</v>
      </c>
      <c r="C2061" s="5">
        <v>0.65900000000000003</v>
      </c>
    </row>
    <row r="2062" spans="1:3" x14ac:dyDescent="0.2">
      <c r="A2062" s="3" t="str">
        <f>"AC087071.1"</f>
        <v>AC087071.1</v>
      </c>
      <c r="B2062" s="4">
        <v>1</v>
      </c>
      <c r="C2062" s="5">
        <v>0.65900000000000003</v>
      </c>
    </row>
    <row r="2063" spans="1:3" x14ac:dyDescent="0.2">
      <c r="A2063" s="3" t="str">
        <f>"MIR4453HG"</f>
        <v>MIR4453HG</v>
      </c>
      <c r="B2063" s="4">
        <v>1</v>
      </c>
      <c r="C2063" s="5">
        <v>0.65900000000000003</v>
      </c>
    </row>
    <row r="2064" spans="1:3" x14ac:dyDescent="0.2">
      <c r="A2064" s="3" t="str">
        <f>"LINC01132"</f>
        <v>LINC01132</v>
      </c>
      <c r="B2064" s="4">
        <v>1</v>
      </c>
      <c r="C2064" s="5">
        <v>0.65900000000000003</v>
      </c>
    </row>
    <row r="2065" spans="1:3" x14ac:dyDescent="0.2">
      <c r="A2065" s="3" t="str">
        <f>"SMAD2"</f>
        <v>SMAD2</v>
      </c>
      <c r="B2065" s="4">
        <v>1</v>
      </c>
      <c r="C2065" s="5">
        <v>0.65900000000000003</v>
      </c>
    </row>
    <row r="2066" spans="1:3" x14ac:dyDescent="0.2">
      <c r="A2066" s="3" t="str">
        <f>"AC025279.1"</f>
        <v>AC025279.1</v>
      </c>
      <c r="B2066" s="4">
        <v>1</v>
      </c>
      <c r="C2066" s="5">
        <v>0.65800000000000003</v>
      </c>
    </row>
    <row r="2067" spans="1:3" x14ac:dyDescent="0.2">
      <c r="A2067" s="3" t="str">
        <f>"RAB4A"</f>
        <v>RAB4A</v>
      </c>
      <c r="B2067" s="4">
        <v>1</v>
      </c>
      <c r="C2067" s="5">
        <v>0.65800000000000003</v>
      </c>
    </row>
    <row r="2068" spans="1:3" x14ac:dyDescent="0.2">
      <c r="A2068" s="3" t="str">
        <f>"TIMM10B"</f>
        <v>TIMM10B</v>
      </c>
      <c r="B2068" s="4">
        <v>1</v>
      </c>
      <c r="C2068" s="5">
        <v>0.65800000000000003</v>
      </c>
    </row>
    <row r="2069" spans="1:3" x14ac:dyDescent="0.2">
      <c r="A2069" s="3" t="str">
        <f>"TBCB"</f>
        <v>TBCB</v>
      </c>
      <c r="B2069" s="4">
        <v>1</v>
      </c>
      <c r="C2069" s="5">
        <v>0.65800000000000003</v>
      </c>
    </row>
    <row r="2070" spans="1:3" x14ac:dyDescent="0.2">
      <c r="A2070" s="3" t="str">
        <f>"AC091271.1"</f>
        <v>AC091271.1</v>
      </c>
      <c r="B2070" s="4">
        <v>1</v>
      </c>
      <c r="C2070" s="5">
        <v>0.65800000000000003</v>
      </c>
    </row>
    <row r="2071" spans="1:3" x14ac:dyDescent="0.2">
      <c r="A2071" s="3" t="str">
        <f>"LINC01273"</f>
        <v>LINC01273</v>
      </c>
      <c r="B2071" s="4">
        <v>1</v>
      </c>
      <c r="C2071" s="5">
        <v>0.65800000000000003</v>
      </c>
    </row>
    <row r="2072" spans="1:3" x14ac:dyDescent="0.2">
      <c r="A2072" s="3" t="str">
        <f>"AC006008.1"</f>
        <v>AC006008.1</v>
      </c>
      <c r="B2072" s="4">
        <v>1</v>
      </c>
      <c r="C2072" s="5">
        <v>0.65800000000000003</v>
      </c>
    </row>
    <row r="2073" spans="1:3" x14ac:dyDescent="0.2">
      <c r="A2073" s="3" t="str">
        <f>"KATNB1"</f>
        <v>KATNB1</v>
      </c>
      <c r="B2073" s="4">
        <v>1</v>
      </c>
      <c r="C2073" s="5">
        <v>0.65800000000000003</v>
      </c>
    </row>
    <row r="2074" spans="1:3" x14ac:dyDescent="0.2">
      <c r="A2074" s="3" t="str">
        <f>"ZFP14"</f>
        <v>ZFP14</v>
      </c>
      <c r="B2074" s="4">
        <v>1</v>
      </c>
      <c r="C2074" s="5">
        <v>0.65700000000000003</v>
      </c>
    </row>
    <row r="2075" spans="1:3" x14ac:dyDescent="0.2">
      <c r="A2075" s="3" t="str">
        <f>"ATL1"</f>
        <v>ATL1</v>
      </c>
      <c r="B2075" s="4">
        <v>1</v>
      </c>
      <c r="C2075" s="5">
        <v>0.65700000000000003</v>
      </c>
    </row>
    <row r="2076" spans="1:3" x14ac:dyDescent="0.2">
      <c r="A2076" s="3" t="str">
        <f>"CRB1"</f>
        <v>CRB1</v>
      </c>
      <c r="B2076" s="4">
        <v>1</v>
      </c>
      <c r="C2076" s="5">
        <v>0.65700000000000003</v>
      </c>
    </row>
    <row r="2077" spans="1:3" x14ac:dyDescent="0.2">
      <c r="A2077" s="3" t="str">
        <f>"IL7"</f>
        <v>IL7</v>
      </c>
      <c r="B2077" s="4">
        <v>1</v>
      </c>
      <c r="C2077" s="5">
        <v>0.65700000000000003</v>
      </c>
    </row>
    <row r="2078" spans="1:3" x14ac:dyDescent="0.2">
      <c r="A2078" s="3" t="str">
        <f>"AC011899.1"</f>
        <v>AC011899.1</v>
      </c>
      <c r="B2078" s="4">
        <v>1</v>
      </c>
      <c r="C2078" s="5">
        <v>0.65700000000000003</v>
      </c>
    </row>
    <row r="2079" spans="1:3" x14ac:dyDescent="0.2">
      <c r="A2079" s="3" t="str">
        <f>"AC048382.5"</f>
        <v>AC048382.5</v>
      </c>
      <c r="B2079" s="4">
        <v>1</v>
      </c>
      <c r="C2079" s="5">
        <v>0.65700000000000003</v>
      </c>
    </row>
    <row r="2080" spans="1:3" x14ac:dyDescent="0.2">
      <c r="A2080" s="3" t="str">
        <f>"AC016582.3"</f>
        <v>AC016582.3</v>
      </c>
      <c r="B2080" s="4">
        <v>1</v>
      </c>
      <c r="C2080" s="5">
        <v>0.65700000000000003</v>
      </c>
    </row>
    <row r="2081" spans="1:3" x14ac:dyDescent="0.2">
      <c r="A2081" s="3" t="str">
        <f>"LAS1L"</f>
        <v>LAS1L</v>
      </c>
      <c r="B2081" s="4">
        <v>1</v>
      </c>
      <c r="C2081" s="5">
        <v>0.65700000000000003</v>
      </c>
    </row>
    <row r="2082" spans="1:3" x14ac:dyDescent="0.2">
      <c r="A2082" s="3" t="str">
        <f>"SLC26A1"</f>
        <v>SLC26A1</v>
      </c>
      <c r="B2082" s="4">
        <v>1</v>
      </c>
      <c r="C2082" s="5">
        <v>0.65700000000000003</v>
      </c>
    </row>
    <row r="2083" spans="1:3" x14ac:dyDescent="0.2">
      <c r="A2083" s="3" t="str">
        <f>"AUTS2"</f>
        <v>AUTS2</v>
      </c>
      <c r="B2083" s="4">
        <v>1</v>
      </c>
      <c r="C2083" s="5">
        <v>0.65600000000000003</v>
      </c>
    </row>
    <row r="2084" spans="1:3" x14ac:dyDescent="0.2">
      <c r="A2084" s="3" t="str">
        <f>"AC020915.2"</f>
        <v>AC020915.2</v>
      </c>
      <c r="B2084" s="4">
        <v>1</v>
      </c>
      <c r="C2084" s="5">
        <v>0.65600000000000003</v>
      </c>
    </row>
    <row r="2085" spans="1:3" x14ac:dyDescent="0.2">
      <c r="A2085" s="3" t="str">
        <f>"CACNB3"</f>
        <v>CACNB3</v>
      </c>
      <c r="B2085" s="4">
        <v>1</v>
      </c>
      <c r="C2085" s="5">
        <v>0.65600000000000003</v>
      </c>
    </row>
    <row r="2086" spans="1:3" x14ac:dyDescent="0.2">
      <c r="A2086" s="3" t="str">
        <f>"VWA8-AS1"</f>
        <v>VWA8-AS1</v>
      </c>
      <c r="B2086" s="4">
        <v>1</v>
      </c>
      <c r="C2086" s="5">
        <v>0.65600000000000003</v>
      </c>
    </row>
    <row r="2087" spans="1:3" x14ac:dyDescent="0.2">
      <c r="A2087" s="3" t="str">
        <f>"LINC01605"</f>
        <v>LINC01605</v>
      </c>
      <c r="B2087" s="4">
        <v>1</v>
      </c>
      <c r="C2087" s="5">
        <v>0.65600000000000003</v>
      </c>
    </row>
    <row r="2088" spans="1:3" x14ac:dyDescent="0.2">
      <c r="A2088" s="3" t="str">
        <f>"AL137847.1"</f>
        <v>AL137847.1</v>
      </c>
      <c r="B2088" s="4">
        <v>1</v>
      </c>
      <c r="C2088" s="5">
        <v>0.65600000000000003</v>
      </c>
    </row>
    <row r="2089" spans="1:3" x14ac:dyDescent="0.2">
      <c r="A2089" s="3" t="str">
        <f>"CAVIN3"</f>
        <v>CAVIN3</v>
      </c>
      <c r="B2089" s="4">
        <v>1</v>
      </c>
      <c r="C2089" s="5">
        <v>0.65600000000000003</v>
      </c>
    </row>
    <row r="2090" spans="1:3" x14ac:dyDescent="0.2">
      <c r="A2090" s="3" t="str">
        <f>"AC104596.1"</f>
        <v>AC104596.1</v>
      </c>
      <c r="B2090" s="4">
        <v>1</v>
      </c>
      <c r="C2090" s="5">
        <v>0.65600000000000003</v>
      </c>
    </row>
    <row r="2091" spans="1:3" x14ac:dyDescent="0.2">
      <c r="A2091" s="3" t="str">
        <f>"C1GALT1C1L"</f>
        <v>C1GALT1C1L</v>
      </c>
      <c r="B2091" s="4">
        <v>1</v>
      </c>
      <c r="C2091" s="5">
        <v>0.65600000000000003</v>
      </c>
    </row>
    <row r="2092" spans="1:3" x14ac:dyDescent="0.2">
      <c r="A2092" s="3" t="str">
        <f>"AL590434.1"</f>
        <v>AL590434.1</v>
      </c>
      <c r="B2092" s="4">
        <v>1</v>
      </c>
      <c r="C2092" s="5">
        <v>0.65600000000000003</v>
      </c>
    </row>
    <row r="2093" spans="1:3" x14ac:dyDescent="0.2">
      <c r="A2093" s="3" t="str">
        <f>"MRPL49"</f>
        <v>MRPL49</v>
      </c>
      <c r="B2093" s="4">
        <v>1</v>
      </c>
      <c r="C2093" s="5">
        <v>0.65600000000000003</v>
      </c>
    </row>
    <row r="2094" spans="1:3" x14ac:dyDescent="0.2">
      <c r="A2094" s="3" t="str">
        <f>"FARP1"</f>
        <v>FARP1</v>
      </c>
      <c r="B2094" s="4">
        <v>1</v>
      </c>
      <c r="C2094" s="5">
        <v>0.65600000000000003</v>
      </c>
    </row>
    <row r="2095" spans="1:3" x14ac:dyDescent="0.2">
      <c r="A2095" s="3" t="str">
        <f>"CAPRIN1"</f>
        <v>CAPRIN1</v>
      </c>
      <c r="B2095" s="4">
        <v>1</v>
      </c>
      <c r="C2095" s="5">
        <v>0.65600000000000003</v>
      </c>
    </row>
    <row r="2096" spans="1:3" x14ac:dyDescent="0.2">
      <c r="A2096" s="3" t="str">
        <f>"GPX4"</f>
        <v>GPX4</v>
      </c>
      <c r="B2096" s="4">
        <v>1</v>
      </c>
      <c r="C2096" s="5">
        <v>0.65600000000000003</v>
      </c>
    </row>
    <row r="2097" spans="1:3" x14ac:dyDescent="0.2">
      <c r="A2097" s="3" t="str">
        <f>"TRAF3IP2-AS1"</f>
        <v>TRAF3IP2-AS1</v>
      </c>
      <c r="B2097" s="4">
        <v>1</v>
      </c>
      <c r="C2097" s="5">
        <v>0.65500000000000003</v>
      </c>
    </row>
    <row r="2098" spans="1:3" x14ac:dyDescent="0.2">
      <c r="A2098" s="3" t="str">
        <f>"SEPTIN7P9"</f>
        <v>SEPTIN7P9</v>
      </c>
      <c r="B2098" s="4">
        <v>1</v>
      </c>
      <c r="C2098" s="5">
        <v>0.65500000000000003</v>
      </c>
    </row>
    <row r="2099" spans="1:3" x14ac:dyDescent="0.2">
      <c r="A2099" s="3" t="str">
        <f>"PGM5-AS1"</f>
        <v>PGM5-AS1</v>
      </c>
      <c r="B2099" s="4">
        <v>1</v>
      </c>
      <c r="C2099" s="5">
        <v>0.65500000000000003</v>
      </c>
    </row>
    <row r="2100" spans="1:3" x14ac:dyDescent="0.2">
      <c r="A2100" s="3" t="str">
        <f>"ZSWIM3"</f>
        <v>ZSWIM3</v>
      </c>
      <c r="B2100" s="4">
        <v>1</v>
      </c>
      <c r="C2100" s="5">
        <v>0.65500000000000003</v>
      </c>
    </row>
    <row r="2101" spans="1:3" x14ac:dyDescent="0.2">
      <c r="A2101" s="3" t="str">
        <f>"INPP5B"</f>
        <v>INPP5B</v>
      </c>
      <c r="B2101" s="4">
        <v>1</v>
      </c>
      <c r="C2101" s="5">
        <v>0.65500000000000003</v>
      </c>
    </row>
    <row r="2102" spans="1:3" x14ac:dyDescent="0.2">
      <c r="A2102" s="3" t="str">
        <f>"ZNF264"</f>
        <v>ZNF264</v>
      </c>
      <c r="B2102" s="4">
        <v>1</v>
      </c>
      <c r="C2102" s="5">
        <v>0.65500000000000003</v>
      </c>
    </row>
    <row r="2103" spans="1:3" x14ac:dyDescent="0.2">
      <c r="A2103" s="3" t="str">
        <f>"SLC14A1"</f>
        <v>SLC14A1</v>
      </c>
      <c r="B2103" s="4">
        <v>1</v>
      </c>
      <c r="C2103" s="5">
        <v>0.65400000000000003</v>
      </c>
    </row>
    <row r="2104" spans="1:3" x14ac:dyDescent="0.2">
      <c r="A2104" s="3" t="str">
        <f>"TCEA1"</f>
        <v>TCEA1</v>
      </c>
      <c r="B2104" s="4">
        <v>1</v>
      </c>
      <c r="C2104" s="5">
        <v>0.65400000000000003</v>
      </c>
    </row>
    <row r="2105" spans="1:3" x14ac:dyDescent="0.2">
      <c r="A2105" s="3" t="str">
        <f>"AL034417.4"</f>
        <v>AL034417.4</v>
      </c>
      <c r="B2105" s="4">
        <v>1</v>
      </c>
      <c r="C2105" s="5">
        <v>0.65400000000000003</v>
      </c>
    </row>
    <row r="2106" spans="1:3" x14ac:dyDescent="0.2">
      <c r="A2106" s="3" t="str">
        <f>"HIPK3"</f>
        <v>HIPK3</v>
      </c>
      <c r="B2106" s="4">
        <v>1</v>
      </c>
      <c r="C2106" s="5">
        <v>0.65400000000000003</v>
      </c>
    </row>
    <row r="2107" spans="1:3" x14ac:dyDescent="0.2">
      <c r="A2107" s="3" t="str">
        <f>"PRR26"</f>
        <v>PRR26</v>
      </c>
      <c r="B2107" s="4">
        <v>1</v>
      </c>
      <c r="C2107" s="5">
        <v>0.65400000000000003</v>
      </c>
    </row>
    <row r="2108" spans="1:3" x14ac:dyDescent="0.2">
      <c r="A2108" s="3" t="str">
        <f>"PARK7"</f>
        <v>PARK7</v>
      </c>
      <c r="B2108" s="4">
        <v>1</v>
      </c>
      <c r="C2108" s="5">
        <v>0.65400000000000003</v>
      </c>
    </row>
    <row r="2109" spans="1:3" x14ac:dyDescent="0.2">
      <c r="A2109" s="3" t="str">
        <f>"CECR7"</f>
        <v>CECR7</v>
      </c>
      <c r="B2109" s="4">
        <v>1</v>
      </c>
      <c r="C2109" s="5">
        <v>0.65400000000000003</v>
      </c>
    </row>
    <row r="2110" spans="1:3" x14ac:dyDescent="0.2">
      <c r="A2110" s="3" t="str">
        <f>"VIM-AS1"</f>
        <v>VIM-AS1</v>
      </c>
      <c r="B2110" s="4">
        <v>1</v>
      </c>
      <c r="C2110" s="5">
        <v>0.65400000000000003</v>
      </c>
    </row>
    <row r="2111" spans="1:3" x14ac:dyDescent="0.2">
      <c r="A2111" s="3" t="str">
        <f>"BAIAP3"</f>
        <v>BAIAP3</v>
      </c>
      <c r="B2111" s="4">
        <v>1</v>
      </c>
      <c r="C2111" s="5">
        <v>0.65400000000000003</v>
      </c>
    </row>
    <row r="2112" spans="1:3" x14ac:dyDescent="0.2">
      <c r="A2112" s="3" t="str">
        <f>"HNRNPK"</f>
        <v>HNRNPK</v>
      </c>
      <c r="B2112" s="4">
        <v>1</v>
      </c>
      <c r="C2112" s="5">
        <v>0.65400000000000003</v>
      </c>
    </row>
    <row r="2113" spans="1:3" x14ac:dyDescent="0.2">
      <c r="A2113" s="3" t="str">
        <f>"RNF227"</f>
        <v>RNF227</v>
      </c>
      <c r="B2113" s="4">
        <v>1</v>
      </c>
      <c r="C2113" s="5">
        <v>0.65300000000000002</v>
      </c>
    </row>
    <row r="2114" spans="1:3" x14ac:dyDescent="0.2">
      <c r="A2114" s="3" t="str">
        <f>"AL137847.2"</f>
        <v>AL137847.2</v>
      </c>
      <c r="B2114" s="4">
        <v>1</v>
      </c>
      <c r="C2114" s="5">
        <v>0.65300000000000002</v>
      </c>
    </row>
    <row r="2115" spans="1:3" x14ac:dyDescent="0.2">
      <c r="A2115" s="3" t="str">
        <f>"FGF14-IT1"</f>
        <v>FGF14-IT1</v>
      </c>
      <c r="B2115" s="4">
        <v>1</v>
      </c>
      <c r="C2115" s="5">
        <v>0.65300000000000002</v>
      </c>
    </row>
    <row r="2116" spans="1:3" x14ac:dyDescent="0.2">
      <c r="A2116" s="3" t="str">
        <f>"AC027644.3"</f>
        <v>AC027644.3</v>
      </c>
      <c r="B2116" s="4">
        <v>1</v>
      </c>
      <c r="C2116" s="5">
        <v>0.65300000000000002</v>
      </c>
    </row>
    <row r="2117" spans="1:3" x14ac:dyDescent="0.2">
      <c r="A2117" s="3" t="str">
        <f>"AC140504.1"</f>
        <v>AC140504.1</v>
      </c>
      <c r="B2117" s="4">
        <v>1</v>
      </c>
      <c r="C2117" s="5">
        <v>0.65300000000000002</v>
      </c>
    </row>
    <row r="2118" spans="1:3" x14ac:dyDescent="0.2">
      <c r="A2118" s="3" t="str">
        <f>"CCT2"</f>
        <v>CCT2</v>
      </c>
      <c r="B2118" s="4">
        <v>1</v>
      </c>
      <c r="C2118" s="5">
        <v>0.65300000000000002</v>
      </c>
    </row>
    <row r="2119" spans="1:3" x14ac:dyDescent="0.2">
      <c r="A2119" s="3" t="str">
        <f>"BX537318.1"</f>
        <v>BX537318.1</v>
      </c>
      <c r="B2119" s="4">
        <v>1</v>
      </c>
      <c r="C2119" s="5">
        <v>0.65300000000000002</v>
      </c>
    </row>
    <row r="2120" spans="1:3" x14ac:dyDescent="0.2">
      <c r="A2120" s="3" t="str">
        <f>"GRM5"</f>
        <v>GRM5</v>
      </c>
      <c r="B2120" s="4">
        <v>1</v>
      </c>
      <c r="C2120" s="5">
        <v>0.65300000000000002</v>
      </c>
    </row>
    <row r="2121" spans="1:3" x14ac:dyDescent="0.2">
      <c r="A2121" s="3" t="str">
        <f>"AC246817.1"</f>
        <v>AC246817.1</v>
      </c>
      <c r="B2121" s="4">
        <v>1</v>
      </c>
      <c r="C2121" s="5">
        <v>0.65300000000000002</v>
      </c>
    </row>
    <row r="2122" spans="1:3" x14ac:dyDescent="0.2">
      <c r="A2122" s="3" t="str">
        <f>"DNAJC30"</f>
        <v>DNAJC30</v>
      </c>
      <c r="B2122" s="4">
        <v>1</v>
      </c>
      <c r="C2122" s="5">
        <v>0.65300000000000002</v>
      </c>
    </row>
    <row r="2123" spans="1:3" x14ac:dyDescent="0.2">
      <c r="A2123" s="3" t="str">
        <f>"ALDH1L1"</f>
        <v>ALDH1L1</v>
      </c>
      <c r="B2123" s="4">
        <v>1</v>
      </c>
      <c r="C2123" s="5">
        <v>0.65300000000000002</v>
      </c>
    </row>
    <row r="2124" spans="1:3" x14ac:dyDescent="0.2">
      <c r="A2124" s="3" t="str">
        <f>"AC016629.3"</f>
        <v>AC016629.3</v>
      </c>
      <c r="B2124" s="4">
        <v>1</v>
      </c>
      <c r="C2124" s="5">
        <v>0.65200000000000002</v>
      </c>
    </row>
    <row r="2125" spans="1:3" x14ac:dyDescent="0.2">
      <c r="A2125" s="3" t="str">
        <f>"TRIM55"</f>
        <v>TRIM55</v>
      </c>
      <c r="B2125" s="4">
        <v>1</v>
      </c>
      <c r="C2125" s="5">
        <v>0.65200000000000002</v>
      </c>
    </row>
    <row r="2126" spans="1:3" x14ac:dyDescent="0.2">
      <c r="A2126" s="3" t="str">
        <f>"ATP6V1G3"</f>
        <v>ATP6V1G3</v>
      </c>
      <c r="B2126" s="4">
        <v>1</v>
      </c>
      <c r="C2126" s="5">
        <v>0.65200000000000002</v>
      </c>
    </row>
    <row r="2127" spans="1:3" x14ac:dyDescent="0.2">
      <c r="A2127" s="3" t="str">
        <f>"ZNF768"</f>
        <v>ZNF768</v>
      </c>
      <c r="B2127" s="4">
        <v>1</v>
      </c>
      <c r="C2127" s="5">
        <v>0.65200000000000002</v>
      </c>
    </row>
    <row r="2128" spans="1:3" x14ac:dyDescent="0.2">
      <c r="A2128" s="3" t="str">
        <f>"AC004691.2"</f>
        <v>AC004691.2</v>
      </c>
      <c r="B2128" s="4">
        <v>1</v>
      </c>
      <c r="C2128" s="5">
        <v>0.65200000000000002</v>
      </c>
    </row>
    <row r="2129" spans="1:3" x14ac:dyDescent="0.2">
      <c r="A2129" s="3" t="str">
        <f>"LINC01170"</f>
        <v>LINC01170</v>
      </c>
      <c r="B2129" s="4">
        <v>1</v>
      </c>
      <c r="C2129" s="5">
        <v>0.65200000000000002</v>
      </c>
    </row>
    <row r="2130" spans="1:3" x14ac:dyDescent="0.2">
      <c r="A2130" s="3" t="str">
        <f>"LNC-LBCS"</f>
        <v>LNC-LBCS</v>
      </c>
      <c r="B2130" s="4">
        <v>1</v>
      </c>
      <c r="C2130" s="5">
        <v>0.65200000000000002</v>
      </c>
    </row>
    <row r="2131" spans="1:3" x14ac:dyDescent="0.2">
      <c r="A2131" s="3" t="str">
        <f>"INTS2"</f>
        <v>INTS2</v>
      </c>
      <c r="B2131" s="4">
        <v>1</v>
      </c>
      <c r="C2131" s="5">
        <v>0.65200000000000002</v>
      </c>
    </row>
    <row r="2132" spans="1:3" x14ac:dyDescent="0.2">
      <c r="A2132" s="3" t="str">
        <f>"ADSL"</f>
        <v>ADSL</v>
      </c>
      <c r="B2132" s="4">
        <v>1</v>
      </c>
      <c r="C2132" s="5">
        <v>0.65200000000000002</v>
      </c>
    </row>
    <row r="2133" spans="1:3" x14ac:dyDescent="0.2">
      <c r="A2133" s="3" t="str">
        <f>"LINC00663"</f>
        <v>LINC00663</v>
      </c>
      <c r="B2133" s="4">
        <v>1</v>
      </c>
      <c r="C2133" s="5">
        <v>0.65100000000000002</v>
      </c>
    </row>
    <row r="2134" spans="1:3" x14ac:dyDescent="0.2">
      <c r="A2134" s="3" t="str">
        <f>"SCN11A"</f>
        <v>SCN11A</v>
      </c>
      <c r="B2134" s="4">
        <v>1</v>
      </c>
      <c r="C2134" s="5">
        <v>0.65100000000000002</v>
      </c>
    </row>
    <row r="2135" spans="1:3" x14ac:dyDescent="0.2">
      <c r="A2135" s="3" t="str">
        <f>"GPC4"</f>
        <v>GPC4</v>
      </c>
      <c r="B2135" s="4">
        <v>1</v>
      </c>
      <c r="C2135" s="5">
        <v>0.65100000000000002</v>
      </c>
    </row>
    <row r="2136" spans="1:3" x14ac:dyDescent="0.2">
      <c r="A2136" s="3" t="str">
        <f>"PPIL1"</f>
        <v>PPIL1</v>
      </c>
      <c r="B2136" s="4">
        <v>1</v>
      </c>
      <c r="C2136" s="5">
        <v>0.65100000000000002</v>
      </c>
    </row>
    <row r="2137" spans="1:3" x14ac:dyDescent="0.2">
      <c r="A2137" s="3" t="str">
        <f>"AP001931.2"</f>
        <v>AP001931.2</v>
      </c>
      <c r="B2137" s="4">
        <v>1</v>
      </c>
      <c r="C2137" s="5">
        <v>0.65100000000000002</v>
      </c>
    </row>
    <row r="2138" spans="1:3" x14ac:dyDescent="0.2">
      <c r="A2138" s="3" t="str">
        <f>"CIRBP"</f>
        <v>CIRBP</v>
      </c>
      <c r="B2138" s="4">
        <v>1</v>
      </c>
      <c r="C2138" s="5">
        <v>0.65100000000000002</v>
      </c>
    </row>
    <row r="2139" spans="1:3" x14ac:dyDescent="0.2">
      <c r="A2139" s="3" t="str">
        <f>"EPHA5"</f>
        <v>EPHA5</v>
      </c>
      <c r="B2139" s="4">
        <v>1</v>
      </c>
      <c r="C2139" s="5">
        <v>0.65100000000000002</v>
      </c>
    </row>
    <row r="2140" spans="1:3" x14ac:dyDescent="0.2">
      <c r="A2140" s="3" t="str">
        <f>"ACVR2B"</f>
        <v>ACVR2B</v>
      </c>
      <c r="B2140" s="4">
        <v>1</v>
      </c>
      <c r="C2140" s="5">
        <v>0.65100000000000002</v>
      </c>
    </row>
    <row r="2141" spans="1:3" x14ac:dyDescent="0.2">
      <c r="A2141" s="3" t="str">
        <f>"CR392000.1"</f>
        <v>CR392000.1</v>
      </c>
      <c r="B2141" s="4">
        <v>1</v>
      </c>
      <c r="C2141" s="5">
        <v>0.65</v>
      </c>
    </row>
    <row r="2142" spans="1:3" x14ac:dyDescent="0.2">
      <c r="A2142" s="3" t="str">
        <f>"PDK2"</f>
        <v>PDK2</v>
      </c>
      <c r="B2142" s="4">
        <v>1</v>
      </c>
      <c r="C2142" s="5">
        <v>0.65</v>
      </c>
    </row>
    <row r="2143" spans="1:3" x14ac:dyDescent="0.2">
      <c r="A2143" s="3" t="str">
        <f>"SLC25A36"</f>
        <v>SLC25A36</v>
      </c>
      <c r="B2143" s="4">
        <v>1</v>
      </c>
      <c r="C2143" s="5">
        <v>0.65</v>
      </c>
    </row>
    <row r="2144" spans="1:3" x14ac:dyDescent="0.2">
      <c r="A2144" s="3" t="str">
        <f>"AC008481.2"</f>
        <v>AC008481.2</v>
      </c>
      <c r="B2144" s="4">
        <v>1</v>
      </c>
      <c r="C2144" s="5">
        <v>0.65</v>
      </c>
    </row>
    <row r="2145" spans="1:3" x14ac:dyDescent="0.2">
      <c r="A2145" s="3" t="str">
        <f>"PUDP"</f>
        <v>PUDP</v>
      </c>
      <c r="B2145" s="4">
        <v>1</v>
      </c>
      <c r="C2145" s="5">
        <v>0.65</v>
      </c>
    </row>
    <row r="2146" spans="1:3" x14ac:dyDescent="0.2">
      <c r="A2146" s="3" t="str">
        <f>"AL139289.1"</f>
        <v>AL139289.1</v>
      </c>
      <c r="B2146" s="4">
        <v>1</v>
      </c>
      <c r="C2146" s="5">
        <v>0.65</v>
      </c>
    </row>
    <row r="2147" spans="1:3" x14ac:dyDescent="0.2">
      <c r="A2147" s="3" t="str">
        <f>"MTREX"</f>
        <v>MTREX</v>
      </c>
      <c r="B2147" s="4">
        <v>1</v>
      </c>
      <c r="C2147" s="5">
        <v>0.65</v>
      </c>
    </row>
    <row r="2148" spans="1:3" x14ac:dyDescent="0.2">
      <c r="A2148" s="3" t="str">
        <f>"C6orf226"</f>
        <v>C6orf226</v>
      </c>
      <c r="B2148" s="4">
        <v>1</v>
      </c>
      <c r="C2148" s="5">
        <v>0.65</v>
      </c>
    </row>
    <row r="2149" spans="1:3" x14ac:dyDescent="0.2">
      <c r="A2149" s="3" t="str">
        <f>"ITGA9"</f>
        <v>ITGA9</v>
      </c>
      <c r="B2149" s="4">
        <v>1</v>
      </c>
      <c r="C2149" s="5">
        <v>0.65</v>
      </c>
    </row>
    <row r="2150" spans="1:3" x14ac:dyDescent="0.2">
      <c r="A2150" s="3" t="str">
        <f>"ACBD7"</f>
        <v>ACBD7</v>
      </c>
      <c r="B2150" s="4">
        <v>1</v>
      </c>
      <c r="C2150" s="5">
        <v>0.65</v>
      </c>
    </row>
    <row r="2151" spans="1:3" x14ac:dyDescent="0.2">
      <c r="A2151" s="3" t="str">
        <f>"MORN4"</f>
        <v>MORN4</v>
      </c>
      <c r="B2151" s="4">
        <v>1</v>
      </c>
      <c r="C2151" s="5">
        <v>0.65</v>
      </c>
    </row>
    <row r="2152" spans="1:3" x14ac:dyDescent="0.2">
      <c r="A2152" s="3" t="str">
        <f>"STOX2"</f>
        <v>STOX2</v>
      </c>
      <c r="B2152" s="4">
        <v>1</v>
      </c>
      <c r="C2152" s="5">
        <v>0.64900000000000002</v>
      </c>
    </row>
    <row r="2153" spans="1:3" x14ac:dyDescent="0.2">
      <c r="A2153" s="3" t="str">
        <f>"DARS2"</f>
        <v>DARS2</v>
      </c>
      <c r="B2153" s="4">
        <v>1</v>
      </c>
      <c r="C2153" s="5">
        <v>0.64900000000000002</v>
      </c>
    </row>
    <row r="2154" spans="1:3" x14ac:dyDescent="0.2">
      <c r="A2154" s="3" t="str">
        <f>"ZNF875"</f>
        <v>ZNF875</v>
      </c>
      <c r="B2154" s="4">
        <v>1</v>
      </c>
      <c r="C2154" s="5">
        <v>0.64900000000000002</v>
      </c>
    </row>
    <row r="2155" spans="1:3" x14ac:dyDescent="0.2">
      <c r="A2155" s="3" t="str">
        <f>"FMN2"</f>
        <v>FMN2</v>
      </c>
      <c r="B2155" s="4">
        <v>1</v>
      </c>
      <c r="C2155" s="5">
        <v>0.64900000000000002</v>
      </c>
    </row>
    <row r="2156" spans="1:3" x14ac:dyDescent="0.2">
      <c r="A2156" s="3" t="str">
        <f>"OCIAD1"</f>
        <v>OCIAD1</v>
      </c>
      <c r="B2156" s="4">
        <v>1</v>
      </c>
      <c r="C2156" s="5">
        <v>0.64900000000000002</v>
      </c>
    </row>
    <row r="2157" spans="1:3" x14ac:dyDescent="0.2">
      <c r="A2157" s="3" t="str">
        <f>"DDX42"</f>
        <v>DDX42</v>
      </c>
      <c r="B2157" s="4">
        <v>1</v>
      </c>
      <c r="C2157" s="5">
        <v>0.64900000000000002</v>
      </c>
    </row>
    <row r="2158" spans="1:3" x14ac:dyDescent="0.2">
      <c r="A2158" s="3" t="str">
        <f>"HDGFL3"</f>
        <v>HDGFL3</v>
      </c>
      <c r="B2158" s="4">
        <v>1</v>
      </c>
      <c r="C2158" s="5">
        <v>0.64800000000000002</v>
      </c>
    </row>
    <row r="2159" spans="1:3" x14ac:dyDescent="0.2">
      <c r="A2159" s="3" t="str">
        <f>"CNIH3"</f>
        <v>CNIH3</v>
      </c>
      <c r="B2159" s="4">
        <v>1</v>
      </c>
      <c r="C2159" s="5">
        <v>0.64800000000000002</v>
      </c>
    </row>
    <row r="2160" spans="1:3" x14ac:dyDescent="0.2">
      <c r="A2160" s="3" t="str">
        <f>"AC021382.1"</f>
        <v>AC021382.1</v>
      </c>
      <c r="B2160" s="4">
        <v>1</v>
      </c>
      <c r="C2160" s="5">
        <v>0.64800000000000002</v>
      </c>
    </row>
    <row r="2161" spans="1:3" x14ac:dyDescent="0.2">
      <c r="A2161" s="3" t="str">
        <f>"AP001207.3"</f>
        <v>AP001207.3</v>
      </c>
      <c r="B2161" s="4">
        <v>1</v>
      </c>
      <c r="C2161" s="5">
        <v>0.64800000000000002</v>
      </c>
    </row>
    <row r="2162" spans="1:3" x14ac:dyDescent="0.2">
      <c r="A2162" s="3" t="str">
        <f>"ST8SIA5"</f>
        <v>ST8SIA5</v>
      </c>
      <c r="B2162" s="4">
        <v>1</v>
      </c>
      <c r="C2162" s="5">
        <v>0.64800000000000002</v>
      </c>
    </row>
    <row r="2163" spans="1:3" x14ac:dyDescent="0.2">
      <c r="A2163" s="3" t="str">
        <f>"FAM149B1"</f>
        <v>FAM149B1</v>
      </c>
      <c r="B2163" s="4">
        <v>1</v>
      </c>
      <c r="C2163" s="5">
        <v>0.64800000000000002</v>
      </c>
    </row>
    <row r="2164" spans="1:3" x14ac:dyDescent="0.2">
      <c r="A2164" s="3" t="str">
        <f>"TLDC2"</f>
        <v>TLDC2</v>
      </c>
      <c r="B2164" s="4">
        <v>1</v>
      </c>
      <c r="C2164" s="5">
        <v>0.64800000000000002</v>
      </c>
    </row>
    <row r="2165" spans="1:3" x14ac:dyDescent="0.2">
      <c r="A2165" s="3" t="str">
        <f>"PRUNE2"</f>
        <v>PRUNE2</v>
      </c>
      <c r="B2165" s="4">
        <v>1</v>
      </c>
      <c r="C2165" s="5">
        <v>0.64800000000000002</v>
      </c>
    </row>
    <row r="2166" spans="1:3" x14ac:dyDescent="0.2">
      <c r="A2166" s="3" t="str">
        <f>"RBM26-AS1"</f>
        <v>RBM26-AS1</v>
      </c>
      <c r="B2166" s="4">
        <v>1</v>
      </c>
      <c r="C2166" s="5">
        <v>0.64700000000000002</v>
      </c>
    </row>
    <row r="2167" spans="1:3" x14ac:dyDescent="0.2">
      <c r="A2167" s="3" t="str">
        <f>"RBM12B"</f>
        <v>RBM12B</v>
      </c>
      <c r="B2167" s="4">
        <v>1</v>
      </c>
      <c r="C2167" s="5">
        <v>0.64700000000000002</v>
      </c>
    </row>
    <row r="2168" spans="1:3" x14ac:dyDescent="0.2">
      <c r="A2168" s="3" t="str">
        <f>"AP2B1"</f>
        <v>AP2B1</v>
      </c>
      <c r="B2168" s="4">
        <v>1</v>
      </c>
      <c r="C2168" s="5">
        <v>0.64700000000000002</v>
      </c>
    </row>
    <row r="2169" spans="1:3" x14ac:dyDescent="0.2">
      <c r="A2169" s="3" t="str">
        <f>"MRLN"</f>
        <v>MRLN</v>
      </c>
      <c r="B2169" s="4">
        <v>1</v>
      </c>
      <c r="C2169" s="5">
        <v>0.64700000000000002</v>
      </c>
    </row>
    <row r="2170" spans="1:3" x14ac:dyDescent="0.2">
      <c r="A2170" s="3" t="str">
        <f>"C5orf34-AS1"</f>
        <v>C5orf34-AS1</v>
      </c>
      <c r="B2170" s="4">
        <v>1</v>
      </c>
      <c r="C2170" s="5">
        <v>0.64700000000000002</v>
      </c>
    </row>
    <row r="2171" spans="1:3" x14ac:dyDescent="0.2">
      <c r="A2171" s="3" t="str">
        <f>"QTRT1"</f>
        <v>QTRT1</v>
      </c>
      <c r="B2171" s="4">
        <v>1</v>
      </c>
      <c r="C2171" s="5">
        <v>0.64700000000000002</v>
      </c>
    </row>
    <row r="2172" spans="1:3" x14ac:dyDescent="0.2">
      <c r="A2172" s="3" t="str">
        <f>"WDR13"</f>
        <v>WDR13</v>
      </c>
      <c r="B2172" s="4">
        <v>1</v>
      </c>
      <c r="C2172" s="5">
        <v>0.64700000000000002</v>
      </c>
    </row>
    <row r="2173" spans="1:3" x14ac:dyDescent="0.2">
      <c r="A2173" s="3" t="str">
        <f>"SPTBN1"</f>
        <v>SPTBN1</v>
      </c>
      <c r="B2173" s="4">
        <v>1</v>
      </c>
      <c r="C2173" s="5">
        <v>0.64700000000000002</v>
      </c>
    </row>
    <row r="2174" spans="1:3" x14ac:dyDescent="0.2">
      <c r="A2174" s="3" t="str">
        <f>"TEX21P"</f>
        <v>TEX21P</v>
      </c>
      <c r="B2174" s="4">
        <v>1</v>
      </c>
      <c r="C2174" s="5">
        <v>0.64700000000000002</v>
      </c>
    </row>
    <row r="2175" spans="1:3" x14ac:dyDescent="0.2">
      <c r="A2175" s="3" t="str">
        <f>"AC015802.4"</f>
        <v>AC015802.4</v>
      </c>
      <c r="B2175" s="4">
        <v>1</v>
      </c>
      <c r="C2175" s="5">
        <v>0.64700000000000002</v>
      </c>
    </row>
    <row r="2176" spans="1:3" x14ac:dyDescent="0.2">
      <c r="A2176" s="3" t="str">
        <f>"PROCA1"</f>
        <v>PROCA1</v>
      </c>
      <c r="B2176" s="4">
        <v>1</v>
      </c>
      <c r="C2176" s="5">
        <v>0.64700000000000002</v>
      </c>
    </row>
    <row r="2177" spans="1:3" x14ac:dyDescent="0.2">
      <c r="A2177" s="3" t="str">
        <f>"MED29"</f>
        <v>MED29</v>
      </c>
      <c r="B2177" s="4">
        <v>1</v>
      </c>
      <c r="C2177" s="5">
        <v>0.64700000000000002</v>
      </c>
    </row>
    <row r="2178" spans="1:3" x14ac:dyDescent="0.2">
      <c r="A2178" s="3" t="str">
        <f>"AC097374.1"</f>
        <v>AC097374.1</v>
      </c>
      <c r="B2178" s="4">
        <v>1</v>
      </c>
      <c r="C2178" s="5">
        <v>0.64600000000000002</v>
      </c>
    </row>
    <row r="2179" spans="1:3" x14ac:dyDescent="0.2">
      <c r="A2179" s="3" t="str">
        <f>"AL606760.3"</f>
        <v>AL606760.3</v>
      </c>
      <c r="B2179" s="4">
        <v>1</v>
      </c>
      <c r="C2179" s="5">
        <v>0.64600000000000002</v>
      </c>
    </row>
    <row r="2180" spans="1:3" x14ac:dyDescent="0.2">
      <c r="A2180" s="3" t="str">
        <f>"AC188616.1"</f>
        <v>AC188616.1</v>
      </c>
      <c r="B2180" s="4">
        <v>1</v>
      </c>
      <c r="C2180" s="5">
        <v>0.64600000000000002</v>
      </c>
    </row>
    <row r="2181" spans="1:3" x14ac:dyDescent="0.2">
      <c r="A2181" s="3" t="str">
        <f>"FP236315.2"</f>
        <v>FP236315.2</v>
      </c>
      <c r="B2181" s="4">
        <v>1</v>
      </c>
      <c r="C2181" s="5">
        <v>0.64600000000000002</v>
      </c>
    </row>
    <row r="2182" spans="1:3" x14ac:dyDescent="0.2">
      <c r="A2182" s="3" t="str">
        <f>"STK16"</f>
        <v>STK16</v>
      </c>
      <c r="B2182" s="4">
        <v>1</v>
      </c>
      <c r="C2182" s="5">
        <v>0.64600000000000002</v>
      </c>
    </row>
    <row r="2183" spans="1:3" x14ac:dyDescent="0.2">
      <c r="A2183" s="3" t="str">
        <f>"TRIM56"</f>
        <v>TRIM56</v>
      </c>
      <c r="B2183" s="4">
        <v>1</v>
      </c>
      <c r="C2183" s="5">
        <v>0.64600000000000002</v>
      </c>
    </row>
    <row r="2184" spans="1:3" x14ac:dyDescent="0.2">
      <c r="A2184" s="3" t="str">
        <f>"CCDC134"</f>
        <v>CCDC134</v>
      </c>
      <c r="B2184" s="4">
        <v>1</v>
      </c>
      <c r="C2184" s="5">
        <v>0.64600000000000002</v>
      </c>
    </row>
    <row r="2185" spans="1:3" x14ac:dyDescent="0.2">
      <c r="A2185" s="3" t="str">
        <f>"LINC02073"</f>
        <v>LINC02073</v>
      </c>
      <c r="B2185" s="4">
        <v>1</v>
      </c>
      <c r="C2185" s="5">
        <v>0.64600000000000002</v>
      </c>
    </row>
    <row r="2186" spans="1:3" x14ac:dyDescent="0.2">
      <c r="A2186" s="3" t="str">
        <f>"AC026704.1"</f>
        <v>AC026704.1</v>
      </c>
      <c r="B2186" s="4">
        <v>1</v>
      </c>
      <c r="C2186" s="5">
        <v>0.64500000000000002</v>
      </c>
    </row>
    <row r="2187" spans="1:3" x14ac:dyDescent="0.2">
      <c r="A2187" s="3" t="str">
        <f>"NSD3"</f>
        <v>NSD3</v>
      </c>
      <c r="B2187" s="4">
        <v>1</v>
      </c>
      <c r="C2187" s="5">
        <v>0.64500000000000002</v>
      </c>
    </row>
    <row r="2188" spans="1:3" x14ac:dyDescent="0.2">
      <c r="A2188" s="3" t="str">
        <f>"CCDC28A"</f>
        <v>CCDC28A</v>
      </c>
      <c r="B2188" s="4">
        <v>1</v>
      </c>
      <c r="C2188" s="5">
        <v>0.64500000000000002</v>
      </c>
    </row>
    <row r="2189" spans="1:3" x14ac:dyDescent="0.2">
      <c r="A2189" s="3" t="str">
        <f>"ZNF420"</f>
        <v>ZNF420</v>
      </c>
      <c r="B2189" s="4">
        <v>1</v>
      </c>
      <c r="C2189" s="5">
        <v>0.64500000000000002</v>
      </c>
    </row>
    <row r="2190" spans="1:3" x14ac:dyDescent="0.2">
      <c r="A2190" s="3" t="str">
        <f>"ZDHHC23"</f>
        <v>ZDHHC23</v>
      </c>
      <c r="B2190" s="4">
        <v>1</v>
      </c>
      <c r="C2190" s="5">
        <v>0.64500000000000002</v>
      </c>
    </row>
    <row r="2191" spans="1:3" x14ac:dyDescent="0.2">
      <c r="A2191" s="3" t="str">
        <f>"AC034236.2"</f>
        <v>AC034236.2</v>
      </c>
      <c r="B2191" s="4">
        <v>1</v>
      </c>
      <c r="C2191" s="5">
        <v>0.64500000000000002</v>
      </c>
    </row>
    <row r="2192" spans="1:3" x14ac:dyDescent="0.2">
      <c r="A2192" s="3" t="str">
        <f>"BSCL2"</f>
        <v>BSCL2</v>
      </c>
      <c r="B2192" s="4">
        <v>1</v>
      </c>
      <c r="C2192" s="5">
        <v>0.64500000000000002</v>
      </c>
    </row>
    <row r="2193" spans="1:3" x14ac:dyDescent="0.2">
      <c r="A2193" s="3" t="str">
        <f>"CFAP410"</f>
        <v>CFAP410</v>
      </c>
      <c r="B2193" s="4">
        <v>1</v>
      </c>
      <c r="C2193" s="5">
        <v>0.64400000000000002</v>
      </c>
    </row>
    <row r="2194" spans="1:3" x14ac:dyDescent="0.2">
      <c r="A2194" s="3" t="str">
        <f>"SATB1"</f>
        <v>SATB1</v>
      </c>
      <c r="B2194" s="4">
        <v>1</v>
      </c>
      <c r="C2194" s="5">
        <v>0.64400000000000002</v>
      </c>
    </row>
    <row r="2195" spans="1:3" x14ac:dyDescent="0.2">
      <c r="A2195" s="3" t="str">
        <f>"CD99L2"</f>
        <v>CD99L2</v>
      </c>
      <c r="B2195" s="4">
        <v>1</v>
      </c>
      <c r="C2195" s="5">
        <v>0.64400000000000002</v>
      </c>
    </row>
    <row r="2196" spans="1:3" x14ac:dyDescent="0.2">
      <c r="A2196" s="3" t="str">
        <f>"B3GNT10"</f>
        <v>B3GNT10</v>
      </c>
      <c r="B2196" s="4">
        <v>1</v>
      </c>
      <c r="C2196" s="5">
        <v>0.64400000000000002</v>
      </c>
    </row>
    <row r="2197" spans="1:3" x14ac:dyDescent="0.2">
      <c r="A2197" s="3" t="str">
        <f>"SLC35F3"</f>
        <v>SLC35F3</v>
      </c>
      <c r="B2197" s="4">
        <v>1</v>
      </c>
      <c r="C2197" s="5">
        <v>0.64400000000000002</v>
      </c>
    </row>
    <row r="2198" spans="1:3" x14ac:dyDescent="0.2">
      <c r="A2198" s="3" t="str">
        <f>"ABCC5-AS1"</f>
        <v>ABCC5-AS1</v>
      </c>
      <c r="B2198" s="4">
        <v>1</v>
      </c>
      <c r="C2198" s="5">
        <v>0.64400000000000002</v>
      </c>
    </row>
    <row r="2199" spans="1:3" x14ac:dyDescent="0.2">
      <c r="A2199" s="3" t="str">
        <f>"GNGT1"</f>
        <v>GNGT1</v>
      </c>
      <c r="B2199" s="4">
        <v>1</v>
      </c>
      <c r="C2199" s="5">
        <v>0.64400000000000002</v>
      </c>
    </row>
    <row r="2200" spans="1:3" x14ac:dyDescent="0.2">
      <c r="A2200" s="3" t="str">
        <f>"C1orf56"</f>
        <v>C1orf56</v>
      </c>
      <c r="B2200" s="4">
        <v>1</v>
      </c>
      <c r="C2200" s="5">
        <v>0.64400000000000002</v>
      </c>
    </row>
    <row r="2201" spans="1:3" x14ac:dyDescent="0.2">
      <c r="A2201" s="3" t="str">
        <f>"CCT4"</f>
        <v>CCT4</v>
      </c>
      <c r="B2201" s="4">
        <v>1</v>
      </c>
      <c r="C2201" s="5">
        <v>0.64400000000000002</v>
      </c>
    </row>
    <row r="2202" spans="1:3" x14ac:dyDescent="0.2">
      <c r="A2202" s="3" t="str">
        <f>"DNAJC27"</f>
        <v>DNAJC27</v>
      </c>
      <c r="B2202" s="4">
        <v>1</v>
      </c>
      <c r="C2202" s="5">
        <v>0.64400000000000002</v>
      </c>
    </row>
    <row r="2203" spans="1:3" x14ac:dyDescent="0.2">
      <c r="A2203" s="3" t="str">
        <f>"DNAJC14"</f>
        <v>DNAJC14</v>
      </c>
      <c r="B2203" s="4">
        <v>1</v>
      </c>
      <c r="C2203" s="5">
        <v>0.64400000000000002</v>
      </c>
    </row>
    <row r="2204" spans="1:3" x14ac:dyDescent="0.2">
      <c r="A2204" s="3" t="str">
        <f>"IPO4"</f>
        <v>IPO4</v>
      </c>
      <c r="B2204" s="4">
        <v>1</v>
      </c>
      <c r="C2204" s="5">
        <v>0.64400000000000002</v>
      </c>
    </row>
    <row r="2205" spans="1:3" x14ac:dyDescent="0.2">
      <c r="A2205" s="3" t="str">
        <f>"STAU1"</f>
        <v>STAU1</v>
      </c>
      <c r="B2205" s="4">
        <v>1</v>
      </c>
      <c r="C2205" s="5">
        <v>0.64300000000000002</v>
      </c>
    </row>
    <row r="2206" spans="1:3" x14ac:dyDescent="0.2">
      <c r="A2206" s="3" t="str">
        <f>"AC092164.1"</f>
        <v>AC092164.1</v>
      </c>
      <c r="B2206" s="4">
        <v>1</v>
      </c>
      <c r="C2206" s="5">
        <v>0.64300000000000002</v>
      </c>
    </row>
    <row r="2207" spans="1:3" x14ac:dyDescent="0.2">
      <c r="A2207" s="3" t="str">
        <f>"CALCOCO1"</f>
        <v>CALCOCO1</v>
      </c>
      <c r="B2207" s="4">
        <v>1</v>
      </c>
      <c r="C2207" s="5">
        <v>0.64300000000000002</v>
      </c>
    </row>
    <row r="2208" spans="1:3" x14ac:dyDescent="0.2">
      <c r="A2208" s="3" t="str">
        <f>"PGRMC1"</f>
        <v>PGRMC1</v>
      </c>
      <c r="B2208" s="4">
        <v>1</v>
      </c>
      <c r="C2208" s="5">
        <v>0.64300000000000002</v>
      </c>
    </row>
    <row r="2209" spans="1:3" x14ac:dyDescent="0.2">
      <c r="A2209" s="3" t="str">
        <f>"CASC15"</f>
        <v>CASC15</v>
      </c>
      <c r="B2209" s="4">
        <v>1</v>
      </c>
      <c r="C2209" s="5">
        <v>0.64300000000000002</v>
      </c>
    </row>
    <row r="2210" spans="1:3" x14ac:dyDescent="0.2">
      <c r="A2210" s="3" t="str">
        <f>"APOO"</f>
        <v>APOO</v>
      </c>
      <c r="B2210" s="4">
        <v>1</v>
      </c>
      <c r="C2210" s="5">
        <v>0.64300000000000002</v>
      </c>
    </row>
    <row r="2211" spans="1:3" x14ac:dyDescent="0.2">
      <c r="A2211" s="3" t="str">
        <f>"PDE4DIP"</f>
        <v>PDE4DIP</v>
      </c>
      <c r="B2211" s="4">
        <v>1</v>
      </c>
      <c r="C2211" s="5">
        <v>0.64200000000000002</v>
      </c>
    </row>
    <row r="2212" spans="1:3" x14ac:dyDescent="0.2">
      <c r="A2212" s="3" t="str">
        <f>"PRDM2"</f>
        <v>PRDM2</v>
      </c>
      <c r="B2212" s="4">
        <v>1</v>
      </c>
      <c r="C2212" s="5">
        <v>0.64200000000000002</v>
      </c>
    </row>
    <row r="2213" spans="1:3" x14ac:dyDescent="0.2">
      <c r="A2213" s="3" t="str">
        <f>"CACNA1B"</f>
        <v>CACNA1B</v>
      </c>
      <c r="B2213" s="4">
        <v>1</v>
      </c>
      <c r="C2213" s="5">
        <v>0.64200000000000002</v>
      </c>
    </row>
    <row r="2214" spans="1:3" x14ac:dyDescent="0.2">
      <c r="A2214" s="3" t="str">
        <f>"COL9A3"</f>
        <v>COL9A3</v>
      </c>
      <c r="B2214" s="4">
        <v>1</v>
      </c>
      <c r="C2214" s="5">
        <v>0.64200000000000002</v>
      </c>
    </row>
    <row r="2215" spans="1:3" x14ac:dyDescent="0.2">
      <c r="A2215" s="3" t="str">
        <f>"CEP83-DT"</f>
        <v>CEP83-DT</v>
      </c>
      <c r="B2215" s="4">
        <v>1</v>
      </c>
      <c r="C2215" s="5">
        <v>0.64200000000000002</v>
      </c>
    </row>
    <row r="2216" spans="1:3" x14ac:dyDescent="0.2">
      <c r="A2216" s="3" t="str">
        <f>"NEGR1"</f>
        <v>NEGR1</v>
      </c>
      <c r="B2216" s="4">
        <v>1</v>
      </c>
      <c r="C2216" s="5">
        <v>0.64200000000000002</v>
      </c>
    </row>
    <row r="2217" spans="1:3" x14ac:dyDescent="0.2">
      <c r="A2217" s="3" t="str">
        <f>"TRDMT1"</f>
        <v>TRDMT1</v>
      </c>
      <c r="B2217" s="4">
        <v>1</v>
      </c>
      <c r="C2217" s="5">
        <v>0.64200000000000002</v>
      </c>
    </row>
    <row r="2218" spans="1:3" x14ac:dyDescent="0.2">
      <c r="A2218" s="3" t="str">
        <f>"LPIN1"</f>
        <v>LPIN1</v>
      </c>
      <c r="B2218" s="4">
        <v>1</v>
      </c>
      <c r="C2218" s="5">
        <v>0.64200000000000002</v>
      </c>
    </row>
    <row r="2219" spans="1:3" x14ac:dyDescent="0.2">
      <c r="A2219" s="3" t="str">
        <f>"LINC02798"</f>
        <v>LINC02798</v>
      </c>
      <c r="B2219" s="4">
        <v>1</v>
      </c>
      <c r="C2219" s="5">
        <v>0.64100000000000001</v>
      </c>
    </row>
    <row r="2220" spans="1:3" x14ac:dyDescent="0.2">
      <c r="A2220" s="3" t="str">
        <f>"RAD23A"</f>
        <v>RAD23A</v>
      </c>
      <c r="B2220" s="4">
        <v>1</v>
      </c>
      <c r="C2220" s="5">
        <v>0.64100000000000001</v>
      </c>
    </row>
    <row r="2221" spans="1:3" x14ac:dyDescent="0.2">
      <c r="A2221" s="3" t="str">
        <f>"DCAF5"</f>
        <v>DCAF5</v>
      </c>
      <c r="B2221" s="4">
        <v>1</v>
      </c>
      <c r="C2221" s="5">
        <v>0.64100000000000001</v>
      </c>
    </row>
    <row r="2222" spans="1:3" x14ac:dyDescent="0.2">
      <c r="A2222" s="3" t="str">
        <f>"GBE1"</f>
        <v>GBE1</v>
      </c>
      <c r="B2222" s="4">
        <v>1</v>
      </c>
      <c r="C2222" s="5">
        <v>0.64100000000000001</v>
      </c>
    </row>
    <row r="2223" spans="1:3" x14ac:dyDescent="0.2">
      <c r="A2223" s="3" t="str">
        <f>"CNNM2"</f>
        <v>CNNM2</v>
      </c>
      <c r="B2223" s="4">
        <v>1</v>
      </c>
      <c r="C2223" s="5">
        <v>0.64100000000000001</v>
      </c>
    </row>
    <row r="2224" spans="1:3" x14ac:dyDescent="0.2">
      <c r="A2224" s="3" t="str">
        <f>"PMM1"</f>
        <v>PMM1</v>
      </c>
      <c r="B2224" s="4">
        <v>1</v>
      </c>
      <c r="C2224" s="5">
        <v>0.64100000000000001</v>
      </c>
    </row>
    <row r="2225" spans="1:3" x14ac:dyDescent="0.2">
      <c r="A2225" s="3" t="str">
        <f>"GOLM2"</f>
        <v>GOLM2</v>
      </c>
      <c r="B2225" s="4">
        <v>1</v>
      </c>
      <c r="C2225" s="5">
        <v>0.64100000000000001</v>
      </c>
    </row>
    <row r="2226" spans="1:3" x14ac:dyDescent="0.2">
      <c r="A2226" s="3" t="str">
        <f>"ZDBF2"</f>
        <v>ZDBF2</v>
      </c>
      <c r="B2226" s="4">
        <v>1</v>
      </c>
      <c r="C2226" s="5">
        <v>0.64100000000000001</v>
      </c>
    </row>
    <row r="2227" spans="1:3" x14ac:dyDescent="0.2">
      <c r="A2227" s="3" t="str">
        <f>"SYNE4"</f>
        <v>SYNE4</v>
      </c>
      <c r="B2227" s="4">
        <v>1</v>
      </c>
      <c r="C2227" s="5">
        <v>0.64100000000000001</v>
      </c>
    </row>
    <row r="2228" spans="1:3" x14ac:dyDescent="0.2">
      <c r="A2228" s="3" t="str">
        <f>"AC005837.1"</f>
        <v>AC005837.1</v>
      </c>
      <c r="B2228" s="4">
        <v>1</v>
      </c>
      <c r="C2228" s="5">
        <v>0.64100000000000001</v>
      </c>
    </row>
    <row r="2229" spans="1:3" x14ac:dyDescent="0.2">
      <c r="A2229" s="3" t="str">
        <f>"ING1"</f>
        <v>ING1</v>
      </c>
      <c r="B2229" s="4">
        <v>1</v>
      </c>
      <c r="C2229" s="5">
        <v>0.64100000000000001</v>
      </c>
    </row>
    <row r="2230" spans="1:3" x14ac:dyDescent="0.2">
      <c r="A2230" s="3" t="str">
        <f>"TGS1"</f>
        <v>TGS1</v>
      </c>
      <c r="B2230" s="4">
        <v>1</v>
      </c>
      <c r="C2230" s="5">
        <v>0.64100000000000001</v>
      </c>
    </row>
    <row r="2231" spans="1:3" x14ac:dyDescent="0.2">
      <c r="A2231" s="3" t="str">
        <f>"C17orf80"</f>
        <v>C17orf80</v>
      </c>
      <c r="B2231" s="4">
        <v>1</v>
      </c>
      <c r="C2231" s="5">
        <v>0.64</v>
      </c>
    </row>
    <row r="2232" spans="1:3" x14ac:dyDescent="0.2">
      <c r="A2232" s="3" t="str">
        <f>"PDLIM4"</f>
        <v>PDLIM4</v>
      </c>
      <c r="B2232" s="4">
        <v>1</v>
      </c>
      <c r="C2232" s="5">
        <v>0.64</v>
      </c>
    </row>
    <row r="2233" spans="1:3" x14ac:dyDescent="0.2">
      <c r="A2233" s="3" t="str">
        <f>"FBXO4"</f>
        <v>FBXO4</v>
      </c>
      <c r="B2233" s="4">
        <v>1</v>
      </c>
      <c r="C2233" s="5">
        <v>0.64</v>
      </c>
    </row>
    <row r="2234" spans="1:3" x14ac:dyDescent="0.2">
      <c r="A2234" s="3" t="str">
        <f>"LINC00365"</f>
        <v>LINC00365</v>
      </c>
      <c r="B2234" s="4">
        <v>1</v>
      </c>
      <c r="C2234" s="5">
        <v>0.64</v>
      </c>
    </row>
    <row r="2235" spans="1:3" x14ac:dyDescent="0.2">
      <c r="A2235" s="3" t="str">
        <f>"CLCN4"</f>
        <v>CLCN4</v>
      </c>
      <c r="B2235" s="4">
        <v>1</v>
      </c>
      <c r="C2235" s="5">
        <v>0.64</v>
      </c>
    </row>
    <row r="2236" spans="1:3" x14ac:dyDescent="0.2">
      <c r="A2236" s="3" t="str">
        <f>"SCAMP1"</f>
        <v>SCAMP1</v>
      </c>
      <c r="B2236" s="4">
        <v>1</v>
      </c>
      <c r="C2236" s="5">
        <v>0.63900000000000001</v>
      </c>
    </row>
    <row r="2237" spans="1:3" x14ac:dyDescent="0.2">
      <c r="A2237" s="3" t="str">
        <f>"AC035140.1"</f>
        <v>AC035140.1</v>
      </c>
      <c r="B2237" s="4">
        <v>1</v>
      </c>
      <c r="C2237" s="5">
        <v>0.63900000000000001</v>
      </c>
    </row>
    <row r="2238" spans="1:3" x14ac:dyDescent="0.2">
      <c r="A2238" s="3" t="str">
        <f>"EP400"</f>
        <v>EP400</v>
      </c>
      <c r="B2238" s="4">
        <v>1</v>
      </c>
      <c r="C2238" s="5">
        <v>0.63900000000000001</v>
      </c>
    </row>
    <row r="2239" spans="1:3" x14ac:dyDescent="0.2">
      <c r="A2239" s="3" t="str">
        <f>"ZNF30-AS1"</f>
        <v>ZNF30-AS1</v>
      </c>
      <c r="B2239" s="4">
        <v>1</v>
      </c>
      <c r="C2239" s="5">
        <v>0.63900000000000001</v>
      </c>
    </row>
    <row r="2240" spans="1:3" x14ac:dyDescent="0.2">
      <c r="A2240" s="3" t="str">
        <f>"AC131025.3"</f>
        <v>AC131025.3</v>
      </c>
      <c r="B2240" s="4">
        <v>1</v>
      </c>
      <c r="C2240" s="5">
        <v>0.63900000000000001</v>
      </c>
    </row>
    <row r="2241" spans="1:3" x14ac:dyDescent="0.2">
      <c r="A2241" s="3" t="str">
        <f>"TTLL10-AS1"</f>
        <v>TTLL10-AS1</v>
      </c>
      <c r="B2241" s="4">
        <v>1</v>
      </c>
      <c r="C2241" s="5">
        <v>0.63900000000000001</v>
      </c>
    </row>
    <row r="2242" spans="1:3" x14ac:dyDescent="0.2">
      <c r="A2242" s="3" t="str">
        <f>"C21orf62-AS1"</f>
        <v>C21orf62-AS1</v>
      </c>
      <c r="B2242" s="4">
        <v>1</v>
      </c>
      <c r="C2242" s="5">
        <v>0.63900000000000001</v>
      </c>
    </row>
    <row r="2243" spans="1:3" x14ac:dyDescent="0.2">
      <c r="A2243" s="3" t="str">
        <f>"BRF2"</f>
        <v>BRF2</v>
      </c>
      <c r="B2243" s="4">
        <v>1</v>
      </c>
      <c r="C2243" s="5">
        <v>0.63900000000000001</v>
      </c>
    </row>
    <row r="2244" spans="1:3" x14ac:dyDescent="0.2">
      <c r="A2244" s="3" t="str">
        <f>"KLHL11"</f>
        <v>KLHL11</v>
      </c>
      <c r="B2244" s="4">
        <v>1</v>
      </c>
      <c r="C2244" s="5">
        <v>0.63900000000000001</v>
      </c>
    </row>
    <row r="2245" spans="1:3" x14ac:dyDescent="0.2">
      <c r="A2245" s="3" t="str">
        <f>"IFFO2"</f>
        <v>IFFO2</v>
      </c>
      <c r="B2245" s="4">
        <v>1</v>
      </c>
      <c r="C2245" s="5">
        <v>0.63900000000000001</v>
      </c>
    </row>
    <row r="2246" spans="1:3" x14ac:dyDescent="0.2">
      <c r="A2246" s="3" t="str">
        <f>"PCDH7"</f>
        <v>PCDH7</v>
      </c>
      <c r="B2246" s="4">
        <v>1</v>
      </c>
      <c r="C2246" s="5">
        <v>0.63800000000000001</v>
      </c>
    </row>
    <row r="2247" spans="1:3" x14ac:dyDescent="0.2">
      <c r="A2247" s="3" t="str">
        <f>"AL390778.2"</f>
        <v>AL390778.2</v>
      </c>
      <c r="B2247" s="4">
        <v>1</v>
      </c>
      <c r="C2247" s="5">
        <v>0.63800000000000001</v>
      </c>
    </row>
    <row r="2248" spans="1:3" x14ac:dyDescent="0.2">
      <c r="A2248" s="3" t="str">
        <f>"AC069366.1"</f>
        <v>AC069366.1</v>
      </c>
      <c r="B2248" s="4">
        <v>1</v>
      </c>
      <c r="C2248" s="5">
        <v>0.63800000000000001</v>
      </c>
    </row>
    <row r="2249" spans="1:3" x14ac:dyDescent="0.2">
      <c r="A2249" s="3" t="str">
        <f>"AC023510.2"</f>
        <v>AC023510.2</v>
      </c>
      <c r="B2249" s="4">
        <v>1</v>
      </c>
      <c r="C2249" s="5">
        <v>0.63800000000000001</v>
      </c>
    </row>
    <row r="2250" spans="1:3" x14ac:dyDescent="0.2">
      <c r="A2250" s="3" t="str">
        <f>"LINC02245"</f>
        <v>LINC02245</v>
      </c>
      <c r="B2250" s="4">
        <v>1</v>
      </c>
      <c r="C2250" s="5">
        <v>0.63800000000000001</v>
      </c>
    </row>
    <row r="2251" spans="1:3" x14ac:dyDescent="0.2">
      <c r="A2251" s="3" t="str">
        <f>"SAMD5"</f>
        <v>SAMD5</v>
      </c>
      <c r="B2251" s="4">
        <v>1</v>
      </c>
      <c r="C2251" s="5">
        <v>0.63700000000000001</v>
      </c>
    </row>
    <row r="2252" spans="1:3" x14ac:dyDescent="0.2">
      <c r="A2252" s="3" t="str">
        <f>"CRADD"</f>
        <v>CRADD</v>
      </c>
      <c r="B2252" s="4">
        <v>1</v>
      </c>
      <c r="C2252" s="5">
        <v>0.63700000000000001</v>
      </c>
    </row>
    <row r="2253" spans="1:3" x14ac:dyDescent="0.2">
      <c r="A2253" s="3" t="str">
        <f>"AL157912.1"</f>
        <v>AL157912.1</v>
      </c>
      <c r="B2253" s="4">
        <v>1</v>
      </c>
      <c r="C2253" s="5">
        <v>0.63700000000000001</v>
      </c>
    </row>
    <row r="2254" spans="1:3" x14ac:dyDescent="0.2">
      <c r="A2254" s="3" t="str">
        <f>"C10orf53"</f>
        <v>C10orf53</v>
      </c>
      <c r="B2254" s="4">
        <v>1</v>
      </c>
      <c r="C2254" s="5">
        <v>0.63700000000000001</v>
      </c>
    </row>
    <row r="2255" spans="1:3" x14ac:dyDescent="0.2">
      <c r="A2255" s="3" t="str">
        <f>"SERPINI2"</f>
        <v>SERPINI2</v>
      </c>
      <c r="B2255" s="4">
        <v>1</v>
      </c>
      <c r="C2255" s="5">
        <v>0.63700000000000001</v>
      </c>
    </row>
    <row r="2256" spans="1:3" x14ac:dyDescent="0.2">
      <c r="A2256" s="3" t="str">
        <f>"SS18"</f>
        <v>SS18</v>
      </c>
      <c r="B2256" s="4">
        <v>1</v>
      </c>
      <c r="C2256" s="5">
        <v>0.63700000000000001</v>
      </c>
    </row>
    <row r="2257" spans="1:3" x14ac:dyDescent="0.2">
      <c r="A2257" s="3" t="str">
        <f>"CPLANE2"</f>
        <v>CPLANE2</v>
      </c>
      <c r="B2257" s="4">
        <v>1</v>
      </c>
      <c r="C2257" s="5">
        <v>0.63700000000000001</v>
      </c>
    </row>
    <row r="2258" spans="1:3" x14ac:dyDescent="0.2">
      <c r="A2258" s="3" t="str">
        <f>"ZNF516"</f>
        <v>ZNF516</v>
      </c>
      <c r="B2258" s="4">
        <v>1</v>
      </c>
      <c r="C2258" s="5">
        <v>0.63700000000000001</v>
      </c>
    </row>
    <row r="2259" spans="1:3" x14ac:dyDescent="0.2">
      <c r="A2259" s="3" t="str">
        <f>"AC012618.3"</f>
        <v>AC012618.3</v>
      </c>
      <c r="B2259" s="4">
        <v>1</v>
      </c>
      <c r="C2259" s="5">
        <v>0.63700000000000001</v>
      </c>
    </row>
    <row r="2260" spans="1:3" x14ac:dyDescent="0.2">
      <c r="A2260" s="3" t="str">
        <f>"LINC00535"</f>
        <v>LINC00535</v>
      </c>
      <c r="B2260" s="4">
        <v>1</v>
      </c>
      <c r="C2260" s="5">
        <v>0.63600000000000001</v>
      </c>
    </row>
    <row r="2261" spans="1:3" x14ac:dyDescent="0.2">
      <c r="A2261" s="3" t="str">
        <f>"RPL21P54"</f>
        <v>RPL21P54</v>
      </c>
      <c r="B2261" s="4">
        <v>1</v>
      </c>
      <c r="C2261" s="5">
        <v>0.63600000000000001</v>
      </c>
    </row>
    <row r="2262" spans="1:3" x14ac:dyDescent="0.2">
      <c r="A2262" s="3" t="str">
        <f>"STIM1-AS1"</f>
        <v>STIM1-AS1</v>
      </c>
      <c r="B2262" s="4">
        <v>1</v>
      </c>
      <c r="C2262" s="5">
        <v>0.63600000000000001</v>
      </c>
    </row>
    <row r="2263" spans="1:3" x14ac:dyDescent="0.2">
      <c r="A2263" s="3" t="str">
        <f>"PIBF1"</f>
        <v>PIBF1</v>
      </c>
      <c r="B2263" s="4">
        <v>1</v>
      </c>
      <c r="C2263" s="5">
        <v>0.63600000000000001</v>
      </c>
    </row>
    <row r="2264" spans="1:3" x14ac:dyDescent="0.2">
      <c r="A2264" s="3" t="str">
        <f>"ESF1"</f>
        <v>ESF1</v>
      </c>
      <c r="B2264" s="4">
        <v>1</v>
      </c>
      <c r="C2264" s="5">
        <v>0.63600000000000001</v>
      </c>
    </row>
    <row r="2265" spans="1:3" x14ac:dyDescent="0.2">
      <c r="A2265" s="3" t="str">
        <f>"AC068587.2"</f>
        <v>AC068587.2</v>
      </c>
      <c r="B2265" s="4">
        <v>1</v>
      </c>
      <c r="C2265" s="5">
        <v>0.63600000000000001</v>
      </c>
    </row>
    <row r="2266" spans="1:3" x14ac:dyDescent="0.2">
      <c r="A2266" s="3" t="str">
        <f>"RPRD1B"</f>
        <v>RPRD1B</v>
      </c>
      <c r="B2266" s="4">
        <v>1</v>
      </c>
      <c r="C2266" s="5">
        <v>0.63600000000000001</v>
      </c>
    </row>
    <row r="2267" spans="1:3" x14ac:dyDescent="0.2">
      <c r="A2267" s="3" t="str">
        <f>"COG8"</f>
        <v>COG8</v>
      </c>
      <c r="B2267" s="4">
        <v>1</v>
      </c>
      <c r="C2267" s="5">
        <v>0.63600000000000001</v>
      </c>
    </row>
    <row r="2268" spans="1:3" x14ac:dyDescent="0.2">
      <c r="A2268" s="3" t="str">
        <f>"HAT1"</f>
        <v>HAT1</v>
      </c>
      <c r="B2268" s="4">
        <v>1</v>
      </c>
      <c r="C2268" s="5">
        <v>0.63600000000000001</v>
      </c>
    </row>
    <row r="2269" spans="1:3" x14ac:dyDescent="0.2">
      <c r="A2269" s="3" t="str">
        <f>"FRMPD2B"</f>
        <v>FRMPD2B</v>
      </c>
      <c r="B2269" s="4">
        <v>1</v>
      </c>
      <c r="C2269" s="5">
        <v>0.63500000000000001</v>
      </c>
    </row>
    <row r="2270" spans="1:3" x14ac:dyDescent="0.2">
      <c r="A2270" s="3" t="str">
        <f>"AMDHD1"</f>
        <v>AMDHD1</v>
      </c>
      <c r="B2270" s="4">
        <v>1</v>
      </c>
      <c r="C2270" s="5">
        <v>0.63500000000000001</v>
      </c>
    </row>
    <row r="2271" spans="1:3" x14ac:dyDescent="0.2">
      <c r="A2271" s="3" t="str">
        <f>"AL109811.1"</f>
        <v>AL109811.1</v>
      </c>
      <c r="B2271" s="4">
        <v>1</v>
      </c>
      <c r="C2271" s="5">
        <v>0.63500000000000001</v>
      </c>
    </row>
    <row r="2272" spans="1:3" x14ac:dyDescent="0.2">
      <c r="A2272" s="3" t="str">
        <f>"AMOT"</f>
        <v>AMOT</v>
      </c>
      <c r="B2272" s="4">
        <v>1</v>
      </c>
      <c r="C2272" s="5">
        <v>0.63500000000000001</v>
      </c>
    </row>
    <row r="2273" spans="1:3" x14ac:dyDescent="0.2">
      <c r="A2273" s="3" t="str">
        <f>"LINC02846"</f>
        <v>LINC02846</v>
      </c>
      <c r="B2273" s="4">
        <v>1</v>
      </c>
      <c r="C2273" s="5">
        <v>0.63500000000000001</v>
      </c>
    </row>
    <row r="2274" spans="1:3" x14ac:dyDescent="0.2">
      <c r="A2274" s="3" t="str">
        <f>"CEMP1"</f>
        <v>CEMP1</v>
      </c>
      <c r="B2274" s="4">
        <v>1</v>
      </c>
      <c r="C2274" s="5">
        <v>0.63500000000000001</v>
      </c>
    </row>
    <row r="2275" spans="1:3" x14ac:dyDescent="0.2">
      <c r="A2275" s="3" t="str">
        <f>"NOS3"</f>
        <v>NOS3</v>
      </c>
      <c r="B2275" s="4">
        <v>1</v>
      </c>
      <c r="C2275" s="5">
        <v>0.63500000000000001</v>
      </c>
    </row>
    <row r="2276" spans="1:3" x14ac:dyDescent="0.2">
      <c r="A2276" s="3" t="str">
        <f>"ZNF563"</f>
        <v>ZNF563</v>
      </c>
      <c r="B2276" s="4">
        <v>1</v>
      </c>
      <c r="C2276" s="5">
        <v>0.63400000000000001</v>
      </c>
    </row>
    <row r="2277" spans="1:3" x14ac:dyDescent="0.2">
      <c r="A2277" s="3" t="str">
        <f>"AC004066.1"</f>
        <v>AC004066.1</v>
      </c>
      <c r="B2277" s="4">
        <v>1</v>
      </c>
      <c r="C2277" s="5">
        <v>0.63400000000000001</v>
      </c>
    </row>
    <row r="2278" spans="1:3" x14ac:dyDescent="0.2">
      <c r="A2278" s="3" t="str">
        <f>"AC016026.1"</f>
        <v>AC016026.1</v>
      </c>
      <c r="B2278" s="4">
        <v>1</v>
      </c>
      <c r="C2278" s="5">
        <v>0.63400000000000001</v>
      </c>
    </row>
    <row r="2279" spans="1:3" x14ac:dyDescent="0.2">
      <c r="A2279" s="3" t="str">
        <f>"TCEAL2"</f>
        <v>TCEAL2</v>
      </c>
      <c r="B2279" s="4">
        <v>1</v>
      </c>
      <c r="C2279" s="5">
        <v>0.63400000000000001</v>
      </c>
    </row>
    <row r="2280" spans="1:3" x14ac:dyDescent="0.2">
      <c r="A2280" s="3" t="str">
        <f>"AC097532.3"</f>
        <v>AC097532.3</v>
      </c>
      <c r="B2280" s="4">
        <v>1</v>
      </c>
      <c r="C2280" s="5">
        <v>0.63400000000000001</v>
      </c>
    </row>
    <row r="2281" spans="1:3" x14ac:dyDescent="0.2">
      <c r="A2281" s="3" t="str">
        <f>"ACTR3C"</f>
        <v>ACTR3C</v>
      </c>
      <c r="B2281" s="4">
        <v>1</v>
      </c>
      <c r="C2281" s="5">
        <v>0.63400000000000001</v>
      </c>
    </row>
    <row r="2282" spans="1:3" x14ac:dyDescent="0.2">
      <c r="A2282" s="3" t="str">
        <f>"OTUD1"</f>
        <v>OTUD1</v>
      </c>
      <c r="B2282" s="4">
        <v>1</v>
      </c>
      <c r="C2282" s="5">
        <v>0.63400000000000001</v>
      </c>
    </row>
    <row r="2283" spans="1:3" x14ac:dyDescent="0.2">
      <c r="A2283" s="3" t="str">
        <f>"PDZD7"</f>
        <v>PDZD7</v>
      </c>
      <c r="B2283" s="4">
        <v>1</v>
      </c>
      <c r="C2283" s="5">
        <v>0.63400000000000001</v>
      </c>
    </row>
    <row r="2284" spans="1:3" x14ac:dyDescent="0.2">
      <c r="A2284" s="3" t="str">
        <f>"SOD2-OT1"</f>
        <v>SOD2-OT1</v>
      </c>
      <c r="B2284" s="4">
        <v>1</v>
      </c>
      <c r="C2284" s="5">
        <v>0.63400000000000001</v>
      </c>
    </row>
    <row r="2285" spans="1:3" x14ac:dyDescent="0.2">
      <c r="A2285" s="3" t="str">
        <f>"FGGY"</f>
        <v>FGGY</v>
      </c>
      <c r="B2285" s="4">
        <v>1</v>
      </c>
      <c r="C2285" s="5">
        <v>0.63300000000000001</v>
      </c>
    </row>
    <row r="2286" spans="1:3" x14ac:dyDescent="0.2">
      <c r="A2286" s="3" t="str">
        <f>"MAP1LC3A"</f>
        <v>MAP1LC3A</v>
      </c>
      <c r="B2286" s="4">
        <v>1</v>
      </c>
      <c r="C2286" s="5">
        <v>0.63300000000000001</v>
      </c>
    </row>
    <row r="2287" spans="1:3" x14ac:dyDescent="0.2">
      <c r="A2287" s="3" t="str">
        <f>"ITIH5"</f>
        <v>ITIH5</v>
      </c>
      <c r="B2287" s="4">
        <v>1</v>
      </c>
      <c r="C2287" s="5">
        <v>0.63300000000000001</v>
      </c>
    </row>
    <row r="2288" spans="1:3" x14ac:dyDescent="0.2">
      <c r="A2288" s="3" t="str">
        <f>"COLCA1"</f>
        <v>COLCA1</v>
      </c>
      <c r="B2288" s="4">
        <v>1</v>
      </c>
      <c r="C2288" s="5">
        <v>0.63300000000000001</v>
      </c>
    </row>
    <row r="2289" spans="1:3" x14ac:dyDescent="0.2">
      <c r="A2289" s="3" t="str">
        <f>"ZBED8"</f>
        <v>ZBED8</v>
      </c>
      <c r="B2289" s="4">
        <v>1</v>
      </c>
      <c r="C2289" s="5">
        <v>0.63300000000000001</v>
      </c>
    </row>
    <row r="2290" spans="1:3" x14ac:dyDescent="0.2">
      <c r="A2290" s="3" t="str">
        <f>"GP6"</f>
        <v>GP6</v>
      </c>
      <c r="B2290" s="4">
        <v>1</v>
      </c>
      <c r="C2290" s="5">
        <v>0.63300000000000001</v>
      </c>
    </row>
    <row r="2291" spans="1:3" x14ac:dyDescent="0.2">
      <c r="A2291" s="3" t="str">
        <f>"ANKRD24"</f>
        <v>ANKRD24</v>
      </c>
      <c r="B2291" s="4">
        <v>1</v>
      </c>
      <c r="C2291" s="5">
        <v>0.63300000000000001</v>
      </c>
    </row>
    <row r="2292" spans="1:3" x14ac:dyDescent="0.2">
      <c r="A2292" s="3" t="str">
        <f>"MARVELD2"</f>
        <v>MARVELD2</v>
      </c>
      <c r="B2292" s="4">
        <v>1</v>
      </c>
      <c r="C2292" s="5">
        <v>0.63300000000000001</v>
      </c>
    </row>
    <row r="2293" spans="1:3" x14ac:dyDescent="0.2">
      <c r="A2293" s="3" t="str">
        <f>"PRKAR2A"</f>
        <v>PRKAR2A</v>
      </c>
      <c r="B2293" s="4">
        <v>1</v>
      </c>
      <c r="C2293" s="5">
        <v>0.63200000000000001</v>
      </c>
    </row>
    <row r="2294" spans="1:3" x14ac:dyDescent="0.2">
      <c r="A2294" s="3" t="str">
        <f>"C10orf143"</f>
        <v>C10orf143</v>
      </c>
      <c r="B2294" s="4">
        <v>1</v>
      </c>
      <c r="C2294" s="5">
        <v>0.63200000000000001</v>
      </c>
    </row>
    <row r="2295" spans="1:3" x14ac:dyDescent="0.2">
      <c r="A2295" s="3" t="str">
        <f>"TNKS"</f>
        <v>TNKS</v>
      </c>
      <c r="B2295" s="4">
        <v>1</v>
      </c>
      <c r="C2295" s="5">
        <v>0.63200000000000001</v>
      </c>
    </row>
    <row r="2296" spans="1:3" x14ac:dyDescent="0.2">
      <c r="A2296" s="3" t="str">
        <f>"PRPF19"</f>
        <v>PRPF19</v>
      </c>
      <c r="B2296" s="4">
        <v>1</v>
      </c>
      <c r="C2296" s="5">
        <v>0.63200000000000001</v>
      </c>
    </row>
    <row r="2297" spans="1:3" x14ac:dyDescent="0.2">
      <c r="A2297" s="3" t="str">
        <f>"PRPH"</f>
        <v>PRPH</v>
      </c>
      <c r="B2297" s="4">
        <v>1</v>
      </c>
      <c r="C2297" s="5">
        <v>0.63200000000000001</v>
      </c>
    </row>
    <row r="2298" spans="1:3" x14ac:dyDescent="0.2">
      <c r="A2298" s="3" t="str">
        <f>"PPP1R9A"</f>
        <v>PPP1R9A</v>
      </c>
      <c r="B2298" s="4">
        <v>1</v>
      </c>
      <c r="C2298" s="5">
        <v>0.63200000000000001</v>
      </c>
    </row>
    <row r="2299" spans="1:3" x14ac:dyDescent="0.2">
      <c r="A2299" s="3" t="str">
        <f>"AC036214.4"</f>
        <v>AC036214.4</v>
      </c>
      <c r="B2299" s="4">
        <v>1</v>
      </c>
      <c r="C2299" s="5">
        <v>0.63200000000000001</v>
      </c>
    </row>
    <row r="2300" spans="1:3" x14ac:dyDescent="0.2">
      <c r="A2300" s="3" t="str">
        <f>"AASDH"</f>
        <v>AASDH</v>
      </c>
      <c r="B2300" s="4">
        <v>1</v>
      </c>
      <c r="C2300" s="5">
        <v>0.63200000000000001</v>
      </c>
    </row>
    <row r="2301" spans="1:3" x14ac:dyDescent="0.2">
      <c r="A2301" s="3" t="str">
        <f>"CLIC6"</f>
        <v>CLIC6</v>
      </c>
      <c r="B2301" s="4">
        <v>1</v>
      </c>
      <c r="C2301" s="5">
        <v>0.63200000000000001</v>
      </c>
    </row>
    <row r="2302" spans="1:3" x14ac:dyDescent="0.2">
      <c r="A2302" s="3" t="str">
        <f>"AC044849.1"</f>
        <v>AC044849.1</v>
      </c>
      <c r="B2302" s="4">
        <v>1</v>
      </c>
      <c r="C2302" s="5">
        <v>0.63200000000000001</v>
      </c>
    </row>
    <row r="2303" spans="1:3" x14ac:dyDescent="0.2">
      <c r="A2303" s="3" t="str">
        <f>"ZNF444"</f>
        <v>ZNF444</v>
      </c>
      <c r="B2303" s="4">
        <v>1</v>
      </c>
      <c r="C2303" s="5">
        <v>0.63100000000000001</v>
      </c>
    </row>
    <row r="2304" spans="1:3" x14ac:dyDescent="0.2">
      <c r="A2304" s="3" t="str">
        <f>"RPS6KA5"</f>
        <v>RPS6KA5</v>
      </c>
      <c r="B2304" s="4">
        <v>1</v>
      </c>
      <c r="C2304" s="5">
        <v>0.63100000000000001</v>
      </c>
    </row>
    <row r="2305" spans="1:3" x14ac:dyDescent="0.2">
      <c r="A2305" s="3" t="str">
        <f>"NUCB2"</f>
        <v>NUCB2</v>
      </c>
      <c r="B2305" s="4">
        <v>1</v>
      </c>
      <c r="C2305" s="5">
        <v>0.63100000000000001</v>
      </c>
    </row>
    <row r="2306" spans="1:3" x14ac:dyDescent="0.2">
      <c r="A2306" s="3" t="str">
        <f>"GBP6"</f>
        <v>GBP6</v>
      </c>
      <c r="B2306" s="4">
        <v>1</v>
      </c>
      <c r="C2306" s="5">
        <v>0.63100000000000001</v>
      </c>
    </row>
    <row r="2307" spans="1:3" x14ac:dyDescent="0.2">
      <c r="A2307" s="3" t="str">
        <f>"USP27X"</f>
        <v>USP27X</v>
      </c>
      <c r="B2307" s="4">
        <v>1</v>
      </c>
      <c r="C2307" s="5">
        <v>0.63100000000000001</v>
      </c>
    </row>
    <row r="2308" spans="1:3" x14ac:dyDescent="0.2">
      <c r="A2308" s="3" t="str">
        <f>"HEYL"</f>
        <v>HEYL</v>
      </c>
      <c r="B2308" s="4">
        <v>1</v>
      </c>
      <c r="C2308" s="5">
        <v>0.63100000000000001</v>
      </c>
    </row>
    <row r="2309" spans="1:3" x14ac:dyDescent="0.2">
      <c r="A2309" s="3" t="str">
        <f>"TDRD7"</f>
        <v>TDRD7</v>
      </c>
      <c r="B2309" s="4">
        <v>1</v>
      </c>
      <c r="C2309" s="5">
        <v>0.63100000000000001</v>
      </c>
    </row>
    <row r="2310" spans="1:3" x14ac:dyDescent="0.2">
      <c r="A2310" s="3" t="str">
        <f>"GTF2IP4"</f>
        <v>GTF2IP4</v>
      </c>
      <c r="B2310" s="4">
        <v>1</v>
      </c>
      <c r="C2310" s="5">
        <v>0.63100000000000001</v>
      </c>
    </row>
    <row r="2311" spans="1:3" x14ac:dyDescent="0.2">
      <c r="A2311" s="3" t="str">
        <f>"GCFC2"</f>
        <v>GCFC2</v>
      </c>
      <c r="B2311" s="4">
        <v>1</v>
      </c>
      <c r="C2311" s="5">
        <v>0.63100000000000001</v>
      </c>
    </row>
    <row r="2312" spans="1:3" x14ac:dyDescent="0.2">
      <c r="A2312" s="3" t="str">
        <f>"CCDC184"</f>
        <v>CCDC184</v>
      </c>
      <c r="B2312" s="4">
        <v>1</v>
      </c>
      <c r="C2312" s="5">
        <v>0.63100000000000001</v>
      </c>
    </row>
    <row r="2313" spans="1:3" x14ac:dyDescent="0.2">
      <c r="A2313" s="3" t="str">
        <f>"NUP107"</f>
        <v>NUP107</v>
      </c>
      <c r="B2313" s="4">
        <v>1</v>
      </c>
      <c r="C2313" s="5">
        <v>0.63100000000000001</v>
      </c>
    </row>
    <row r="2314" spans="1:3" x14ac:dyDescent="0.2">
      <c r="A2314" s="3" t="str">
        <f>"PHLPP1"</f>
        <v>PHLPP1</v>
      </c>
      <c r="B2314" s="4">
        <v>1</v>
      </c>
      <c r="C2314" s="5">
        <v>0.63100000000000001</v>
      </c>
    </row>
    <row r="2315" spans="1:3" x14ac:dyDescent="0.2">
      <c r="A2315" s="3" t="str">
        <f>"PLEKHG7"</f>
        <v>PLEKHG7</v>
      </c>
      <c r="B2315" s="4">
        <v>1</v>
      </c>
      <c r="C2315" s="5">
        <v>0.63100000000000001</v>
      </c>
    </row>
    <row r="2316" spans="1:3" x14ac:dyDescent="0.2">
      <c r="A2316" s="3" t="str">
        <f>"C15orf65"</f>
        <v>C15orf65</v>
      </c>
      <c r="B2316" s="4">
        <v>1</v>
      </c>
      <c r="C2316" s="5">
        <v>0.63</v>
      </c>
    </row>
    <row r="2317" spans="1:3" x14ac:dyDescent="0.2">
      <c r="A2317" s="3" t="str">
        <f>"AC010504.1"</f>
        <v>AC010504.1</v>
      </c>
      <c r="B2317" s="4">
        <v>1</v>
      </c>
      <c r="C2317" s="5">
        <v>0.63</v>
      </c>
    </row>
    <row r="2318" spans="1:3" x14ac:dyDescent="0.2">
      <c r="A2318" s="3" t="str">
        <f>"WAKMAR2"</f>
        <v>WAKMAR2</v>
      </c>
      <c r="B2318" s="4">
        <v>1</v>
      </c>
      <c r="C2318" s="5">
        <v>0.63</v>
      </c>
    </row>
    <row r="2319" spans="1:3" x14ac:dyDescent="0.2">
      <c r="A2319" s="3" t="str">
        <f>"Z92544.1"</f>
        <v>Z92544.1</v>
      </c>
      <c r="B2319" s="4">
        <v>1</v>
      </c>
      <c r="C2319" s="5">
        <v>0.63</v>
      </c>
    </row>
    <row r="2320" spans="1:3" x14ac:dyDescent="0.2">
      <c r="A2320" s="3" t="str">
        <f>"XRCC1"</f>
        <v>XRCC1</v>
      </c>
      <c r="B2320" s="4">
        <v>1</v>
      </c>
      <c r="C2320" s="5">
        <v>0.63</v>
      </c>
    </row>
    <row r="2321" spans="1:3" x14ac:dyDescent="0.2">
      <c r="A2321" s="3" t="str">
        <f>"MYOZ1"</f>
        <v>MYOZ1</v>
      </c>
      <c r="B2321" s="4">
        <v>1</v>
      </c>
      <c r="C2321" s="5">
        <v>0.63</v>
      </c>
    </row>
    <row r="2322" spans="1:3" x14ac:dyDescent="0.2">
      <c r="A2322" s="3" t="str">
        <f>"GJA4"</f>
        <v>GJA4</v>
      </c>
      <c r="B2322" s="4">
        <v>1</v>
      </c>
      <c r="C2322" s="5">
        <v>0.63</v>
      </c>
    </row>
    <row r="2323" spans="1:3" x14ac:dyDescent="0.2">
      <c r="A2323" s="3" t="str">
        <f>"BIN3"</f>
        <v>BIN3</v>
      </c>
      <c r="B2323" s="4">
        <v>1</v>
      </c>
      <c r="C2323" s="5">
        <v>0.629</v>
      </c>
    </row>
    <row r="2324" spans="1:3" x14ac:dyDescent="0.2">
      <c r="A2324" s="3" t="str">
        <f>"LINC01708"</f>
        <v>LINC01708</v>
      </c>
      <c r="B2324" s="4">
        <v>1</v>
      </c>
      <c r="C2324" s="5">
        <v>0.629</v>
      </c>
    </row>
    <row r="2325" spans="1:3" x14ac:dyDescent="0.2">
      <c r="A2325" s="3" t="str">
        <f>"CYP4V2"</f>
        <v>CYP4V2</v>
      </c>
      <c r="B2325" s="4">
        <v>1</v>
      </c>
      <c r="C2325" s="5">
        <v>0.629</v>
      </c>
    </row>
    <row r="2326" spans="1:3" x14ac:dyDescent="0.2">
      <c r="A2326" s="3" t="str">
        <f>"NSMCE1"</f>
        <v>NSMCE1</v>
      </c>
      <c r="B2326" s="4">
        <v>1</v>
      </c>
      <c r="C2326" s="5">
        <v>0.629</v>
      </c>
    </row>
    <row r="2327" spans="1:3" x14ac:dyDescent="0.2">
      <c r="A2327" s="3" t="str">
        <f>"AL359844.1"</f>
        <v>AL359844.1</v>
      </c>
      <c r="B2327" s="4">
        <v>1</v>
      </c>
      <c r="C2327" s="5">
        <v>0.629</v>
      </c>
    </row>
    <row r="2328" spans="1:3" x14ac:dyDescent="0.2">
      <c r="A2328" s="3" t="str">
        <f>"AC091057.2"</f>
        <v>AC091057.2</v>
      </c>
      <c r="B2328" s="4">
        <v>1</v>
      </c>
      <c r="C2328" s="5">
        <v>0.629</v>
      </c>
    </row>
    <row r="2329" spans="1:3" x14ac:dyDescent="0.2">
      <c r="A2329" s="3" t="str">
        <f>"CORO7-PAM16"</f>
        <v>CORO7-PAM16</v>
      </c>
      <c r="B2329" s="4">
        <v>1</v>
      </c>
      <c r="C2329" s="5">
        <v>0.629</v>
      </c>
    </row>
    <row r="2330" spans="1:3" x14ac:dyDescent="0.2">
      <c r="A2330" s="3" t="str">
        <f>"SLC38A6"</f>
        <v>SLC38A6</v>
      </c>
      <c r="B2330" s="4">
        <v>1</v>
      </c>
      <c r="C2330" s="5">
        <v>0.629</v>
      </c>
    </row>
    <row r="2331" spans="1:3" x14ac:dyDescent="0.2">
      <c r="A2331" s="3" t="str">
        <f>"AL133313.1"</f>
        <v>AL133313.1</v>
      </c>
      <c r="B2331" s="4">
        <v>1</v>
      </c>
      <c r="C2331" s="5">
        <v>0.629</v>
      </c>
    </row>
    <row r="2332" spans="1:3" x14ac:dyDescent="0.2">
      <c r="A2332" s="3" t="str">
        <f>"SIMC1"</f>
        <v>SIMC1</v>
      </c>
      <c r="B2332" s="4">
        <v>1</v>
      </c>
      <c r="C2332" s="5">
        <v>0.628</v>
      </c>
    </row>
    <row r="2333" spans="1:3" x14ac:dyDescent="0.2">
      <c r="A2333" s="3" t="str">
        <f>"AC002460.2"</f>
        <v>AC002460.2</v>
      </c>
      <c r="B2333" s="4">
        <v>1</v>
      </c>
      <c r="C2333" s="5">
        <v>0.628</v>
      </c>
    </row>
    <row r="2334" spans="1:3" x14ac:dyDescent="0.2">
      <c r="A2334" s="3" t="str">
        <f>"ATF7IP2"</f>
        <v>ATF7IP2</v>
      </c>
      <c r="B2334" s="4">
        <v>1</v>
      </c>
      <c r="C2334" s="5">
        <v>0.628</v>
      </c>
    </row>
    <row r="2335" spans="1:3" x14ac:dyDescent="0.2">
      <c r="A2335" s="3" t="str">
        <f>"ZDHHC2"</f>
        <v>ZDHHC2</v>
      </c>
      <c r="B2335" s="4">
        <v>1</v>
      </c>
      <c r="C2335" s="5">
        <v>0.628</v>
      </c>
    </row>
    <row r="2336" spans="1:3" x14ac:dyDescent="0.2">
      <c r="A2336" s="3" t="str">
        <f>"CEP70"</f>
        <v>CEP70</v>
      </c>
      <c r="B2336" s="4">
        <v>1</v>
      </c>
      <c r="C2336" s="5">
        <v>0.628</v>
      </c>
    </row>
    <row r="2337" spans="1:3" x14ac:dyDescent="0.2">
      <c r="A2337" s="3" t="str">
        <f>"UNK"</f>
        <v>UNK</v>
      </c>
      <c r="B2337" s="4">
        <v>1</v>
      </c>
      <c r="C2337" s="5">
        <v>0.627</v>
      </c>
    </row>
    <row r="2338" spans="1:3" x14ac:dyDescent="0.2">
      <c r="A2338" s="3" t="str">
        <f>"AC009236.1"</f>
        <v>AC009236.1</v>
      </c>
      <c r="B2338" s="4">
        <v>1</v>
      </c>
      <c r="C2338" s="5">
        <v>0.627</v>
      </c>
    </row>
    <row r="2339" spans="1:3" x14ac:dyDescent="0.2">
      <c r="A2339" s="3" t="str">
        <f>"TDP1"</f>
        <v>TDP1</v>
      </c>
      <c r="B2339" s="4">
        <v>1</v>
      </c>
      <c r="C2339" s="5">
        <v>0.627</v>
      </c>
    </row>
    <row r="2340" spans="1:3" x14ac:dyDescent="0.2">
      <c r="A2340" s="3" t="str">
        <f>"AC012313.9"</f>
        <v>AC012313.9</v>
      </c>
      <c r="B2340" s="4">
        <v>1</v>
      </c>
      <c r="C2340" s="5">
        <v>0.627</v>
      </c>
    </row>
    <row r="2341" spans="1:3" x14ac:dyDescent="0.2">
      <c r="A2341" s="3" t="str">
        <f>"SRP14-AS1"</f>
        <v>SRP14-AS1</v>
      </c>
      <c r="B2341" s="4">
        <v>1</v>
      </c>
      <c r="C2341" s="5">
        <v>0.627</v>
      </c>
    </row>
    <row r="2342" spans="1:3" x14ac:dyDescent="0.2">
      <c r="A2342" s="3" t="str">
        <f>"TP53RK"</f>
        <v>TP53RK</v>
      </c>
      <c r="B2342" s="4">
        <v>1</v>
      </c>
      <c r="C2342" s="5">
        <v>0.626</v>
      </c>
    </row>
    <row r="2343" spans="1:3" x14ac:dyDescent="0.2">
      <c r="A2343" s="3" t="str">
        <f>"TMEM123"</f>
        <v>TMEM123</v>
      </c>
      <c r="B2343" s="4">
        <v>1</v>
      </c>
      <c r="C2343" s="5">
        <v>0.626</v>
      </c>
    </row>
    <row r="2344" spans="1:3" x14ac:dyDescent="0.2">
      <c r="A2344" s="3" t="str">
        <f>"CLCNKB"</f>
        <v>CLCNKB</v>
      </c>
      <c r="B2344" s="4">
        <v>1</v>
      </c>
      <c r="C2344" s="5">
        <v>0.626</v>
      </c>
    </row>
    <row r="2345" spans="1:3" x14ac:dyDescent="0.2">
      <c r="A2345" s="3" t="str">
        <f>"PTGER3"</f>
        <v>PTGER3</v>
      </c>
      <c r="B2345" s="4">
        <v>1</v>
      </c>
      <c r="C2345" s="5">
        <v>0.626</v>
      </c>
    </row>
    <row r="2346" spans="1:3" x14ac:dyDescent="0.2">
      <c r="A2346" s="3" t="str">
        <f>"ADRB1"</f>
        <v>ADRB1</v>
      </c>
      <c r="B2346" s="4">
        <v>1</v>
      </c>
      <c r="C2346" s="5">
        <v>0.626</v>
      </c>
    </row>
    <row r="2347" spans="1:3" x14ac:dyDescent="0.2">
      <c r="A2347" s="3" t="str">
        <f>"NDUFB5"</f>
        <v>NDUFB5</v>
      </c>
      <c r="B2347" s="4">
        <v>1</v>
      </c>
      <c r="C2347" s="5">
        <v>0.626</v>
      </c>
    </row>
    <row r="2348" spans="1:3" x14ac:dyDescent="0.2">
      <c r="A2348" s="3" t="str">
        <f>"SKAP1"</f>
        <v>SKAP1</v>
      </c>
      <c r="B2348" s="4">
        <v>1</v>
      </c>
      <c r="C2348" s="5">
        <v>0.625</v>
      </c>
    </row>
    <row r="2349" spans="1:3" x14ac:dyDescent="0.2">
      <c r="A2349" s="3" t="str">
        <f>"ZFR2"</f>
        <v>ZFR2</v>
      </c>
      <c r="B2349" s="4">
        <v>1</v>
      </c>
      <c r="C2349" s="5">
        <v>0.625</v>
      </c>
    </row>
    <row r="2350" spans="1:3" x14ac:dyDescent="0.2">
      <c r="A2350" s="3" t="str">
        <f>"ATG9B"</f>
        <v>ATG9B</v>
      </c>
      <c r="B2350" s="4">
        <v>1</v>
      </c>
      <c r="C2350" s="5">
        <v>0.625</v>
      </c>
    </row>
    <row r="2351" spans="1:3" x14ac:dyDescent="0.2">
      <c r="A2351" s="3" t="str">
        <f>"ZNF436-AS1"</f>
        <v>ZNF436-AS1</v>
      </c>
      <c r="B2351" s="4">
        <v>1</v>
      </c>
      <c r="C2351" s="5">
        <v>0.625</v>
      </c>
    </row>
    <row r="2352" spans="1:3" x14ac:dyDescent="0.2">
      <c r="A2352" s="3" t="str">
        <f>"SDHC"</f>
        <v>SDHC</v>
      </c>
      <c r="B2352" s="4">
        <v>1</v>
      </c>
      <c r="C2352" s="5">
        <v>0.625</v>
      </c>
    </row>
    <row r="2353" spans="1:3" x14ac:dyDescent="0.2">
      <c r="A2353" s="3" t="str">
        <f>"LENG8-AS1"</f>
        <v>LENG8-AS1</v>
      </c>
      <c r="B2353" s="4">
        <v>1</v>
      </c>
      <c r="C2353" s="5">
        <v>0.625</v>
      </c>
    </row>
    <row r="2354" spans="1:3" x14ac:dyDescent="0.2">
      <c r="A2354" s="3" t="str">
        <f>"LINC01140"</f>
        <v>LINC01140</v>
      </c>
      <c r="B2354" s="4">
        <v>1</v>
      </c>
      <c r="C2354" s="5">
        <v>0.625</v>
      </c>
    </row>
    <row r="2355" spans="1:3" x14ac:dyDescent="0.2">
      <c r="A2355" s="3" t="str">
        <f>"AC127526.5"</f>
        <v>AC127526.5</v>
      </c>
      <c r="B2355" s="4">
        <v>1</v>
      </c>
      <c r="C2355" s="5">
        <v>0.625</v>
      </c>
    </row>
    <row r="2356" spans="1:3" x14ac:dyDescent="0.2">
      <c r="A2356" s="3" t="str">
        <f>"MISP3"</f>
        <v>MISP3</v>
      </c>
      <c r="B2356" s="4">
        <v>1</v>
      </c>
      <c r="C2356" s="5">
        <v>0.625</v>
      </c>
    </row>
    <row r="2357" spans="1:3" x14ac:dyDescent="0.2">
      <c r="A2357" s="3" t="str">
        <f>"MORF4L1"</f>
        <v>MORF4L1</v>
      </c>
      <c r="B2357" s="4">
        <v>1</v>
      </c>
      <c r="C2357" s="5">
        <v>0.624</v>
      </c>
    </row>
    <row r="2358" spans="1:3" x14ac:dyDescent="0.2">
      <c r="A2358" s="3" t="str">
        <f>"AC124319.2"</f>
        <v>AC124319.2</v>
      </c>
      <c r="B2358" s="4">
        <v>1</v>
      </c>
      <c r="C2358" s="5">
        <v>0.624</v>
      </c>
    </row>
    <row r="2359" spans="1:3" x14ac:dyDescent="0.2">
      <c r="A2359" s="3" t="str">
        <f>"BCL9"</f>
        <v>BCL9</v>
      </c>
      <c r="B2359" s="4">
        <v>1</v>
      </c>
      <c r="C2359" s="5">
        <v>0.624</v>
      </c>
    </row>
    <row r="2360" spans="1:3" x14ac:dyDescent="0.2">
      <c r="A2360" s="3" t="str">
        <f>"AL109918.1"</f>
        <v>AL109918.1</v>
      </c>
      <c r="B2360" s="4">
        <v>1</v>
      </c>
      <c r="C2360" s="5">
        <v>0.624</v>
      </c>
    </row>
    <row r="2361" spans="1:3" x14ac:dyDescent="0.2">
      <c r="A2361" s="3" t="str">
        <f>"AL049780.2"</f>
        <v>AL049780.2</v>
      </c>
      <c r="B2361" s="4">
        <v>1</v>
      </c>
      <c r="C2361" s="5">
        <v>0.624</v>
      </c>
    </row>
    <row r="2362" spans="1:3" x14ac:dyDescent="0.2">
      <c r="A2362" s="3" t="str">
        <f>"ZMAT1"</f>
        <v>ZMAT1</v>
      </c>
      <c r="B2362" s="4">
        <v>1</v>
      </c>
      <c r="C2362" s="5">
        <v>0.624</v>
      </c>
    </row>
    <row r="2363" spans="1:3" x14ac:dyDescent="0.2">
      <c r="A2363" s="3" t="str">
        <f>"CETN4P"</f>
        <v>CETN4P</v>
      </c>
      <c r="B2363" s="4">
        <v>1</v>
      </c>
      <c r="C2363" s="5">
        <v>0.624</v>
      </c>
    </row>
    <row r="2364" spans="1:3" x14ac:dyDescent="0.2">
      <c r="A2364" s="3" t="str">
        <f>"AL359317.2"</f>
        <v>AL359317.2</v>
      </c>
      <c r="B2364" s="4">
        <v>1</v>
      </c>
      <c r="C2364" s="5">
        <v>0.624</v>
      </c>
    </row>
    <row r="2365" spans="1:3" x14ac:dyDescent="0.2">
      <c r="A2365" s="3" t="str">
        <f>"AC005086.2"</f>
        <v>AC005086.2</v>
      </c>
      <c r="B2365" s="4">
        <v>1</v>
      </c>
      <c r="C2365" s="5">
        <v>0.624</v>
      </c>
    </row>
    <row r="2366" spans="1:3" x14ac:dyDescent="0.2">
      <c r="A2366" s="3" t="str">
        <f>"KDM4A"</f>
        <v>KDM4A</v>
      </c>
      <c r="B2366" s="4">
        <v>1</v>
      </c>
      <c r="C2366" s="5">
        <v>0.624</v>
      </c>
    </row>
    <row r="2367" spans="1:3" x14ac:dyDescent="0.2">
      <c r="A2367" s="3" t="str">
        <f>"FBXO31"</f>
        <v>FBXO31</v>
      </c>
      <c r="B2367" s="4">
        <v>1</v>
      </c>
      <c r="C2367" s="5">
        <v>0.624</v>
      </c>
    </row>
    <row r="2368" spans="1:3" x14ac:dyDescent="0.2">
      <c r="A2368" s="3" t="str">
        <f>"AL358472.5"</f>
        <v>AL358472.5</v>
      </c>
      <c r="B2368" s="4">
        <v>1</v>
      </c>
      <c r="C2368" s="5">
        <v>0.623</v>
      </c>
    </row>
    <row r="2369" spans="1:3" x14ac:dyDescent="0.2">
      <c r="A2369" s="3" t="str">
        <f>"CCDC122"</f>
        <v>CCDC122</v>
      </c>
      <c r="B2369" s="4">
        <v>1</v>
      </c>
      <c r="C2369" s="5">
        <v>0.623</v>
      </c>
    </row>
    <row r="2370" spans="1:3" x14ac:dyDescent="0.2">
      <c r="A2370" s="3" t="str">
        <f>"CSMD1"</f>
        <v>CSMD1</v>
      </c>
      <c r="B2370" s="4">
        <v>1</v>
      </c>
      <c r="C2370" s="5">
        <v>0.623</v>
      </c>
    </row>
    <row r="2371" spans="1:3" x14ac:dyDescent="0.2">
      <c r="A2371" s="3" t="str">
        <f>"OR7E122P"</f>
        <v>OR7E122P</v>
      </c>
      <c r="B2371" s="4">
        <v>1</v>
      </c>
      <c r="C2371" s="5">
        <v>0.623</v>
      </c>
    </row>
    <row r="2372" spans="1:3" x14ac:dyDescent="0.2">
      <c r="A2372" s="3" t="str">
        <f>"SPSB1"</f>
        <v>SPSB1</v>
      </c>
      <c r="B2372" s="4">
        <v>1</v>
      </c>
      <c r="C2372" s="5">
        <v>0.623</v>
      </c>
    </row>
    <row r="2373" spans="1:3" x14ac:dyDescent="0.2">
      <c r="A2373" s="3" t="str">
        <f>"AL162632.1"</f>
        <v>AL162632.1</v>
      </c>
      <c r="B2373" s="4">
        <v>1</v>
      </c>
      <c r="C2373" s="5">
        <v>0.623</v>
      </c>
    </row>
    <row r="2374" spans="1:3" x14ac:dyDescent="0.2">
      <c r="A2374" s="3" t="str">
        <f>"AL121992.1"</f>
        <v>AL121992.1</v>
      </c>
      <c r="B2374" s="4">
        <v>1</v>
      </c>
      <c r="C2374" s="5">
        <v>0.623</v>
      </c>
    </row>
    <row r="2375" spans="1:3" x14ac:dyDescent="0.2">
      <c r="A2375" s="3" t="str">
        <f>"HYDIN2"</f>
        <v>HYDIN2</v>
      </c>
      <c r="B2375" s="4">
        <v>1</v>
      </c>
      <c r="C2375" s="5">
        <v>0.623</v>
      </c>
    </row>
    <row r="2376" spans="1:3" x14ac:dyDescent="0.2">
      <c r="A2376" s="3" t="str">
        <f>"MYLKP1"</f>
        <v>MYLKP1</v>
      </c>
      <c r="B2376" s="4">
        <v>1</v>
      </c>
      <c r="C2376" s="5">
        <v>0.623</v>
      </c>
    </row>
    <row r="2377" spans="1:3" x14ac:dyDescent="0.2">
      <c r="A2377" s="3" t="str">
        <f>"BAG2"</f>
        <v>BAG2</v>
      </c>
      <c r="B2377" s="4">
        <v>1</v>
      </c>
      <c r="C2377" s="5">
        <v>0.623</v>
      </c>
    </row>
    <row r="2378" spans="1:3" x14ac:dyDescent="0.2">
      <c r="A2378" s="3" t="str">
        <f>"NXPE3"</f>
        <v>NXPE3</v>
      </c>
      <c r="B2378" s="4">
        <v>1</v>
      </c>
      <c r="C2378" s="5">
        <v>0.623</v>
      </c>
    </row>
    <row r="2379" spans="1:3" x14ac:dyDescent="0.2">
      <c r="A2379" s="3" t="str">
        <f>"JRKL"</f>
        <v>JRKL</v>
      </c>
      <c r="B2379" s="4">
        <v>1</v>
      </c>
      <c r="C2379" s="5">
        <v>0.623</v>
      </c>
    </row>
    <row r="2380" spans="1:3" x14ac:dyDescent="0.2">
      <c r="A2380" s="3" t="str">
        <f>"PCSK5"</f>
        <v>PCSK5</v>
      </c>
      <c r="B2380" s="4">
        <v>1</v>
      </c>
      <c r="C2380" s="5">
        <v>0.623</v>
      </c>
    </row>
    <row r="2381" spans="1:3" x14ac:dyDescent="0.2">
      <c r="A2381" s="3" t="str">
        <f>"CHMP5"</f>
        <v>CHMP5</v>
      </c>
      <c r="B2381" s="4">
        <v>1</v>
      </c>
      <c r="C2381" s="5">
        <v>0.623</v>
      </c>
    </row>
    <row r="2382" spans="1:3" x14ac:dyDescent="0.2">
      <c r="A2382" s="3" t="str">
        <f>"AL359397.2"</f>
        <v>AL359397.2</v>
      </c>
      <c r="B2382" s="4">
        <v>1</v>
      </c>
      <c r="C2382" s="5">
        <v>0.622</v>
      </c>
    </row>
    <row r="2383" spans="1:3" x14ac:dyDescent="0.2">
      <c r="A2383" s="3" t="str">
        <f>"AC010624.3"</f>
        <v>AC010624.3</v>
      </c>
      <c r="B2383" s="4">
        <v>1</v>
      </c>
      <c r="C2383" s="5">
        <v>0.622</v>
      </c>
    </row>
    <row r="2384" spans="1:3" x14ac:dyDescent="0.2">
      <c r="A2384" s="3" t="str">
        <f>"SLC38A4"</f>
        <v>SLC38A4</v>
      </c>
      <c r="B2384" s="4">
        <v>1</v>
      </c>
      <c r="C2384" s="5">
        <v>0.622</v>
      </c>
    </row>
    <row r="2385" spans="1:3" x14ac:dyDescent="0.2">
      <c r="A2385" s="3" t="str">
        <f>"FBXL4"</f>
        <v>FBXL4</v>
      </c>
      <c r="B2385" s="4">
        <v>1</v>
      </c>
      <c r="C2385" s="5">
        <v>0.622</v>
      </c>
    </row>
    <row r="2386" spans="1:3" x14ac:dyDescent="0.2">
      <c r="A2386" s="3" t="str">
        <f>"GOLGA2P5"</f>
        <v>GOLGA2P5</v>
      </c>
      <c r="B2386" s="4">
        <v>1</v>
      </c>
      <c r="C2386" s="5">
        <v>0.622</v>
      </c>
    </row>
    <row r="2387" spans="1:3" x14ac:dyDescent="0.2">
      <c r="A2387" s="3" t="str">
        <f>"AC113349.1"</f>
        <v>AC113349.1</v>
      </c>
      <c r="B2387" s="4">
        <v>1</v>
      </c>
      <c r="C2387" s="5">
        <v>0.622</v>
      </c>
    </row>
    <row r="2388" spans="1:3" x14ac:dyDescent="0.2">
      <c r="A2388" s="3" t="str">
        <f>"ZNF491"</f>
        <v>ZNF491</v>
      </c>
      <c r="B2388" s="4">
        <v>1</v>
      </c>
      <c r="C2388" s="5">
        <v>0.622</v>
      </c>
    </row>
    <row r="2389" spans="1:3" x14ac:dyDescent="0.2">
      <c r="A2389" s="3" t="str">
        <f>"AC008555.4"</f>
        <v>AC008555.4</v>
      </c>
      <c r="B2389" s="4">
        <v>1</v>
      </c>
      <c r="C2389" s="5">
        <v>0.622</v>
      </c>
    </row>
    <row r="2390" spans="1:3" x14ac:dyDescent="0.2">
      <c r="A2390" s="3" t="str">
        <f>"ATP8B4"</f>
        <v>ATP8B4</v>
      </c>
      <c r="B2390" s="4">
        <v>1</v>
      </c>
      <c r="C2390" s="5">
        <v>0.622</v>
      </c>
    </row>
    <row r="2391" spans="1:3" x14ac:dyDescent="0.2">
      <c r="A2391" s="3" t="str">
        <f>"ALOX15"</f>
        <v>ALOX15</v>
      </c>
      <c r="B2391" s="4">
        <v>1</v>
      </c>
      <c r="C2391" s="5">
        <v>0.622</v>
      </c>
    </row>
    <row r="2392" spans="1:3" x14ac:dyDescent="0.2">
      <c r="A2392" s="3" t="str">
        <f>"AL662884.3"</f>
        <v>AL662884.3</v>
      </c>
      <c r="B2392" s="4">
        <v>1</v>
      </c>
      <c r="C2392" s="5">
        <v>0.622</v>
      </c>
    </row>
    <row r="2393" spans="1:3" x14ac:dyDescent="0.2">
      <c r="A2393" s="3" t="str">
        <f>"ANKRD18CP"</f>
        <v>ANKRD18CP</v>
      </c>
      <c r="B2393" s="4">
        <v>1</v>
      </c>
      <c r="C2393" s="5">
        <v>0.622</v>
      </c>
    </row>
    <row r="2394" spans="1:3" x14ac:dyDescent="0.2">
      <c r="A2394" s="3" t="str">
        <f>"USP8"</f>
        <v>USP8</v>
      </c>
      <c r="B2394" s="4">
        <v>1</v>
      </c>
      <c r="C2394" s="5">
        <v>0.622</v>
      </c>
    </row>
    <row r="2395" spans="1:3" x14ac:dyDescent="0.2">
      <c r="A2395" s="3" t="str">
        <f>"PUM2"</f>
        <v>PUM2</v>
      </c>
      <c r="B2395" s="4">
        <v>1</v>
      </c>
      <c r="C2395" s="5">
        <v>0.622</v>
      </c>
    </row>
    <row r="2396" spans="1:3" x14ac:dyDescent="0.2">
      <c r="A2396" s="3" t="str">
        <f>"AC012184.3"</f>
        <v>AC012184.3</v>
      </c>
      <c r="B2396" s="4">
        <v>1</v>
      </c>
      <c r="C2396" s="5">
        <v>0.622</v>
      </c>
    </row>
    <row r="2397" spans="1:3" x14ac:dyDescent="0.2">
      <c r="A2397" s="3" t="str">
        <f>"AC009560.1"</f>
        <v>AC009560.1</v>
      </c>
      <c r="B2397" s="4">
        <v>1</v>
      </c>
      <c r="C2397" s="5">
        <v>0.622</v>
      </c>
    </row>
    <row r="2398" spans="1:3" x14ac:dyDescent="0.2">
      <c r="A2398" s="3" t="str">
        <f>"TTC7B"</f>
        <v>TTC7B</v>
      </c>
      <c r="B2398" s="4">
        <v>1</v>
      </c>
      <c r="C2398" s="5">
        <v>0.622</v>
      </c>
    </row>
    <row r="2399" spans="1:3" x14ac:dyDescent="0.2">
      <c r="A2399" s="3" t="str">
        <f>"LINC01431"</f>
        <v>LINC01431</v>
      </c>
      <c r="B2399" s="4">
        <v>1</v>
      </c>
      <c r="C2399" s="5">
        <v>0.621</v>
      </c>
    </row>
    <row r="2400" spans="1:3" x14ac:dyDescent="0.2">
      <c r="A2400" s="3" t="str">
        <f>"MAPK8IP1"</f>
        <v>MAPK8IP1</v>
      </c>
      <c r="B2400" s="4">
        <v>1</v>
      </c>
      <c r="C2400" s="5">
        <v>0.621</v>
      </c>
    </row>
    <row r="2401" spans="1:3" x14ac:dyDescent="0.2">
      <c r="A2401" s="3" t="str">
        <f>"ABCA2"</f>
        <v>ABCA2</v>
      </c>
      <c r="B2401" s="4">
        <v>1</v>
      </c>
      <c r="C2401" s="5">
        <v>0.621</v>
      </c>
    </row>
    <row r="2402" spans="1:3" x14ac:dyDescent="0.2">
      <c r="A2402" s="3" t="str">
        <f>"LINC01527"</f>
        <v>LINC01527</v>
      </c>
      <c r="B2402" s="4">
        <v>1</v>
      </c>
      <c r="C2402" s="5">
        <v>0.621</v>
      </c>
    </row>
    <row r="2403" spans="1:3" x14ac:dyDescent="0.2">
      <c r="A2403" s="3" t="str">
        <f>"PEX1"</f>
        <v>PEX1</v>
      </c>
      <c r="B2403" s="4">
        <v>1</v>
      </c>
      <c r="C2403" s="5">
        <v>0.621</v>
      </c>
    </row>
    <row r="2404" spans="1:3" x14ac:dyDescent="0.2">
      <c r="A2404" s="3" t="str">
        <f>"TPST1"</f>
        <v>TPST1</v>
      </c>
      <c r="B2404" s="4">
        <v>1</v>
      </c>
      <c r="C2404" s="5">
        <v>0.621</v>
      </c>
    </row>
    <row r="2405" spans="1:3" x14ac:dyDescent="0.2">
      <c r="A2405" s="3" t="str">
        <f>"SAPCD1-AS1"</f>
        <v>SAPCD1-AS1</v>
      </c>
      <c r="B2405" s="4">
        <v>1</v>
      </c>
      <c r="C2405" s="5">
        <v>0.621</v>
      </c>
    </row>
    <row r="2406" spans="1:3" x14ac:dyDescent="0.2">
      <c r="A2406" s="3" t="str">
        <f>"HMGA1P4"</f>
        <v>HMGA1P4</v>
      </c>
      <c r="B2406" s="4">
        <v>1</v>
      </c>
      <c r="C2406" s="5">
        <v>0.621</v>
      </c>
    </row>
    <row r="2407" spans="1:3" x14ac:dyDescent="0.2">
      <c r="A2407" s="3" t="str">
        <f>"LINC02031"</f>
        <v>LINC02031</v>
      </c>
      <c r="B2407" s="4">
        <v>1</v>
      </c>
      <c r="C2407" s="5">
        <v>0.621</v>
      </c>
    </row>
    <row r="2408" spans="1:3" x14ac:dyDescent="0.2">
      <c r="A2408" s="3" t="str">
        <f>"APOBEC3D"</f>
        <v>APOBEC3D</v>
      </c>
      <c r="B2408" s="4">
        <v>1</v>
      </c>
      <c r="C2408" s="5">
        <v>0.621</v>
      </c>
    </row>
    <row r="2409" spans="1:3" x14ac:dyDescent="0.2">
      <c r="A2409" s="3" t="str">
        <f>"PKD1P6"</f>
        <v>PKD1P6</v>
      </c>
      <c r="B2409" s="4">
        <v>1</v>
      </c>
      <c r="C2409" s="5">
        <v>0.621</v>
      </c>
    </row>
    <row r="2410" spans="1:3" x14ac:dyDescent="0.2">
      <c r="A2410" s="3" t="str">
        <f>"AC027117.1"</f>
        <v>AC027117.1</v>
      </c>
      <c r="B2410" s="4">
        <v>1</v>
      </c>
      <c r="C2410" s="5">
        <v>0.62</v>
      </c>
    </row>
    <row r="2411" spans="1:3" x14ac:dyDescent="0.2">
      <c r="A2411" s="3" t="str">
        <f>"THBS4"</f>
        <v>THBS4</v>
      </c>
      <c r="B2411" s="4">
        <v>1</v>
      </c>
      <c r="C2411" s="5">
        <v>0.62</v>
      </c>
    </row>
    <row r="2412" spans="1:3" x14ac:dyDescent="0.2">
      <c r="A2412" s="3" t="str">
        <f>"FUNDC2"</f>
        <v>FUNDC2</v>
      </c>
      <c r="B2412" s="4">
        <v>1</v>
      </c>
      <c r="C2412" s="5">
        <v>0.62</v>
      </c>
    </row>
    <row r="2413" spans="1:3" x14ac:dyDescent="0.2">
      <c r="A2413" s="3" t="str">
        <f>"ZNF69"</f>
        <v>ZNF69</v>
      </c>
      <c r="B2413" s="4">
        <v>1</v>
      </c>
      <c r="C2413" s="5">
        <v>0.62</v>
      </c>
    </row>
    <row r="2414" spans="1:3" x14ac:dyDescent="0.2">
      <c r="A2414" s="3" t="str">
        <f>"AC010378.1"</f>
        <v>AC010378.1</v>
      </c>
      <c r="B2414" s="4">
        <v>1</v>
      </c>
      <c r="C2414" s="5">
        <v>0.62</v>
      </c>
    </row>
    <row r="2415" spans="1:3" x14ac:dyDescent="0.2">
      <c r="A2415" s="3" t="str">
        <f>"AARS1"</f>
        <v>AARS1</v>
      </c>
      <c r="B2415" s="4">
        <v>1</v>
      </c>
      <c r="C2415" s="5">
        <v>0.62</v>
      </c>
    </row>
    <row r="2416" spans="1:3" x14ac:dyDescent="0.2">
      <c r="A2416" s="3" t="str">
        <f>"WARS2"</f>
        <v>WARS2</v>
      </c>
      <c r="B2416" s="4">
        <v>1</v>
      </c>
      <c r="C2416" s="5">
        <v>0.62</v>
      </c>
    </row>
    <row r="2417" spans="1:3" x14ac:dyDescent="0.2">
      <c r="A2417" s="3" t="str">
        <f>"MEGF8"</f>
        <v>MEGF8</v>
      </c>
      <c r="B2417" s="4">
        <v>1</v>
      </c>
      <c r="C2417" s="5">
        <v>0.62</v>
      </c>
    </row>
    <row r="2418" spans="1:3" x14ac:dyDescent="0.2">
      <c r="A2418" s="3" t="str">
        <f>"CPEB1-AS1"</f>
        <v>CPEB1-AS1</v>
      </c>
      <c r="B2418" s="4">
        <v>1</v>
      </c>
      <c r="C2418" s="5">
        <v>0.62</v>
      </c>
    </row>
    <row r="2419" spans="1:3" x14ac:dyDescent="0.2">
      <c r="A2419" s="3" t="str">
        <f>"MSANTD4"</f>
        <v>MSANTD4</v>
      </c>
      <c r="B2419" s="4">
        <v>1</v>
      </c>
      <c r="C2419" s="5">
        <v>0.62</v>
      </c>
    </row>
    <row r="2420" spans="1:3" x14ac:dyDescent="0.2">
      <c r="A2420" s="3" t="str">
        <f>"NOL7"</f>
        <v>NOL7</v>
      </c>
      <c r="B2420" s="4">
        <v>1</v>
      </c>
      <c r="C2420" s="5">
        <v>0.62</v>
      </c>
    </row>
    <row r="2421" spans="1:3" x14ac:dyDescent="0.2">
      <c r="A2421" s="3" t="str">
        <f>"UPF3A"</f>
        <v>UPF3A</v>
      </c>
      <c r="B2421" s="4">
        <v>1</v>
      </c>
      <c r="C2421" s="5">
        <v>0.61899999999999999</v>
      </c>
    </row>
    <row r="2422" spans="1:3" x14ac:dyDescent="0.2">
      <c r="A2422" s="3" t="str">
        <f>"AF287957.1"</f>
        <v>AF287957.1</v>
      </c>
      <c r="B2422" s="4">
        <v>1</v>
      </c>
      <c r="C2422" s="5">
        <v>0.61899999999999999</v>
      </c>
    </row>
    <row r="2423" spans="1:3" x14ac:dyDescent="0.2">
      <c r="A2423" s="3" t="str">
        <f>"AC098820.1"</f>
        <v>AC098820.1</v>
      </c>
      <c r="B2423" s="4">
        <v>1</v>
      </c>
      <c r="C2423" s="5">
        <v>0.61899999999999999</v>
      </c>
    </row>
    <row r="2424" spans="1:3" x14ac:dyDescent="0.2">
      <c r="A2424" s="3" t="str">
        <f>"AC092910.3"</f>
        <v>AC092910.3</v>
      </c>
      <c r="B2424" s="4">
        <v>1</v>
      </c>
      <c r="C2424" s="5">
        <v>0.61899999999999999</v>
      </c>
    </row>
    <row r="2425" spans="1:3" x14ac:dyDescent="0.2">
      <c r="A2425" s="3" t="str">
        <f>"GNG11"</f>
        <v>GNG11</v>
      </c>
      <c r="B2425" s="4">
        <v>1</v>
      </c>
      <c r="C2425" s="5">
        <v>0.61899999999999999</v>
      </c>
    </row>
    <row r="2426" spans="1:3" x14ac:dyDescent="0.2">
      <c r="A2426" s="3" t="str">
        <f>"AC078795.1"</f>
        <v>AC078795.1</v>
      </c>
      <c r="B2426" s="4">
        <v>1</v>
      </c>
      <c r="C2426" s="5">
        <v>0.61899999999999999</v>
      </c>
    </row>
    <row r="2427" spans="1:3" x14ac:dyDescent="0.2">
      <c r="A2427" s="3" t="str">
        <f>"PDIA3P1"</f>
        <v>PDIA3P1</v>
      </c>
      <c r="B2427" s="4">
        <v>1</v>
      </c>
      <c r="C2427" s="5">
        <v>0.61899999999999999</v>
      </c>
    </row>
    <row r="2428" spans="1:3" x14ac:dyDescent="0.2">
      <c r="A2428" s="3" t="str">
        <f>"AC092115.3"</f>
        <v>AC092115.3</v>
      </c>
      <c r="B2428" s="4">
        <v>1</v>
      </c>
      <c r="C2428" s="5">
        <v>0.61899999999999999</v>
      </c>
    </row>
    <row r="2429" spans="1:3" x14ac:dyDescent="0.2">
      <c r="A2429" s="3" t="str">
        <f>"TMCO1-AS1"</f>
        <v>TMCO1-AS1</v>
      </c>
      <c r="B2429" s="4">
        <v>1</v>
      </c>
      <c r="C2429" s="5">
        <v>0.61899999999999999</v>
      </c>
    </row>
    <row r="2430" spans="1:3" x14ac:dyDescent="0.2">
      <c r="A2430" s="3" t="str">
        <f>"AC073349.5"</f>
        <v>AC073349.5</v>
      </c>
      <c r="B2430" s="4">
        <v>1</v>
      </c>
      <c r="C2430" s="5">
        <v>0.61899999999999999</v>
      </c>
    </row>
    <row r="2431" spans="1:3" x14ac:dyDescent="0.2">
      <c r="A2431" s="3" t="str">
        <f>"AC108134.4"</f>
        <v>AC108134.4</v>
      </c>
      <c r="B2431" s="4">
        <v>1</v>
      </c>
      <c r="C2431" s="5">
        <v>0.61899999999999999</v>
      </c>
    </row>
    <row r="2432" spans="1:3" x14ac:dyDescent="0.2">
      <c r="A2432" s="3" t="str">
        <f>"PRMT7"</f>
        <v>PRMT7</v>
      </c>
      <c r="B2432" s="4">
        <v>1</v>
      </c>
      <c r="C2432" s="5">
        <v>0.61899999999999999</v>
      </c>
    </row>
    <row r="2433" spans="1:3" x14ac:dyDescent="0.2">
      <c r="A2433" s="3" t="str">
        <f>"ADSS2"</f>
        <v>ADSS2</v>
      </c>
      <c r="B2433" s="4">
        <v>1</v>
      </c>
      <c r="C2433" s="5">
        <v>0.61899999999999999</v>
      </c>
    </row>
    <row r="2434" spans="1:3" x14ac:dyDescent="0.2">
      <c r="A2434" s="3" t="str">
        <f>"HSD17B13"</f>
        <v>HSD17B13</v>
      </c>
      <c r="B2434" s="4">
        <v>1</v>
      </c>
      <c r="C2434" s="5">
        <v>0.61799999999999999</v>
      </c>
    </row>
    <row r="2435" spans="1:3" x14ac:dyDescent="0.2">
      <c r="A2435" s="3" t="str">
        <f>"AMACR"</f>
        <v>AMACR</v>
      </c>
      <c r="B2435" s="4">
        <v>1</v>
      </c>
      <c r="C2435" s="5">
        <v>0.61799999999999999</v>
      </c>
    </row>
    <row r="2436" spans="1:3" x14ac:dyDescent="0.2">
      <c r="A2436" s="3" t="str">
        <f>"AC092070.2"</f>
        <v>AC092070.2</v>
      </c>
      <c r="B2436" s="4">
        <v>1</v>
      </c>
      <c r="C2436" s="5">
        <v>0.61799999999999999</v>
      </c>
    </row>
    <row r="2437" spans="1:3" x14ac:dyDescent="0.2">
      <c r="A2437" s="3" t="str">
        <f>"AL358075.2"</f>
        <v>AL358075.2</v>
      </c>
      <c r="B2437" s="4">
        <v>1</v>
      </c>
      <c r="C2437" s="5">
        <v>0.61799999999999999</v>
      </c>
    </row>
    <row r="2438" spans="1:3" x14ac:dyDescent="0.2">
      <c r="A2438" s="3" t="str">
        <f>"ANKRD28"</f>
        <v>ANKRD28</v>
      </c>
      <c r="B2438" s="4">
        <v>1</v>
      </c>
      <c r="C2438" s="5">
        <v>0.61799999999999999</v>
      </c>
    </row>
    <row r="2439" spans="1:3" x14ac:dyDescent="0.2">
      <c r="A2439" s="3" t="str">
        <f>"ESD"</f>
        <v>ESD</v>
      </c>
      <c r="B2439" s="4">
        <v>1</v>
      </c>
      <c r="C2439" s="5">
        <v>0.61799999999999999</v>
      </c>
    </row>
    <row r="2440" spans="1:3" x14ac:dyDescent="0.2">
      <c r="A2440" s="3" t="str">
        <f>"PEBP1"</f>
        <v>PEBP1</v>
      </c>
      <c r="B2440" s="4">
        <v>1</v>
      </c>
      <c r="C2440" s="5">
        <v>0.61799999999999999</v>
      </c>
    </row>
    <row r="2441" spans="1:3" x14ac:dyDescent="0.2">
      <c r="A2441" s="3" t="str">
        <f>"AP001160.2"</f>
        <v>AP001160.2</v>
      </c>
      <c r="B2441" s="4">
        <v>1</v>
      </c>
      <c r="C2441" s="5">
        <v>0.61799999999999999</v>
      </c>
    </row>
    <row r="2442" spans="1:3" x14ac:dyDescent="0.2">
      <c r="A2442" s="3" t="str">
        <f>"ILF3"</f>
        <v>ILF3</v>
      </c>
      <c r="B2442" s="4">
        <v>1</v>
      </c>
      <c r="C2442" s="5">
        <v>0.61799999999999999</v>
      </c>
    </row>
    <row r="2443" spans="1:3" x14ac:dyDescent="0.2">
      <c r="A2443" s="3" t="str">
        <f>"MIR4290HG"</f>
        <v>MIR4290HG</v>
      </c>
      <c r="B2443" s="4">
        <v>1</v>
      </c>
      <c r="C2443" s="5">
        <v>0.61799999999999999</v>
      </c>
    </row>
    <row r="2444" spans="1:3" x14ac:dyDescent="0.2">
      <c r="A2444" s="3" t="str">
        <f>"FKRP"</f>
        <v>FKRP</v>
      </c>
      <c r="B2444" s="4">
        <v>1</v>
      </c>
      <c r="C2444" s="5">
        <v>0.61799999999999999</v>
      </c>
    </row>
    <row r="2445" spans="1:3" x14ac:dyDescent="0.2">
      <c r="A2445" s="3" t="str">
        <f>"LINC02579"</f>
        <v>LINC02579</v>
      </c>
      <c r="B2445" s="4">
        <v>1</v>
      </c>
      <c r="C2445" s="5">
        <v>0.61699999999999999</v>
      </c>
    </row>
    <row r="2446" spans="1:3" x14ac:dyDescent="0.2">
      <c r="A2446" s="3" t="str">
        <f>"CUL1"</f>
        <v>CUL1</v>
      </c>
      <c r="B2446" s="4">
        <v>1</v>
      </c>
      <c r="C2446" s="5">
        <v>0.61699999999999999</v>
      </c>
    </row>
    <row r="2447" spans="1:3" x14ac:dyDescent="0.2">
      <c r="A2447" s="3" t="str">
        <f>"TP53AIP1"</f>
        <v>TP53AIP1</v>
      </c>
      <c r="B2447" s="4">
        <v>1</v>
      </c>
      <c r="C2447" s="5">
        <v>0.61699999999999999</v>
      </c>
    </row>
    <row r="2448" spans="1:3" x14ac:dyDescent="0.2">
      <c r="A2448" s="3" t="str">
        <f>"MPP2"</f>
        <v>MPP2</v>
      </c>
      <c r="B2448" s="4">
        <v>1</v>
      </c>
      <c r="C2448" s="5">
        <v>0.61699999999999999</v>
      </c>
    </row>
    <row r="2449" spans="1:3" x14ac:dyDescent="0.2">
      <c r="A2449" s="3" t="str">
        <f>"CYP4F26P"</f>
        <v>CYP4F26P</v>
      </c>
      <c r="B2449" s="4">
        <v>1</v>
      </c>
      <c r="C2449" s="5">
        <v>0.61699999999999999</v>
      </c>
    </row>
    <row r="2450" spans="1:3" x14ac:dyDescent="0.2">
      <c r="A2450" s="3" t="str">
        <f>"AC009486.2"</f>
        <v>AC009486.2</v>
      </c>
      <c r="B2450" s="4">
        <v>1</v>
      </c>
      <c r="C2450" s="5">
        <v>0.61699999999999999</v>
      </c>
    </row>
    <row r="2451" spans="1:3" x14ac:dyDescent="0.2">
      <c r="A2451" s="3" t="str">
        <f>"DNAJC16"</f>
        <v>DNAJC16</v>
      </c>
      <c r="B2451" s="4">
        <v>1</v>
      </c>
      <c r="C2451" s="5">
        <v>0.61699999999999999</v>
      </c>
    </row>
    <row r="2452" spans="1:3" x14ac:dyDescent="0.2">
      <c r="A2452" s="3" t="str">
        <f>"AC020910.6"</f>
        <v>AC020910.6</v>
      </c>
      <c r="B2452" s="4">
        <v>1</v>
      </c>
      <c r="C2452" s="5">
        <v>0.61599999999999999</v>
      </c>
    </row>
    <row r="2453" spans="1:3" x14ac:dyDescent="0.2">
      <c r="A2453" s="3" t="str">
        <f>"AP001372.2"</f>
        <v>AP001372.2</v>
      </c>
      <c r="B2453" s="4">
        <v>1</v>
      </c>
      <c r="C2453" s="5">
        <v>0.61599999999999999</v>
      </c>
    </row>
    <row r="2454" spans="1:3" x14ac:dyDescent="0.2">
      <c r="A2454" s="3" t="str">
        <f>"NAA20"</f>
        <v>NAA20</v>
      </c>
      <c r="B2454" s="4">
        <v>1</v>
      </c>
      <c r="C2454" s="5">
        <v>0.61599999999999999</v>
      </c>
    </row>
    <row r="2455" spans="1:3" x14ac:dyDescent="0.2">
      <c r="A2455" s="3" t="str">
        <f>"POT1"</f>
        <v>POT1</v>
      </c>
      <c r="B2455" s="4">
        <v>1</v>
      </c>
      <c r="C2455" s="5">
        <v>0.61599999999999999</v>
      </c>
    </row>
    <row r="2456" spans="1:3" x14ac:dyDescent="0.2">
      <c r="A2456" s="3" t="str">
        <f>"GDAP1"</f>
        <v>GDAP1</v>
      </c>
      <c r="B2456" s="4">
        <v>1</v>
      </c>
      <c r="C2456" s="5">
        <v>0.61599999999999999</v>
      </c>
    </row>
    <row r="2457" spans="1:3" x14ac:dyDescent="0.2">
      <c r="A2457" s="3" t="str">
        <f>"ASCL3"</f>
        <v>ASCL3</v>
      </c>
      <c r="B2457" s="4">
        <v>1</v>
      </c>
      <c r="C2457" s="5">
        <v>0.61599999999999999</v>
      </c>
    </row>
    <row r="2458" spans="1:3" x14ac:dyDescent="0.2">
      <c r="A2458" s="3" t="str">
        <f>"FAM117A"</f>
        <v>FAM117A</v>
      </c>
      <c r="B2458" s="4">
        <v>1</v>
      </c>
      <c r="C2458" s="5">
        <v>0.61499999999999999</v>
      </c>
    </row>
    <row r="2459" spans="1:3" x14ac:dyDescent="0.2">
      <c r="A2459" s="3" t="str">
        <f>"AL162171.1"</f>
        <v>AL162171.1</v>
      </c>
      <c r="B2459" s="4">
        <v>1</v>
      </c>
      <c r="C2459" s="5">
        <v>0.61499999999999999</v>
      </c>
    </row>
    <row r="2460" spans="1:3" x14ac:dyDescent="0.2">
      <c r="A2460" s="3" t="str">
        <f>"LINC02606"</f>
        <v>LINC02606</v>
      </c>
      <c r="B2460" s="4">
        <v>1</v>
      </c>
      <c r="C2460" s="5">
        <v>0.61499999999999999</v>
      </c>
    </row>
    <row r="2461" spans="1:3" x14ac:dyDescent="0.2">
      <c r="A2461" s="3" t="str">
        <f>"AC008278.2"</f>
        <v>AC008278.2</v>
      </c>
      <c r="B2461" s="4">
        <v>1</v>
      </c>
      <c r="C2461" s="5">
        <v>0.61499999999999999</v>
      </c>
    </row>
    <row r="2462" spans="1:3" x14ac:dyDescent="0.2">
      <c r="A2462" s="3" t="str">
        <f>"CPLANE1"</f>
        <v>CPLANE1</v>
      </c>
      <c r="B2462" s="4">
        <v>1</v>
      </c>
      <c r="C2462" s="5">
        <v>0.61499999999999999</v>
      </c>
    </row>
    <row r="2463" spans="1:3" x14ac:dyDescent="0.2">
      <c r="A2463" s="3" t="str">
        <f>"PGBD4"</f>
        <v>PGBD4</v>
      </c>
      <c r="B2463" s="4">
        <v>1</v>
      </c>
      <c r="C2463" s="5">
        <v>0.61499999999999999</v>
      </c>
    </row>
    <row r="2464" spans="1:3" x14ac:dyDescent="0.2">
      <c r="A2464" s="3" t="str">
        <f>"AC005670.3"</f>
        <v>AC005670.3</v>
      </c>
      <c r="B2464" s="4">
        <v>1</v>
      </c>
      <c r="C2464" s="5">
        <v>0.61499999999999999</v>
      </c>
    </row>
    <row r="2465" spans="1:3" x14ac:dyDescent="0.2">
      <c r="A2465" s="3" t="str">
        <f>"C17orf75"</f>
        <v>C17orf75</v>
      </c>
      <c r="B2465" s="4">
        <v>1</v>
      </c>
      <c r="C2465" s="5">
        <v>0.61499999999999999</v>
      </c>
    </row>
    <row r="2466" spans="1:3" x14ac:dyDescent="0.2">
      <c r="A2466" s="3" t="str">
        <f>"AMY1A"</f>
        <v>AMY1A</v>
      </c>
      <c r="B2466" s="4">
        <v>1</v>
      </c>
      <c r="C2466" s="5">
        <v>0.61499999999999999</v>
      </c>
    </row>
    <row r="2467" spans="1:3" x14ac:dyDescent="0.2">
      <c r="A2467" s="3" t="str">
        <f>"FBXO16"</f>
        <v>FBXO16</v>
      </c>
      <c r="B2467" s="4">
        <v>1</v>
      </c>
      <c r="C2467" s="5">
        <v>0.61499999999999999</v>
      </c>
    </row>
    <row r="2468" spans="1:3" x14ac:dyDescent="0.2">
      <c r="A2468" s="3" t="str">
        <f>"GPR173"</f>
        <v>GPR173</v>
      </c>
      <c r="B2468" s="4">
        <v>1</v>
      </c>
      <c r="C2468" s="5">
        <v>0.61499999999999999</v>
      </c>
    </row>
    <row r="2469" spans="1:3" x14ac:dyDescent="0.2">
      <c r="A2469" s="3" t="str">
        <f>"MRPS9"</f>
        <v>MRPS9</v>
      </c>
      <c r="B2469" s="4">
        <v>1</v>
      </c>
      <c r="C2469" s="5">
        <v>0.61499999999999999</v>
      </c>
    </row>
    <row r="2470" spans="1:3" x14ac:dyDescent="0.2">
      <c r="A2470" s="3" t="str">
        <f>"EMC2"</f>
        <v>EMC2</v>
      </c>
      <c r="B2470" s="4">
        <v>1</v>
      </c>
      <c r="C2470" s="5">
        <v>0.61499999999999999</v>
      </c>
    </row>
    <row r="2471" spans="1:3" x14ac:dyDescent="0.2">
      <c r="A2471" s="3" t="str">
        <f>"MICOS13"</f>
        <v>MICOS13</v>
      </c>
      <c r="B2471" s="4">
        <v>1</v>
      </c>
      <c r="C2471" s="5">
        <v>0.61399999999999999</v>
      </c>
    </row>
    <row r="2472" spans="1:3" x14ac:dyDescent="0.2">
      <c r="A2472" s="3" t="str">
        <f>"AC079790.2"</f>
        <v>AC079790.2</v>
      </c>
      <c r="B2472" s="4">
        <v>1</v>
      </c>
      <c r="C2472" s="5">
        <v>0.61399999999999999</v>
      </c>
    </row>
    <row r="2473" spans="1:3" x14ac:dyDescent="0.2">
      <c r="A2473" s="3" t="str">
        <f>"LIPE-AS1"</f>
        <v>LIPE-AS1</v>
      </c>
      <c r="B2473" s="4">
        <v>1</v>
      </c>
      <c r="C2473" s="5">
        <v>0.61399999999999999</v>
      </c>
    </row>
    <row r="2474" spans="1:3" x14ac:dyDescent="0.2">
      <c r="A2474" s="3" t="str">
        <f>"C14orf132"</f>
        <v>C14orf132</v>
      </c>
      <c r="B2474" s="4">
        <v>1</v>
      </c>
      <c r="C2474" s="5">
        <v>0.61399999999999999</v>
      </c>
    </row>
    <row r="2475" spans="1:3" x14ac:dyDescent="0.2">
      <c r="A2475" s="3" t="str">
        <f>"B3GNT9"</f>
        <v>B3GNT9</v>
      </c>
      <c r="B2475" s="4">
        <v>1</v>
      </c>
      <c r="C2475" s="5">
        <v>0.61399999999999999</v>
      </c>
    </row>
    <row r="2476" spans="1:3" x14ac:dyDescent="0.2">
      <c r="A2476" s="3" t="str">
        <f>"ZNF665"</f>
        <v>ZNF665</v>
      </c>
      <c r="B2476" s="4">
        <v>1</v>
      </c>
      <c r="C2476" s="5">
        <v>0.61399999999999999</v>
      </c>
    </row>
    <row r="2477" spans="1:3" x14ac:dyDescent="0.2">
      <c r="A2477" s="3" t="str">
        <f>"POLH"</f>
        <v>POLH</v>
      </c>
      <c r="B2477" s="4">
        <v>1</v>
      </c>
      <c r="C2477" s="5">
        <v>0.61399999999999999</v>
      </c>
    </row>
    <row r="2478" spans="1:3" x14ac:dyDescent="0.2">
      <c r="A2478" s="3" t="str">
        <f>"AC015802.6"</f>
        <v>AC015802.6</v>
      </c>
      <c r="B2478" s="4">
        <v>1</v>
      </c>
      <c r="C2478" s="5">
        <v>0.61399999999999999</v>
      </c>
    </row>
    <row r="2479" spans="1:3" x14ac:dyDescent="0.2">
      <c r="A2479" s="3" t="str">
        <f>"TMEM9"</f>
        <v>TMEM9</v>
      </c>
      <c r="B2479" s="4">
        <v>1</v>
      </c>
      <c r="C2479" s="5">
        <v>0.61299999999999999</v>
      </c>
    </row>
    <row r="2480" spans="1:3" x14ac:dyDescent="0.2">
      <c r="A2480" s="3" t="str">
        <f>"PTGER4P2-CDK2AP2P2"</f>
        <v>PTGER4P2-CDK2AP2P2</v>
      </c>
      <c r="B2480" s="4">
        <v>1</v>
      </c>
      <c r="C2480" s="5">
        <v>0.61299999999999999</v>
      </c>
    </row>
    <row r="2481" spans="1:3" x14ac:dyDescent="0.2">
      <c r="A2481" s="3" t="str">
        <f>"RHPN1"</f>
        <v>RHPN1</v>
      </c>
      <c r="B2481" s="4">
        <v>1</v>
      </c>
      <c r="C2481" s="5">
        <v>0.61299999999999999</v>
      </c>
    </row>
    <row r="2482" spans="1:3" x14ac:dyDescent="0.2">
      <c r="A2482" s="3" t="str">
        <f>"ZNF232-AS1"</f>
        <v>ZNF232-AS1</v>
      </c>
      <c r="B2482" s="4">
        <v>1</v>
      </c>
      <c r="C2482" s="5">
        <v>0.61299999999999999</v>
      </c>
    </row>
    <row r="2483" spans="1:3" x14ac:dyDescent="0.2">
      <c r="A2483" s="3" t="str">
        <f>"AKT3"</f>
        <v>AKT3</v>
      </c>
      <c r="B2483" s="4">
        <v>1</v>
      </c>
      <c r="C2483" s="5">
        <v>0.61299999999999999</v>
      </c>
    </row>
    <row r="2484" spans="1:3" x14ac:dyDescent="0.2">
      <c r="A2484" s="3" t="str">
        <f>"AL590627.1"</f>
        <v>AL590627.1</v>
      </c>
      <c r="B2484" s="4">
        <v>1</v>
      </c>
      <c r="C2484" s="5">
        <v>0.61299999999999999</v>
      </c>
    </row>
    <row r="2485" spans="1:3" x14ac:dyDescent="0.2">
      <c r="A2485" s="3" t="str">
        <f>"SPTBN1-AS1"</f>
        <v>SPTBN1-AS1</v>
      </c>
      <c r="B2485" s="4">
        <v>1</v>
      </c>
      <c r="C2485" s="5">
        <v>0.61299999999999999</v>
      </c>
    </row>
    <row r="2486" spans="1:3" x14ac:dyDescent="0.2">
      <c r="A2486" s="3" t="str">
        <f>"C16orf86"</f>
        <v>C16orf86</v>
      </c>
      <c r="B2486" s="4">
        <v>1</v>
      </c>
      <c r="C2486" s="5">
        <v>0.61299999999999999</v>
      </c>
    </row>
    <row r="2487" spans="1:3" x14ac:dyDescent="0.2">
      <c r="A2487" s="3" t="str">
        <f>"TMC4"</f>
        <v>TMC4</v>
      </c>
      <c r="B2487" s="4">
        <v>1</v>
      </c>
      <c r="C2487" s="5">
        <v>0.61299999999999999</v>
      </c>
    </row>
    <row r="2488" spans="1:3" x14ac:dyDescent="0.2">
      <c r="A2488" s="3" t="str">
        <f>"WASHC3"</f>
        <v>WASHC3</v>
      </c>
      <c r="B2488" s="4">
        <v>1</v>
      </c>
      <c r="C2488" s="5">
        <v>0.61199999999999999</v>
      </c>
    </row>
    <row r="2489" spans="1:3" x14ac:dyDescent="0.2">
      <c r="A2489" s="3" t="str">
        <f>"COQ5"</f>
        <v>COQ5</v>
      </c>
      <c r="B2489" s="4">
        <v>1</v>
      </c>
      <c r="C2489" s="5">
        <v>0.61199999999999999</v>
      </c>
    </row>
    <row r="2490" spans="1:3" x14ac:dyDescent="0.2">
      <c r="A2490" s="3" t="str">
        <f>"UBL3"</f>
        <v>UBL3</v>
      </c>
      <c r="B2490" s="4">
        <v>1</v>
      </c>
      <c r="C2490" s="5">
        <v>0.61199999999999999</v>
      </c>
    </row>
    <row r="2491" spans="1:3" x14ac:dyDescent="0.2">
      <c r="A2491" s="3" t="str">
        <f>"CEP57"</f>
        <v>CEP57</v>
      </c>
      <c r="B2491" s="4">
        <v>1</v>
      </c>
      <c r="C2491" s="5">
        <v>0.61199999999999999</v>
      </c>
    </row>
    <row r="2492" spans="1:3" x14ac:dyDescent="0.2">
      <c r="A2492" s="3" t="str">
        <f>"TSNARE1"</f>
        <v>TSNARE1</v>
      </c>
      <c r="B2492" s="4">
        <v>1</v>
      </c>
      <c r="C2492" s="5">
        <v>0.61199999999999999</v>
      </c>
    </row>
    <row r="2493" spans="1:3" x14ac:dyDescent="0.2">
      <c r="A2493" s="3" t="str">
        <f>"ERI3"</f>
        <v>ERI3</v>
      </c>
      <c r="B2493" s="4">
        <v>1</v>
      </c>
      <c r="C2493" s="5">
        <v>0.61199999999999999</v>
      </c>
    </row>
    <row r="2494" spans="1:3" x14ac:dyDescent="0.2">
      <c r="A2494" s="3" t="str">
        <f>"AL136040.1"</f>
        <v>AL136040.1</v>
      </c>
      <c r="B2494" s="4">
        <v>1</v>
      </c>
      <c r="C2494" s="5">
        <v>0.61199999999999999</v>
      </c>
    </row>
    <row r="2495" spans="1:3" x14ac:dyDescent="0.2">
      <c r="A2495" s="3" t="str">
        <f>"FAM76A"</f>
        <v>FAM76A</v>
      </c>
      <c r="B2495" s="4">
        <v>1</v>
      </c>
      <c r="C2495" s="5">
        <v>0.61199999999999999</v>
      </c>
    </row>
    <row r="2496" spans="1:3" x14ac:dyDescent="0.2">
      <c r="A2496" s="3" t="str">
        <f>"CEL"</f>
        <v>CEL</v>
      </c>
      <c r="B2496" s="4">
        <v>1</v>
      </c>
      <c r="C2496" s="5">
        <v>0.61199999999999999</v>
      </c>
    </row>
    <row r="2497" spans="1:3" x14ac:dyDescent="0.2">
      <c r="A2497" s="3" t="str">
        <f>"P4HA1"</f>
        <v>P4HA1</v>
      </c>
      <c r="B2497" s="4">
        <v>1</v>
      </c>
      <c r="C2497" s="5">
        <v>0.61199999999999999</v>
      </c>
    </row>
    <row r="2498" spans="1:3" x14ac:dyDescent="0.2">
      <c r="A2498" s="3" t="str">
        <f>"SRPK2"</f>
        <v>SRPK2</v>
      </c>
      <c r="B2498" s="4">
        <v>1</v>
      </c>
      <c r="C2498" s="5">
        <v>0.61199999999999999</v>
      </c>
    </row>
    <row r="2499" spans="1:3" x14ac:dyDescent="0.2">
      <c r="A2499" s="3" t="str">
        <f>"SORBS2"</f>
        <v>SORBS2</v>
      </c>
      <c r="B2499" s="4">
        <v>1</v>
      </c>
      <c r="C2499" s="5">
        <v>0.61199999999999999</v>
      </c>
    </row>
    <row r="2500" spans="1:3" x14ac:dyDescent="0.2">
      <c r="A2500" s="3" t="str">
        <f>"PRKCE"</f>
        <v>PRKCE</v>
      </c>
      <c r="B2500" s="4">
        <v>1</v>
      </c>
      <c r="C2500" s="5">
        <v>0.61099999999999999</v>
      </c>
    </row>
    <row r="2501" spans="1:3" x14ac:dyDescent="0.2">
      <c r="A2501" s="3" t="str">
        <f>"FTO"</f>
        <v>FTO</v>
      </c>
      <c r="B2501" s="4">
        <v>1</v>
      </c>
      <c r="C2501" s="5">
        <v>0.61099999999999999</v>
      </c>
    </row>
    <row r="2502" spans="1:3" x14ac:dyDescent="0.2">
      <c r="A2502" s="3" t="str">
        <f>"PAMR1"</f>
        <v>PAMR1</v>
      </c>
      <c r="B2502" s="4">
        <v>1</v>
      </c>
      <c r="C2502" s="5">
        <v>0.61099999999999999</v>
      </c>
    </row>
    <row r="2503" spans="1:3" x14ac:dyDescent="0.2">
      <c r="A2503" s="3" t="str">
        <f>"AL391840.1"</f>
        <v>AL391840.1</v>
      </c>
      <c r="B2503" s="4">
        <v>1</v>
      </c>
      <c r="C2503" s="5">
        <v>0.61099999999999999</v>
      </c>
    </row>
    <row r="2504" spans="1:3" x14ac:dyDescent="0.2">
      <c r="A2504" s="3" t="str">
        <f>"PMPCB"</f>
        <v>PMPCB</v>
      </c>
      <c r="B2504" s="4">
        <v>1</v>
      </c>
      <c r="C2504" s="5">
        <v>0.61099999999999999</v>
      </c>
    </row>
    <row r="2505" spans="1:3" x14ac:dyDescent="0.2">
      <c r="A2505" s="3" t="str">
        <f>"PSEN2"</f>
        <v>PSEN2</v>
      </c>
      <c r="B2505" s="4">
        <v>1</v>
      </c>
      <c r="C2505" s="5">
        <v>0.61099999999999999</v>
      </c>
    </row>
    <row r="2506" spans="1:3" x14ac:dyDescent="0.2">
      <c r="A2506" s="3" t="str">
        <f>"ZEB1-AS1"</f>
        <v>ZEB1-AS1</v>
      </c>
      <c r="B2506" s="4">
        <v>1</v>
      </c>
      <c r="C2506" s="5">
        <v>0.61099999999999999</v>
      </c>
    </row>
    <row r="2507" spans="1:3" x14ac:dyDescent="0.2">
      <c r="A2507" s="3" t="str">
        <f>"AC021701.1"</f>
        <v>AC021701.1</v>
      </c>
      <c r="B2507" s="4">
        <v>1</v>
      </c>
      <c r="C2507" s="5">
        <v>0.61099999999999999</v>
      </c>
    </row>
    <row r="2508" spans="1:3" x14ac:dyDescent="0.2">
      <c r="A2508" s="3" t="str">
        <f>"NFATC1"</f>
        <v>NFATC1</v>
      </c>
      <c r="B2508" s="4">
        <v>1</v>
      </c>
      <c r="C2508" s="5">
        <v>0.61</v>
      </c>
    </row>
    <row r="2509" spans="1:3" x14ac:dyDescent="0.2">
      <c r="A2509" s="3" t="str">
        <f>"SEC24B"</f>
        <v>SEC24B</v>
      </c>
      <c r="B2509" s="4">
        <v>1</v>
      </c>
      <c r="C2509" s="5">
        <v>0.61</v>
      </c>
    </row>
    <row r="2510" spans="1:3" x14ac:dyDescent="0.2">
      <c r="A2510" s="3" t="str">
        <f>"MTX1"</f>
        <v>MTX1</v>
      </c>
      <c r="B2510" s="4">
        <v>1</v>
      </c>
      <c r="C2510" s="5">
        <v>0.61</v>
      </c>
    </row>
    <row r="2511" spans="1:3" x14ac:dyDescent="0.2">
      <c r="A2511" s="3" t="str">
        <f>"DMRTA1"</f>
        <v>DMRTA1</v>
      </c>
      <c r="B2511" s="4">
        <v>1</v>
      </c>
      <c r="C2511" s="5">
        <v>0.61</v>
      </c>
    </row>
    <row r="2512" spans="1:3" x14ac:dyDescent="0.2">
      <c r="A2512" s="3" t="str">
        <f>"SLC35A2"</f>
        <v>SLC35A2</v>
      </c>
      <c r="B2512" s="4">
        <v>1</v>
      </c>
      <c r="C2512" s="5">
        <v>0.61</v>
      </c>
    </row>
    <row r="2513" spans="1:3" x14ac:dyDescent="0.2">
      <c r="A2513" s="3" t="str">
        <f>"TXLNG"</f>
        <v>TXLNG</v>
      </c>
      <c r="B2513" s="4">
        <v>1</v>
      </c>
      <c r="C2513" s="5">
        <v>0.61</v>
      </c>
    </row>
    <row r="2514" spans="1:3" x14ac:dyDescent="0.2">
      <c r="A2514" s="3" t="str">
        <f>"CCDC97"</f>
        <v>CCDC97</v>
      </c>
      <c r="B2514" s="4">
        <v>1</v>
      </c>
      <c r="C2514" s="5">
        <v>0.61</v>
      </c>
    </row>
    <row r="2515" spans="1:3" x14ac:dyDescent="0.2">
      <c r="A2515" s="3" t="str">
        <f>"MTBP"</f>
        <v>MTBP</v>
      </c>
      <c r="B2515" s="4">
        <v>1</v>
      </c>
      <c r="C2515" s="5">
        <v>0.61</v>
      </c>
    </row>
    <row r="2516" spans="1:3" x14ac:dyDescent="0.2">
      <c r="A2516" s="3" t="str">
        <f>"THRAP3"</f>
        <v>THRAP3</v>
      </c>
      <c r="B2516" s="4">
        <v>1</v>
      </c>
      <c r="C2516" s="5">
        <v>0.61</v>
      </c>
    </row>
    <row r="2517" spans="1:3" x14ac:dyDescent="0.2">
      <c r="A2517" s="3" t="str">
        <f>"MTARC2"</f>
        <v>MTARC2</v>
      </c>
      <c r="B2517" s="4">
        <v>1</v>
      </c>
      <c r="C2517" s="5">
        <v>0.60899999999999999</v>
      </c>
    </row>
    <row r="2518" spans="1:3" x14ac:dyDescent="0.2">
      <c r="A2518" s="3" t="str">
        <f>"NKAP"</f>
        <v>NKAP</v>
      </c>
      <c r="B2518" s="4">
        <v>1</v>
      </c>
      <c r="C2518" s="5">
        <v>0.60899999999999999</v>
      </c>
    </row>
    <row r="2519" spans="1:3" x14ac:dyDescent="0.2">
      <c r="A2519" s="3" t="str">
        <f>"KRT17P5"</f>
        <v>KRT17P5</v>
      </c>
      <c r="B2519" s="4">
        <v>1</v>
      </c>
      <c r="C2519" s="5">
        <v>0.60899999999999999</v>
      </c>
    </row>
    <row r="2520" spans="1:3" x14ac:dyDescent="0.2">
      <c r="A2520" s="3" t="str">
        <f>"SBNO1-AS1"</f>
        <v>SBNO1-AS1</v>
      </c>
      <c r="B2520" s="4">
        <v>1</v>
      </c>
      <c r="C2520" s="5">
        <v>0.60899999999999999</v>
      </c>
    </row>
    <row r="2521" spans="1:3" x14ac:dyDescent="0.2">
      <c r="A2521" s="3" t="str">
        <f>"AC138969.1"</f>
        <v>AC138969.1</v>
      </c>
      <c r="B2521" s="4">
        <v>1</v>
      </c>
      <c r="C2521" s="5">
        <v>0.60899999999999999</v>
      </c>
    </row>
    <row r="2522" spans="1:3" x14ac:dyDescent="0.2">
      <c r="A2522" s="3" t="str">
        <f>"ULK4"</f>
        <v>ULK4</v>
      </c>
      <c r="B2522" s="4">
        <v>1</v>
      </c>
      <c r="C2522" s="5">
        <v>0.60899999999999999</v>
      </c>
    </row>
    <row r="2523" spans="1:3" x14ac:dyDescent="0.2">
      <c r="A2523" s="3" t="str">
        <f>"TRIM41"</f>
        <v>TRIM41</v>
      </c>
      <c r="B2523" s="4">
        <v>1</v>
      </c>
      <c r="C2523" s="5">
        <v>0.60899999999999999</v>
      </c>
    </row>
    <row r="2524" spans="1:3" x14ac:dyDescent="0.2">
      <c r="A2524" s="3" t="str">
        <f>"MKRN3"</f>
        <v>MKRN3</v>
      </c>
      <c r="B2524" s="4">
        <v>1</v>
      </c>
      <c r="C2524" s="5">
        <v>0.60899999999999999</v>
      </c>
    </row>
    <row r="2525" spans="1:3" x14ac:dyDescent="0.2">
      <c r="A2525" s="3" t="str">
        <f>"NOC3L"</f>
        <v>NOC3L</v>
      </c>
      <c r="B2525" s="4">
        <v>1</v>
      </c>
      <c r="C2525" s="5">
        <v>0.60899999999999999</v>
      </c>
    </row>
    <row r="2526" spans="1:3" x14ac:dyDescent="0.2">
      <c r="A2526" s="3" t="str">
        <f>"PLA2G6"</f>
        <v>PLA2G6</v>
      </c>
      <c r="B2526" s="4">
        <v>1</v>
      </c>
      <c r="C2526" s="5">
        <v>0.60799999999999998</v>
      </c>
    </row>
    <row r="2527" spans="1:3" x14ac:dyDescent="0.2">
      <c r="A2527" s="3" t="str">
        <f>"CENPQ"</f>
        <v>CENPQ</v>
      </c>
      <c r="B2527" s="4">
        <v>1</v>
      </c>
      <c r="C2527" s="5">
        <v>0.60799999999999998</v>
      </c>
    </row>
    <row r="2528" spans="1:3" x14ac:dyDescent="0.2">
      <c r="A2528" s="3" t="str">
        <f>"TRPC1"</f>
        <v>TRPC1</v>
      </c>
      <c r="B2528" s="4">
        <v>1</v>
      </c>
      <c r="C2528" s="5">
        <v>0.60799999999999998</v>
      </c>
    </row>
    <row r="2529" spans="1:3" x14ac:dyDescent="0.2">
      <c r="A2529" s="3" t="str">
        <f>"AC099518.4"</f>
        <v>AC099518.4</v>
      </c>
      <c r="B2529" s="4">
        <v>1</v>
      </c>
      <c r="C2529" s="5">
        <v>0.60799999999999998</v>
      </c>
    </row>
    <row r="2530" spans="1:3" x14ac:dyDescent="0.2">
      <c r="A2530" s="3" t="str">
        <f>"SAP30"</f>
        <v>SAP30</v>
      </c>
      <c r="B2530" s="4">
        <v>1</v>
      </c>
      <c r="C2530" s="5">
        <v>0.60799999999999998</v>
      </c>
    </row>
    <row r="2531" spans="1:3" x14ac:dyDescent="0.2">
      <c r="A2531" s="3" t="str">
        <f>"AC012447.1"</f>
        <v>AC012447.1</v>
      </c>
      <c r="B2531" s="4">
        <v>1</v>
      </c>
      <c r="C2531" s="5">
        <v>0.60799999999999998</v>
      </c>
    </row>
    <row r="2532" spans="1:3" x14ac:dyDescent="0.2">
      <c r="A2532" s="3" t="str">
        <f>"P2RX6"</f>
        <v>P2RX6</v>
      </c>
      <c r="B2532" s="4">
        <v>1</v>
      </c>
      <c r="C2532" s="5">
        <v>0.60799999999999998</v>
      </c>
    </row>
    <row r="2533" spans="1:3" x14ac:dyDescent="0.2">
      <c r="A2533" s="3" t="str">
        <f>"NEMP1"</f>
        <v>NEMP1</v>
      </c>
      <c r="B2533" s="4">
        <v>1</v>
      </c>
      <c r="C2533" s="5">
        <v>0.60699999999999998</v>
      </c>
    </row>
    <row r="2534" spans="1:3" x14ac:dyDescent="0.2">
      <c r="A2534" s="3" t="str">
        <f>"ZBTB45"</f>
        <v>ZBTB45</v>
      </c>
      <c r="B2534" s="4">
        <v>1</v>
      </c>
      <c r="C2534" s="5">
        <v>0.60699999999999998</v>
      </c>
    </row>
    <row r="2535" spans="1:3" x14ac:dyDescent="0.2">
      <c r="A2535" s="3" t="str">
        <f>"VPS37C"</f>
        <v>VPS37C</v>
      </c>
      <c r="B2535" s="4">
        <v>1</v>
      </c>
      <c r="C2535" s="5">
        <v>0.60699999999999998</v>
      </c>
    </row>
    <row r="2536" spans="1:3" x14ac:dyDescent="0.2">
      <c r="A2536" s="3" t="str">
        <f>"ABCC6P1"</f>
        <v>ABCC6P1</v>
      </c>
      <c r="B2536" s="4">
        <v>1</v>
      </c>
      <c r="C2536" s="5">
        <v>0.60699999999999998</v>
      </c>
    </row>
    <row r="2537" spans="1:3" x14ac:dyDescent="0.2">
      <c r="A2537" s="3" t="str">
        <f>"CDC14B"</f>
        <v>CDC14B</v>
      </c>
      <c r="B2537" s="4">
        <v>1</v>
      </c>
      <c r="C2537" s="5">
        <v>0.60699999999999998</v>
      </c>
    </row>
    <row r="2538" spans="1:3" x14ac:dyDescent="0.2">
      <c r="A2538" s="3" t="str">
        <f>"AMY1B"</f>
        <v>AMY1B</v>
      </c>
      <c r="B2538" s="4">
        <v>1</v>
      </c>
      <c r="C2538" s="5">
        <v>0.60699999999999998</v>
      </c>
    </row>
    <row r="2539" spans="1:3" x14ac:dyDescent="0.2">
      <c r="A2539" s="3" t="str">
        <f>"RPP38-DT"</f>
        <v>RPP38-DT</v>
      </c>
      <c r="B2539" s="4">
        <v>1</v>
      </c>
      <c r="C2539" s="5">
        <v>0.60699999999999998</v>
      </c>
    </row>
    <row r="2540" spans="1:3" x14ac:dyDescent="0.2">
      <c r="A2540" s="3" t="str">
        <f>"ZXDB"</f>
        <v>ZXDB</v>
      </c>
      <c r="B2540" s="4">
        <v>1</v>
      </c>
      <c r="C2540" s="5">
        <v>0.60699999999999998</v>
      </c>
    </row>
    <row r="2541" spans="1:3" x14ac:dyDescent="0.2">
      <c r="A2541" s="3" t="str">
        <f>"G3BP1"</f>
        <v>G3BP1</v>
      </c>
      <c r="B2541" s="4">
        <v>1</v>
      </c>
      <c r="C2541" s="5">
        <v>0.60699999999999998</v>
      </c>
    </row>
    <row r="2542" spans="1:3" x14ac:dyDescent="0.2">
      <c r="A2542" s="3" t="str">
        <f>"CHST6"</f>
        <v>CHST6</v>
      </c>
      <c r="B2542" s="4">
        <v>1</v>
      </c>
      <c r="C2542" s="5">
        <v>0.60699999999999998</v>
      </c>
    </row>
    <row r="2543" spans="1:3" x14ac:dyDescent="0.2">
      <c r="A2543" s="3" t="str">
        <f>"AL035409.2"</f>
        <v>AL035409.2</v>
      </c>
      <c r="B2543" s="4">
        <v>1</v>
      </c>
      <c r="C2543" s="5">
        <v>0.60599999999999998</v>
      </c>
    </row>
    <row r="2544" spans="1:3" x14ac:dyDescent="0.2">
      <c r="A2544" s="3" t="str">
        <f>"AL132656.4"</f>
        <v>AL132656.4</v>
      </c>
      <c r="B2544" s="4">
        <v>1</v>
      </c>
      <c r="C2544" s="5">
        <v>0.60599999999999998</v>
      </c>
    </row>
    <row r="2545" spans="1:3" x14ac:dyDescent="0.2">
      <c r="A2545" s="3" t="str">
        <f>"AC024361.2"</f>
        <v>AC024361.2</v>
      </c>
      <c r="B2545" s="4">
        <v>1</v>
      </c>
      <c r="C2545" s="5">
        <v>0.60599999999999998</v>
      </c>
    </row>
    <row r="2546" spans="1:3" x14ac:dyDescent="0.2">
      <c r="A2546" s="3" t="str">
        <f>"CEP43"</f>
        <v>CEP43</v>
      </c>
      <c r="B2546" s="4">
        <v>1</v>
      </c>
      <c r="C2546" s="5">
        <v>0.60599999999999998</v>
      </c>
    </row>
    <row r="2547" spans="1:3" x14ac:dyDescent="0.2">
      <c r="A2547" s="3" t="str">
        <f>"TFDP1"</f>
        <v>TFDP1</v>
      </c>
      <c r="B2547" s="4">
        <v>1</v>
      </c>
      <c r="C2547" s="5">
        <v>0.60599999999999998</v>
      </c>
    </row>
    <row r="2548" spans="1:3" x14ac:dyDescent="0.2">
      <c r="A2548" s="3" t="str">
        <f>"PWWP2B"</f>
        <v>PWWP2B</v>
      </c>
      <c r="B2548" s="4">
        <v>1</v>
      </c>
      <c r="C2548" s="5">
        <v>0.60599999999999998</v>
      </c>
    </row>
    <row r="2549" spans="1:3" x14ac:dyDescent="0.2">
      <c r="A2549" s="3" t="str">
        <f>"AL513220.1"</f>
        <v>AL513220.1</v>
      </c>
      <c r="B2549" s="4">
        <v>1</v>
      </c>
      <c r="C2549" s="5">
        <v>0.60599999999999998</v>
      </c>
    </row>
    <row r="2550" spans="1:3" x14ac:dyDescent="0.2">
      <c r="A2550" s="3" t="str">
        <f>"DHFR2"</f>
        <v>DHFR2</v>
      </c>
      <c r="B2550" s="4">
        <v>1</v>
      </c>
      <c r="C2550" s="5">
        <v>0.60599999999999998</v>
      </c>
    </row>
    <row r="2551" spans="1:3" x14ac:dyDescent="0.2">
      <c r="A2551" s="3" t="str">
        <f>"AQP7"</f>
        <v>AQP7</v>
      </c>
      <c r="B2551" s="4">
        <v>1</v>
      </c>
      <c r="C2551" s="5">
        <v>0.60599999999999998</v>
      </c>
    </row>
    <row r="2552" spans="1:3" x14ac:dyDescent="0.2">
      <c r="A2552" s="3" t="str">
        <f>"PRMT6"</f>
        <v>PRMT6</v>
      </c>
      <c r="B2552" s="4">
        <v>1</v>
      </c>
      <c r="C2552" s="5">
        <v>0.60599999999999998</v>
      </c>
    </row>
    <row r="2553" spans="1:3" x14ac:dyDescent="0.2">
      <c r="A2553" s="3" t="str">
        <f>"SIN3A"</f>
        <v>SIN3A</v>
      </c>
      <c r="B2553" s="4">
        <v>1</v>
      </c>
      <c r="C2553" s="5">
        <v>0.60499999999999998</v>
      </c>
    </row>
    <row r="2554" spans="1:3" x14ac:dyDescent="0.2">
      <c r="A2554" s="3" t="str">
        <f>"CCDC152"</f>
        <v>CCDC152</v>
      </c>
      <c r="B2554" s="4">
        <v>1</v>
      </c>
      <c r="C2554" s="5">
        <v>0.60499999999999998</v>
      </c>
    </row>
    <row r="2555" spans="1:3" x14ac:dyDescent="0.2">
      <c r="A2555" s="3" t="str">
        <f>"AC099522.2"</f>
        <v>AC099522.2</v>
      </c>
      <c r="B2555" s="4">
        <v>1</v>
      </c>
      <c r="C2555" s="5">
        <v>0.60499999999999998</v>
      </c>
    </row>
    <row r="2556" spans="1:3" x14ac:dyDescent="0.2">
      <c r="A2556" s="3" t="str">
        <f>"LIMS1"</f>
        <v>LIMS1</v>
      </c>
      <c r="B2556" s="4">
        <v>1</v>
      </c>
      <c r="C2556" s="5">
        <v>0.60499999999999998</v>
      </c>
    </row>
    <row r="2557" spans="1:3" x14ac:dyDescent="0.2">
      <c r="A2557" s="3" t="str">
        <f>"AL136038.4"</f>
        <v>AL136038.4</v>
      </c>
      <c r="B2557" s="4">
        <v>1</v>
      </c>
      <c r="C2557" s="5">
        <v>0.60499999999999998</v>
      </c>
    </row>
    <row r="2558" spans="1:3" x14ac:dyDescent="0.2">
      <c r="A2558" s="3" t="str">
        <f>"B4GALT1-AS1"</f>
        <v>B4GALT1-AS1</v>
      </c>
      <c r="B2558" s="4">
        <v>1</v>
      </c>
      <c r="C2558" s="5">
        <v>0.60499999999999998</v>
      </c>
    </row>
    <row r="2559" spans="1:3" x14ac:dyDescent="0.2">
      <c r="A2559" s="3" t="str">
        <f>"VMAC"</f>
        <v>VMAC</v>
      </c>
      <c r="B2559" s="4">
        <v>1</v>
      </c>
      <c r="C2559" s="5">
        <v>0.60499999999999998</v>
      </c>
    </row>
    <row r="2560" spans="1:3" x14ac:dyDescent="0.2">
      <c r="A2560" s="3" t="str">
        <f>"UNC79"</f>
        <v>UNC79</v>
      </c>
      <c r="B2560" s="4">
        <v>1</v>
      </c>
      <c r="C2560" s="5">
        <v>0.60399999999999998</v>
      </c>
    </row>
    <row r="2561" spans="1:3" x14ac:dyDescent="0.2">
      <c r="A2561" s="3" t="str">
        <f>"WBP11"</f>
        <v>WBP11</v>
      </c>
      <c r="B2561" s="4">
        <v>1</v>
      </c>
      <c r="C2561" s="5">
        <v>0.60399999999999998</v>
      </c>
    </row>
    <row r="2562" spans="1:3" x14ac:dyDescent="0.2">
      <c r="A2562" s="3" t="str">
        <f>"PGAP1"</f>
        <v>PGAP1</v>
      </c>
      <c r="B2562" s="4">
        <v>1</v>
      </c>
      <c r="C2562" s="5">
        <v>0.60399999999999998</v>
      </c>
    </row>
    <row r="2563" spans="1:3" x14ac:dyDescent="0.2">
      <c r="A2563" s="3" t="str">
        <f>"IARS2"</f>
        <v>IARS2</v>
      </c>
      <c r="B2563" s="4">
        <v>1</v>
      </c>
      <c r="C2563" s="5">
        <v>0.60399999999999998</v>
      </c>
    </row>
    <row r="2564" spans="1:3" x14ac:dyDescent="0.2">
      <c r="A2564" s="3" t="str">
        <f>"AC026412.1"</f>
        <v>AC026412.1</v>
      </c>
      <c r="B2564" s="4">
        <v>1</v>
      </c>
      <c r="C2564" s="5">
        <v>0.60399999999999998</v>
      </c>
    </row>
    <row r="2565" spans="1:3" x14ac:dyDescent="0.2">
      <c r="A2565" s="3" t="str">
        <f>"HEMK1"</f>
        <v>HEMK1</v>
      </c>
      <c r="B2565" s="4">
        <v>1</v>
      </c>
      <c r="C2565" s="5">
        <v>0.60299999999999998</v>
      </c>
    </row>
    <row r="2566" spans="1:3" x14ac:dyDescent="0.2">
      <c r="A2566" s="3" t="str">
        <f>"CHD1L"</f>
        <v>CHD1L</v>
      </c>
      <c r="B2566" s="4">
        <v>1</v>
      </c>
      <c r="C2566" s="5">
        <v>0.60299999999999998</v>
      </c>
    </row>
    <row r="2567" spans="1:3" x14ac:dyDescent="0.2">
      <c r="A2567" s="3" t="str">
        <f>"SLC25A21-AS1"</f>
        <v>SLC25A21-AS1</v>
      </c>
      <c r="B2567" s="4">
        <v>1</v>
      </c>
      <c r="C2567" s="5">
        <v>0.60299999999999998</v>
      </c>
    </row>
    <row r="2568" spans="1:3" x14ac:dyDescent="0.2">
      <c r="A2568" s="3" t="str">
        <f>"LINC02754"</f>
        <v>LINC02754</v>
      </c>
      <c r="B2568" s="4">
        <v>1</v>
      </c>
      <c r="C2568" s="5">
        <v>0.60299999999999998</v>
      </c>
    </row>
    <row r="2569" spans="1:3" x14ac:dyDescent="0.2">
      <c r="A2569" s="3" t="str">
        <f>"MRE11"</f>
        <v>MRE11</v>
      </c>
      <c r="B2569" s="4">
        <v>1</v>
      </c>
      <c r="C2569" s="5">
        <v>0.60299999999999998</v>
      </c>
    </row>
    <row r="2570" spans="1:3" x14ac:dyDescent="0.2">
      <c r="A2570" s="3" t="str">
        <f>"AL031663.1"</f>
        <v>AL031663.1</v>
      </c>
      <c r="B2570" s="4">
        <v>1</v>
      </c>
      <c r="C2570" s="5">
        <v>0.60299999999999998</v>
      </c>
    </row>
    <row r="2571" spans="1:3" x14ac:dyDescent="0.2">
      <c r="A2571" s="3" t="str">
        <f>"AC002064.1"</f>
        <v>AC002064.1</v>
      </c>
      <c r="B2571" s="4">
        <v>1</v>
      </c>
      <c r="C2571" s="5">
        <v>0.60199999999999998</v>
      </c>
    </row>
    <row r="2572" spans="1:3" x14ac:dyDescent="0.2">
      <c r="A2572" s="3" t="str">
        <f>"MICU2"</f>
        <v>MICU2</v>
      </c>
      <c r="B2572" s="4">
        <v>1</v>
      </c>
      <c r="C2572" s="5">
        <v>0.60199999999999998</v>
      </c>
    </row>
    <row r="2573" spans="1:3" x14ac:dyDescent="0.2">
      <c r="A2573" s="3" t="str">
        <f>"CERS4"</f>
        <v>CERS4</v>
      </c>
      <c r="B2573" s="4">
        <v>1</v>
      </c>
      <c r="C2573" s="5">
        <v>0.60199999999999998</v>
      </c>
    </row>
    <row r="2574" spans="1:3" x14ac:dyDescent="0.2">
      <c r="A2574" s="3" t="str">
        <f>"ARHGAP44"</f>
        <v>ARHGAP44</v>
      </c>
      <c r="B2574" s="4">
        <v>1</v>
      </c>
      <c r="C2574" s="5">
        <v>0.60199999999999998</v>
      </c>
    </row>
    <row r="2575" spans="1:3" x14ac:dyDescent="0.2">
      <c r="A2575" s="3" t="str">
        <f>"AC069404.1"</f>
        <v>AC069404.1</v>
      </c>
      <c r="B2575" s="4">
        <v>1</v>
      </c>
      <c r="C2575" s="5">
        <v>0.60199999999999998</v>
      </c>
    </row>
    <row r="2576" spans="1:3" x14ac:dyDescent="0.2">
      <c r="A2576" s="3" t="str">
        <f>"RNF7P1"</f>
        <v>RNF7P1</v>
      </c>
      <c r="B2576" s="4">
        <v>1</v>
      </c>
      <c r="C2576" s="5">
        <v>0.60199999999999998</v>
      </c>
    </row>
    <row r="2577" spans="1:3" x14ac:dyDescent="0.2">
      <c r="A2577" s="3" t="str">
        <f>"MTERF2"</f>
        <v>MTERF2</v>
      </c>
      <c r="B2577" s="4">
        <v>1</v>
      </c>
      <c r="C2577" s="5">
        <v>0.60199999999999998</v>
      </c>
    </row>
    <row r="2578" spans="1:3" x14ac:dyDescent="0.2">
      <c r="A2578" s="3" t="str">
        <f>"SGSM1"</f>
        <v>SGSM1</v>
      </c>
      <c r="B2578" s="4">
        <v>1</v>
      </c>
      <c r="C2578" s="5">
        <v>0.60199999999999998</v>
      </c>
    </row>
    <row r="2579" spans="1:3" x14ac:dyDescent="0.2">
      <c r="A2579" s="3" t="str">
        <f>"LINC00205"</f>
        <v>LINC00205</v>
      </c>
      <c r="B2579" s="4">
        <v>1</v>
      </c>
      <c r="C2579" s="5">
        <v>0.60199999999999998</v>
      </c>
    </row>
    <row r="2580" spans="1:3" x14ac:dyDescent="0.2">
      <c r="A2580" s="3" t="str">
        <f>"SLC25A14"</f>
        <v>SLC25A14</v>
      </c>
      <c r="B2580" s="4">
        <v>1</v>
      </c>
      <c r="C2580" s="5">
        <v>0.60199999999999998</v>
      </c>
    </row>
    <row r="2581" spans="1:3" x14ac:dyDescent="0.2">
      <c r="A2581" s="3" t="str">
        <f>"INTS6-AS1"</f>
        <v>INTS6-AS1</v>
      </c>
      <c r="B2581" s="4">
        <v>1</v>
      </c>
      <c r="C2581" s="5">
        <v>0.60199999999999998</v>
      </c>
    </row>
    <row r="2582" spans="1:3" x14ac:dyDescent="0.2">
      <c r="A2582" s="3" t="str">
        <f>"RPRML"</f>
        <v>RPRML</v>
      </c>
      <c r="B2582" s="4">
        <v>1</v>
      </c>
      <c r="C2582" s="5">
        <v>0.60199999999999998</v>
      </c>
    </row>
    <row r="2583" spans="1:3" x14ac:dyDescent="0.2">
      <c r="A2583" s="3" t="str">
        <f>"AC017104.2"</f>
        <v>AC017104.2</v>
      </c>
      <c r="B2583" s="4">
        <v>1</v>
      </c>
      <c r="C2583" s="5">
        <v>0.60099999999999998</v>
      </c>
    </row>
    <row r="2584" spans="1:3" x14ac:dyDescent="0.2">
      <c r="A2584" s="3" t="str">
        <f>"SEC14L3"</f>
        <v>SEC14L3</v>
      </c>
      <c r="B2584" s="4">
        <v>1</v>
      </c>
      <c r="C2584" s="5">
        <v>0.60099999999999998</v>
      </c>
    </row>
    <row r="2585" spans="1:3" x14ac:dyDescent="0.2">
      <c r="A2585" s="3" t="str">
        <f>"AC008443.4"</f>
        <v>AC008443.4</v>
      </c>
      <c r="B2585" s="4">
        <v>1</v>
      </c>
      <c r="C2585" s="5">
        <v>0.60099999999999998</v>
      </c>
    </row>
    <row r="2586" spans="1:3" x14ac:dyDescent="0.2">
      <c r="A2586" s="3" t="str">
        <f>"AL158195.1"</f>
        <v>AL158195.1</v>
      </c>
      <c r="B2586" s="4">
        <v>1</v>
      </c>
      <c r="C2586" s="5">
        <v>0.60099999999999998</v>
      </c>
    </row>
    <row r="2587" spans="1:3" x14ac:dyDescent="0.2">
      <c r="A2587" s="3" t="str">
        <f>"AC139256.1"</f>
        <v>AC139256.1</v>
      </c>
      <c r="B2587" s="4">
        <v>1</v>
      </c>
      <c r="C2587" s="5">
        <v>0.60099999999999998</v>
      </c>
    </row>
    <row r="2588" spans="1:3" x14ac:dyDescent="0.2">
      <c r="A2588" s="3" t="str">
        <f>"TMBIM6"</f>
        <v>TMBIM6</v>
      </c>
      <c r="B2588" s="4">
        <v>1</v>
      </c>
      <c r="C2588" s="5">
        <v>0.60099999999999998</v>
      </c>
    </row>
    <row r="2589" spans="1:3" x14ac:dyDescent="0.2">
      <c r="A2589" s="3" t="str">
        <f>"OMA1"</f>
        <v>OMA1</v>
      </c>
      <c r="B2589" s="4">
        <v>1</v>
      </c>
      <c r="C2589" s="5">
        <v>0.60099999999999998</v>
      </c>
    </row>
    <row r="2590" spans="1:3" x14ac:dyDescent="0.2">
      <c r="A2590" s="3" t="str">
        <f>"PART1"</f>
        <v>PART1</v>
      </c>
      <c r="B2590" s="4">
        <v>1</v>
      </c>
      <c r="C2590" s="5">
        <v>0.60099999999999998</v>
      </c>
    </row>
    <row r="2591" spans="1:3" x14ac:dyDescent="0.2">
      <c r="A2591" s="3" t="str">
        <f>"ZBTB3"</f>
        <v>ZBTB3</v>
      </c>
      <c r="B2591" s="4">
        <v>1</v>
      </c>
      <c r="C2591" s="5">
        <v>0.60099999999999998</v>
      </c>
    </row>
    <row r="2592" spans="1:3" x14ac:dyDescent="0.2">
      <c r="A2592" s="3" t="str">
        <f>"TXLNA"</f>
        <v>TXLNA</v>
      </c>
      <c r="B2592" s="4">
        <v>1</v>
      </c>
      <c r="C2592" s="5">
        <v>0.60099999999999998</v>
      </c>
    </row>
    <row r="2593" spans="1:3" x14ac:dyDescent="0.2">
      <c r="A2593" s="3" t="str">
        <f>"PROM1"</f>
        <v>PROM1</v>
      </c>
      <c r="B2593" s="4">
        <v>1</v>
      </c>
      <c r="C2593" s="5">
        <v>0.60099999999999998</v>
      </c>
    </row>
    <row r="2594" spans="1:3" x14ac:dyDescent="0.2">
      <c r="A2594" s="3" t="str">
        <f>"ZNF570"</f>
        <v>ZNF570</v>
      </c>
      <c r="B2594" s="4">
        <v>1</v>
      </c>
      <c r="C2594" s="5">
        <v>0.6</v>
      </c>
    </row>
    <row r="2595" spans="1:3" x14ac:dyDescent="0.2">
      <c r="A2595" s="3" t="str">
        <f>"SCCPDH"</f>
        <v>SCCPDH</v>
      </c>
      <c r="B2595" s="4">
        <v>1</v>
      </c>
      <c r="C2595" s="5">
        <v>0.6</v>
      </c>
    </row>
    <row r="2596" spans="1:3" x14ac:dyDescent="0.2">
      <c r="A2596" s="3" t="str">
        <f>"C8orf44-SGK3"</f>
        <v>C8orf44-SGK3</v>
      </c>
      <c r="B2596" s="4">
        <v>1</v>
      </c>
      <c r="C2596" s="5">
        <v>0.6</v>
      </c>
    </row>
    <row r="2597" spans="1:3" x14ac:dyDescent="0.2">
      <c r="A2597" s="3" t="str">
        <f>"AC005076.1"</f>
        <v>AC005076.1</v>
      </c>
      <c r="B2597" s="4">
        <v>1</v>
      </c>
      <c r="C2597" s="5">
        <v>0.6</v>
      </c>
    </row>
    <row r="2598" spans="1:3" x14ac:dyDescent="0.2">
      <c r="A2598" s="3" t="str">
        <f>"AC139100.1"</f>
        <v>AC139100.1</v>
      </c>
      <c r="B2598" s="4">
        <v>1</v>
      </c>
      <c r="C2598" s="5">
        <v>0.6</v>
      </c>
    </row>
    <row r="2599" spans="1:3" x14ac:dyDescent="0.2">
      <c r="A2599" s="3" t="str">
        <f>"EIF3D"</f>
        <v>EIF3D</v>
      </c>
      <c r="B2599" s="4">
        <v>1</v>
      </c>
      <c r="C2599" s="5">
        <v>0.59899999999999998</v>
      </c>
    </row>
    <row r="2600" spans="1:3" x14ac:dyDescent="0.2">
      <c r="A2600" s="3" t="str">
        <f>"GSTA7P"</f>
        <v>GSTA7P</v>
      </c>
      <c r="B2600" s="4">
        <v>1</v>
      </c>
      <c r="C2600" s="5">
        <v>0.59899999999999998</v>
      </c>
    </row>
    <row r="2601" spans="1:3" x14ac:dyDescent="0.2">
      <c r="A2601" s="3" t="str">
        <f>"PRR34-AS1"</f>
        <v>PRR34-AS1</v>
      </c>
      <c r="B2601" s="4">
        <v>1</v>
      </c>
      <c r="C2601" s="5">
        <v>0.59899999999999998</v>
      </c>
    </row>
    <row r="2602" spans="1:3" x14ac:dyDescent="0.2">
      <c r="A2602" s="3" t="str">
        <f>"CXXC4-AS1"</f>
        <v>CXXC4-AS1</v>
      </c>
      <c r="B2602" s="4">
        <v>1</v>
      </c>
      <c r="C2602" s="5">
        <v>0.59899999999999998</v>
      </c>
    </row>
    <row r="2603" spans="1:3" x14ac:dyDescent="0.2">
      <c r="A2603" s="3" t="str">
        <f>"AC013643.3"</f>
        <v>AC013643.3</v>
      </c>
      <c r="B2603" s="4">
        <v>1</v>
      </c>
      <c r="C2603" s="5">
        <v>0.59899999999999998</v>
      </c>
    </row>
    <row r="2604" spans="1:3" x14ac:dyDescent="0.2">
      <c r="A2604" s="3" t="str">
        <f>"EXOC3-AS1"</f>
        <v>EXOC3-AS1</v>
      </c>
      <c r="B2604" s="4">
        <v>1</v>
      </c>
      <c r="C2604" s="5">
        <v>0.59899999999999998</v>
      </c>
    </row>
    <row r="2605" spans="1:3" x14ac:dyDescent="0.2">
      <c r="A2605" s="3" t="str">
        <f>"OBI1"</f>
        <v>OBI1</v>
      </c>
      <c r="B2605" s="4">
        <v>1</v>
      </c>
      <c r="C2605" s="5">
        <v>0.59899999999999998</v>
      </c>
    </row>
    <row r="2606" spans="1:3" x14ac:dyDescent="0.2">
      <c r="A2606" s="3" t="str">
        <f>"KLHL28"</f>
        <v>KLHL28</v>
      </c>
      <c r="B2606" s="4">
        <v>1</v>
      </c>
      <c r="C2606" s="5">
        <v>0.59899999999999998</v>
      </c>
    </row>
    <row r="2607" spans="1:3" x14ac:dyDescent="0.2">
      <c r="A2607" s="3" t="str">
        <f>"RNF138"</f>
        <v>RNF138</v>
      </c>
      <c r="B2607" s="4">
        <v>1</v>
      </c>
      <c r="C2607" s="5">
        <v>0.59899999999999998</v>
      </c>
    </row>
    <row r="2608" spans="1:3" x14ac:dyDescent="0.2">
      <c r="A2608" s="3" t="str">
        <f>"DEGS2"</f>
        <v>DEGS2</v>
      </c>
      <c r="B2608" s="4">
        <v>1</v>
      </c>
      <c r="C2608" s="5">
        <v>0.59899999999999998</v>
      </c>
    </row>
    <row r="2609" spans="1:3" x14ac:dyDescent="0.2">
      <c r="A2609" s="3" t="str">
        <f>"CHGB"</f>
        <v>CHGB</v>
      </c>
      <c r="B2609" s="4">
        <v>1</v>
      </c>
      <c r="C2609" s="5">
        <v>0.59799999999999998</v>
      </c>
    </row>
    <row r="2610" spans="1:3" x14ac:dyDescent="0.2">
      <c r="A2610" s="3" t="str">
        <f>"SMIM27"</f>
        <v>SMIM27</v>
      </c>
      <c r="B2610" s="4">
        <v>1</v>
      </c>
      <c r="C2610" s="5">
        <v>0.59799999999999998</v>
      </c>
    </row>
    <row r="2611" spans="1:3" x14ac:dyDescent="0.2">
      <c r="A2611" s="3" t="str">
        <f>"AL391422.2"</f>
        <v>AL391422.2</v>
      </c>
      <c r="B2611" s="4">
        <v>1</v>
      </c>
      <c r="C2611" s="5">
        <v>0.59799999999999998</v>
      </c>
    </row>
    <row r="2612" spans="1:3" x14ac:dyDescent="0.2">
      <c r="A2612" s="3" t="str">
        <f>"TMCO6"</f>
        <v>TMCO6</v>
      </c>
      <c r="B2612" s="4">
        <v>1</v>
      </c>
      <c r="C2612" s="5">
        <v>0.59799999999999998</v>
      </c>
    </row>
    <row r="2613" spans="1:3" x14ac:dyDescent="0.2">
      <c r="A2613" s="3" t="str">
        <f>"EID3"</f>
        <v>EID3</v>
      </c>
      <c r="B2613" s="4">
        <v>1</v>
      </c>
      <c r="C2613" s="5">
        <v>0.59799999999999998</v>
      </c>
    </row>
    <row r="2614" spans="1:3" x14ac:dyDescent="0.2">
      <c r="A2614" s="3" t="str">
        <f>"AC006538.2"</f>
        <v>AC006538.2</v>
      </c>
      <c r="B2614" s="4">
        <v>1</v>
      </c>
      <c r="C2614" s="5">
        <v>0.59799999999999998</v>
      </c>
    </row>
    <row r="2615" spans="1:3" x14ac:dyDescent="0.2">
      <c r="A2615" s="3" t="str">
        <f>"TAF1A-AS1"</f>
        <v>TAF1A-AS1</v>
      </c>
      <c r="B2615" s="4">
        <v>1</v>
      </c>
      <c r="C2615" s="5">
        <v>0.59799999999999998</v>
      </c>
    </row>
    <row r="2616" spans="1:3" x14ac:dyDescent="0.2">
      <c r="A2616" s="3" t="str">
        <f>"AC098487.1"</f>
        <v>AC098487.1</v>
      </c>
      <c r="B2616" s="4">
        <v>1</v>
      </c>
      <c r="C2616" s="5">
        <v>0.59799999999999998</v>
      </c>
    </row>
    <row r="2617" spans="1:3" x14ac:dyDescent="0.2">
      <c r="A2617" s="3" t="str">
        <f>"AC011468.5"</f>
        <v>AC011468.5</v>
      </c>
      <c r="B2617" s="4">
        <v>1</v>
      </c>
      <c r="C2617" s="5">
        <v>0.59799999999999998</v>
      </c>
    </row>
    <row r="2618" spans="1:3" x14ac:dyDescent="0.2">
      <c r="A2618" s="3" t="str">
        <f>"AC053513.1"</f>
        <v>AC053513.1</v>
      </c>
      <c r="B2618" s="4">
        <v>1</v>
      </c>
      <c r="C2618" s="5">
        <v>0.59799999999999998</v>
      </c>
    </row>
    <row r="2619" spans="1:3" x14ac:dyDescent="0.2">
      <c r="A2619" s="3" t="str">
        <f>"GRK7"</f>
        <v>GRK7</v>
      </c>
      <c r="B2619" s="4">
        <v>1</v>
      </c>
      <c r="C2619" s="5">
        <v>0.59799999999999998</v>
      </c>
    </row>
    <row r="2620" spans="1:3" x14ac:dyDescent="0.2">
      <c r="A2620" s="3" t="str">
        <f>"MYL3"</f>
        <v>MYL3</v>
      </c>
      <c r="B2620" s="4">
        <v>1</v>
      </c>
      <c r="C2620" s="5">
        <v>0.59799999999999998</v>
      </c>
    </row>
    <row r="2621" spans="1:3" x14ac:dyDescent="0.2">
      <c r="A2621" s="3" t="str">
        <f>"AC008747.1"</f>
        <v>AC008747.1</v>
      </c>
      <c r="B2621" s="4">
        <v>1</v>
      </c>
      <c r="C2621" s="5">
        <v>0.59699999999999998</v>
      </c>
    </row>
    <row r="2622" spans="1:3" x14ac:dyDescent="0.2">
      <c r="A2622" s="3" t="str">
        <f>"ADD3"</f>
        <v>ADD3</v>
      </c>
      <c r="B2622" s="4">
        <v>1</v>
      </c>
      <c r="C2622" s="5">
        <v>0.59699999999999998</v>
      </c>
    </row>
    <row r="2623" spans="1:3" x14ac:dyDescent="0.2">
      <c r="A2623" s="3" t="str">
        <f>"CCNB3"</f>
        <v>CCNB3</v>
      </c>
      <c r="B2623" s="4">
        <v>1</v>
      </c>
      <c r="C2623" s="5">
        <v>0.59699999999999998</v>
      </c>
    </row>
    <row r="2624" spans="1:3" x14ac:dyDescent="0.2">
      <c r="A2624" s="3" t="str">
        <f>"AC009831.1"</f>
        <v>AC009831.1</v>
      </c>
      <c r="B2624" s="4">
        <v>1</v>
      </c>
      <c r="C2624" s="5">
        <v>0.59699999999999998</v>
      </c>
    </row>
    <row r="2625" spans="1:3" x14ac:dyDescent="0.2">
      <c r="A2625" s="3" t="str">
        <f>"KCNB1"</f>
        <v>KCNB1</v>
      </c>
      <c r="B2625" s="4">
        <v>1</v>
      </c>
      <c r="C2625" s="5">
        <v>0.59699999999999998</v>
      </c>
    </row>
    <row r="2626" spans="1:3" x14ac:dyDescent="0.2">
      <c r="A2626" s="3" t="str">
        <f>"MRPL53"</f>
        <v>MRPL53</v>
      </c>
      <c r="B2626" s="4">
        <v>1</v>
      </c>
      <c r="C2626" s="5">
        <v>0.59699999999999998</v>
      </c>
    </row>
    <row r="2627" spans="1:3" x14ac:dyDescent="0.2">
      <c r="A2627" s="3" t="str">
        <f>"HACD3"</f>
        <v>HACD3</v>
      </c>
      <c r="B2627" s="4">
        <v>1</v>
      </c>
      <c r="C2627" s="5">
        <v>0.59699999999999998</v>
      </c>
    </row>
    <row r="2628" spans="1:3" x14ac:dyDescent="0.2">
      <c r="A2628" s="3" t="str">
        <f>"TTC27"</f>
        <v>TTC27</v>
      </c>
      <c r="B2628" s="4">
        <v>1</v>
      </c>
      <c r="C2628" s="5">
        <v>0.59599999999999997</v>
      </c>
    </row>
    <row r="2629" spans="1:3" x14ac:dyDescent="0.2">
      <c r="A2629" s="3" t="str">
        <f>"FAM53B"</f>
        <v>FAM53B</v>
      </c>
      <c r="B2629" s="4">
        <v>1</v>
      </c>
      <c r="C2629" s="5">
        <v>0.59599999999999997</v>
      </c>
    </row>
    <row r="2630" spans="1:3" x14ac:dyDescent="0.2">
      <c r="A2630" s="3" t="str">
        <f>"PUS10"</f>
        <v>PUS10</v>
      </c>
      <c r="B2630" s="4">
        <v>1</v>
      </c>
      <c r="C2630" s="5">
        <v>0.59599999999999997</v>
      </c>
    </row>
    <row r="2631" spans="1:3" x14ac:dyDescent="0.2">
      <c r="A2631" s="3" t="str">
        <f>"ZDHHC4"</f>
        <v>ZDHHC4</v>
      </c>
      <c r="B2631" s="4">
        <v>1</v>
      </c>
      <c r="C2631" s="5">
        <v>0.59599999999999997</v>
      </c>
    </row>
    <row r="2632" spans="1:3" x14ac:dyDescent="0.2">
      <c r="A2632" s="3" t="str">
        <f>"VPS11"</f>
        <v>VPS11</v>
      </c>
      <c r="B2632" s="4">
        <v>1</v>
      </c>
      <c r="C2632" s="5">
        <v>0.59599999999999997</v>
      </c>
    </row>
    <row r="2633" spans="1:3" x14ac:dyDescent="0.2">
      <c r="A2633" s="3" t="str">
        <f>"NUTF2"</f>
        <v>NUTF2</v>
      </c>
      <c r="B2633" s="4">
        <v>1</v>
      </c>
      <c r="C2633" s="5">
        <v>0.59599999999999997</v>
      </c>
    </row>
    <row r="2634" spans="1:3" x14ac:dyDescent="0.2">
      <c r="A2634" s="3" t="str">
        <f>"AP003717.1"</f>
        <v>AP003717.1</v>
      </c>
      <c r="B2634" s="4">
        <v>1</v>
      </c>
      <c r="C2634" s="5">
        <v>0.59499999999999997</v>
      </c>
    </row>
    <row r="2635" spans="1:3" x14ac:dyDescent="0.2">
      <c r="A2635" s="3" t="str">
        <f>"AC235565.2"</f>
        <v>AC235565.2</v>
      </c>
      <c r="B2635" s="4">
        <v>1</v>
      </c>
      <c r="C2635" s="5">
        <v>0.59499999999999997</v>
      </c>
    </row>
    <row r="2636" spans="1:3" x14ac:dyDescent="0.2">
      <c r="A2636" s="3" t="str">
        <f>"AL356740.1"</f>
        <v>AL356740.1</v>
      </c>
      <c r="B2636" s="4">
        <v>1</v>
      </c>
      <c r="C2636" s="5">
        <v>0.59499999999999997</v>
      </c>
    </row>
    <row r="2637" spans="1:3" x14ac:dyDescent="0.2">
      <c r="A2637" s="3" t="str">
        <f>"AL357093.2"</f>
        <v>AL357093.2</v>
      </c>
      <c r="B2637" s="4">
        <v>1</v>
      </c>
      <c r="C2637" s="5">
        <v>0.59499999999999997</v>
      </c>
    </row>
    <row r="2638" spans="1:3" x14ac:dyDescent="0.2">
      <c r="A2638" s="3" t="str">
        <f>"PLEKHA3"</f>
        <v>PLEKHA3</v>
      </c>
      <c r="B2638" s="4">
        <v>1</v>
      </c>
      <c r="C2638" s="5">
        <v>0.59499999999999997</v>
      </c>
    </row>
    <row r="2639" spans="1:3" x14ac:dyDescent="0.2">
      <c r="A2639" s="3" t="str">
        <f>"AK1"</f>
        <v>AK1</v>
      </c>
      <c r="B2639" s="4">
        <v>1</v>
      </c>
      <c r="C2639" s="5">
        <v>0.59499999999999997</v>
      </c>
    </row>
    <row r="2640" spans="1:3" x14ac:dyDescent="0.2">
      <c r="A2640" s="3" t="str">
        <f>"ZNF22-AS1"</f>
        <v>ZNF22-AS1</v>
      </c>
      <c r="B2640" s="4">
        <v>1</v>
      </c>
      <c r="C2640" s="5">
        <v>0.59499999999999997</v>
      </c>
    </row>
    <row r="2641" spans="1:3" x14ac:dyDescent="0.2">
      <c r="A2641" s="3" t="str">
        <f>"LEF1-AS1"</f>
        <v>LEF1-AS1</v>
      </c>
      <c r="B2641" s="4">
        <v>1</v>
      </c>
      <c r="C2641" s="5">
        <v>0.59499999999999997</v>
      </c>
    </row>
    <row r="2642" spans="1:3" x14ac:dyDescent="0.2">
      <c r="A2642" s="3" t="str">
        <f>"MAZ"</f>
        <v>MAZ</v>
      </c>
      <c r="B2642" s="4">
        <v>1</v>
      </c>
      <c r="C2642" s="5">
        <v>0.59399999999999997</v>
      </c>
    </row>
    <row r="2643" spans="1:3" x14ac:dyDescent="0.2">
      <c r="A2643" s="3" t="str">
        <f>"SCUBE2"</f>
        <v>SCUBE2</v>
      </c>
      <c r="B2643" s="4">
        <v>1</v>
      </c>
      <c r="C2643" s="5">
        <v>0.59399999999999997</v>
      </c>
    </row>
    <row r="2644" spans="1:3" x14ac:dyDescent="0.2">
      <c r="A2644" s="3" t="str">
        <f>"THRSP"</f>
        <v>THRSP</v>
      </c>
      <c r="B2644" s="4">
        <v>1</v>
      </c>
      <c r="C2644" s="5">
        <v>0.59399999999999997</v>
      </c>
    </row>
    <row r="2645" spans="1:3" x14ac:dyDescent="0.2">
      <c r="A2645" s="3" t="str">
        <f>"SYT13"</f>
        <v>SYT13</v>
      </c>
      <c r="B2645" s="4">
        <v>1</v>
      </c>
      <c r="C2645" s="5">
        <v>0.59399999999999997</v>
      </c>
    </row>
    <row r="2646" spans="1:3" x14ac:dyDescent="0.2">
      <c r="A2646" s="3" t="str">
        <f>"SERP1"</f>
        <v>SERP1</v>
      </c>
      <c r="B2646" s="4">
        <v>1</v>
      </c>
      <c r="C2646" s="5">
        <v>0.59399999999999997</v>
      </c>
    </row>
    <row r="2647" spans="1:3" x14ac:dyDescent="0.2">
      <c r="A2647" s="3" t="str">
        <f>"TCP11"</f>
        <v>TCP11</v>
      </c>
      <c r="B2647" s="4">
        <v>1</v>
      </c>
      <c r="C2647" s="5">
        <v>0.59399999999999997</v>
      </c>
    </row>
    <row r="2648" spans="1:3" x14ac:dyDescent="0.2">
      <c r="A2648" s="3" t="str">
        <f>"MANEA-DT"</f>
        <v>MANEA-DT</v>
      </c>
      <c r="B2648" s="4">
        <v>1</v>
      </c>
      <c r="C2648" s="5">
        <v>0.59399999999999997</v>
      </c>
    </row>
    <row r="2649" spans="1:3" x14ac:dyDescent="0.2">
      <c r="A2649" s="3" t="str">
        <f>"TMEM270"</f>
        <v>TMEM270</v>
      </c>
      <c r="B2649" s="4">
        <v>1</v>
      </c>
      <c r="C2649" s="5">
        <v>0.59399999999999997</v>
      </c>
    </row>
    <row r="2650" spans="1:3" x14ac:dyDescent="0.2">
      <c r="A2650" s="3" t="str">
        <f>"ACAD11"</f>
        <v>ACAD11</v>
      </c>
      <c r="B2650" s="4">
        <v>1</v>
      </c>
      <c r="C2650" s="5">
        <v>0.59399999999999997</v>
      </c>
    </row>
    <row r="2651" spans="1:3" x14ac:dyDescent="0.2">
      <c r="A2651" s="3" t="str">
        <f>"GEMIN5"</f>
        <v>GEMIN5</v>
      </c>
      <c r="B2651" s="4">
        <v>1</v>
      </c>
      <c r="C2651" s="5">
        <v>0.59299999999999997</v>
      </c>
    </row>
    <row r="2652" spans="1:3" x14ac:dyDescent="0.2">
      <c r="A2652" s="3" t="str">
        <f>"LRRC36"</f>
        <v>LRRC36</v>
      </c>
      <c r="B2652" s="4">
        <v>1</v>
      </c>
      <c r="C2652" s="5">
        <v>0.59299999999999997</v>
      </c>
    </row>
    <row r="2653" spans="1:3" x14ac:dyDescent="0.2">
      <c r="A2653" s="3" t="str">
        <f>"AC009107.2"</f>
        <v>AC009107.2</v>
      </c>
      <c r="B2653" s="4">
        <v>1</v>
      </c>
      <c r="C2653" s="5">
        <v>0.59299999999999997</v>
      </c>
    </row>
    <row r="2654" spans="1:3" x14ac:dyDescent="0.2">
      <c r="A2654" s="3" t="str">
        <f>"DLG2"</f>
        <v>DLG2</v>
      </c>
      <c r="B2654" s="4">
        <v>1</v>
      </c>
      <c r="C2654" s="5">
        <v>0.59299999999999997</v>
      </c>
    </row>
    <row r="2655" spans="1:3" x14ac:dyDescent="0.2">
      <c r="A2655" s="3" t="str">
        <f>"LINC02875"</f>
        <v>LINC02875</v>
      </c>
      <c r="B2655" s="4">
        <v>1</v>
      </c>
      <c r="C2655" s="5">
        <v>0.59299999999999997</v>
      </c>
    </row>
    <row r="2656" spans="1:3" x14ac:dyDescent="0.2">
      <c r="A2656" s="3" t="str">
        <f>"RMI1"</f>
        <v>RMI1</v>
      </c>
      <c r="B2656" s="4">
        <v>1</v>
      </c>
      <c r="C2656" s="5">
        <v>0.59299999999999997</v>
      </c>
    </row>
    <row r="2657" spans="1:3" x14ac:dyDescent="0.2">
      <c r="A2657" s="3" t="str">
        <f>"KAZN"</f>
        <v>KAZN</v>
      </c>
      <c r="B2657" s="4">
        <v>1</v>
      </c>
      <c r="C2657" s="5">
        <v>0.59299999999999997</v>
      </c>
    </row>
    <row r="2658" spans="1:3" x14ac:dyDescent="0.2">
      <c r="A2658" s="3" t="str">
        <f>"ZNF609"</f>
        <v>ZNF609</v>
      </c>
      <c r="B2658" s="4">
        <v>1</v>
      </c>
      <c r="C2658" s="5">
        <v>0.59299999999999997</v>
      </c>
    </row>
    <row r="2659" spans="1:3" x14ac:dyDescent="0.2">
      <c r="A2659" s="3" t="str">
        <f>"IL12A"</f>
        <v>IL12A</v>
      </c>
      <c r="B2659" s="4">
        <v>1</v>
      </c>
      <c r="C2659" s="5">
        <v>0.59199999999999997</v>
      </c>
    </row>
    <row r="2660" spans="1:3" x14ac:dyDescent="0.2">
      <c r="A2660" s="3" t="str">
        <f>"AP002360.1"</f>
        <v>AP002360.1</v>
      </c>
      <c r="B2660" s="4">
        <v>1</v>
      </c>
      <c r="C2660" s="5">
        <v>0.59199999999999997</v>
      </c>
    </row>
    <row r="2661" spans="1:3" x14ac:dyDescent="0.2">
      <c r="A2661" s="3" t="str">
        <f>"ILF3-DT"</f>
        <v>ILF3-DT</v>
      </c>
      <c r="B2661" s="4">
        <v>1</v>
      </c>
      <c r="C2661" s="5">
        <v>0.59199999999999997</v>
      </c>
    </row>
    <row r="2662" spans="1:3" x14ac:dyDescent="0.2">
      <c r="A2662" s="3" t="str">
        <f>"AL121972.1"</f>
        <v>AL121972.1</v>
      </c>
      <c r="B2662" s="4">
        <v>1</v>
      </c>
      <c r="C2662" s="5">
        <v>0.59199999999999997</v>
      </c>
    </row>
    <row r="2663" spans="1:3" x14ac:dyDescent="0.2">
      <c r="A2663" s="3" t="str">
        <f>"AC009495.2"</f>
        <v>AC009495.2</v>
      </c>
      <c r="B2663" s="4">
        <v>1</v>
      </c>
      <c r="C2663" s="5">
        <v>0.59199999999999997</v>
      </c>
    </row>
    <row r="2664" spans="1:3" x14ac:dyDescent="0.2">
      <c r="A2664" s="3" t="str">
        <f>"AL445985.1"</f>
        <v>AL445985.1</v>
      </c>
      <c r="B2664" s="4">
        <v>1</v>
      </c>
      <c r="C2664" s="5">
        <v>0.59199999999999997</v>
      </c>
    </row>
    <row r="2665" spans="1:3" x14ac:dyDescent="0.2">
      <c r="A2665" s="3" t="str">
        <f>"TMEM144"</f>
        <v>TMEM144</v>
      </c>
      <c r="B2665" s="4">
        <v>1</v>
      </c>
      <c r="C2665" s="5">
        <v>0.59199999999999997</v>
      </c>
    </row>
    <row r="2666" spans="1:3" x14ac:dyDescent="0.2">
      <c r="A2666" s="3" t="str">
        <f>"CNOT1"</f>
        <v>CNOT1</v>
      </c>
      <c r="B2666" s="4">
        <v>1</v>
      </c>
      <c r="C2666" s="5">
        <v>0.59199999999999997</v>
      </c>
    </row>
    <row r="2667" spans="1:3" x14ac:dyDescent="0.2">
      <c r="A2667" s="3" t="str">
        <f>"TAGLN3"</f>
        <v>TAGLN3</v>
      </c>
      <c r="B2667" s="4">
        <v>1</v>
      </c>
      <c r="C2667" s="5">
        <v>0.59099999999999997</v>
      </c>
    </row>
    <row r="2668" spans="1:3" x14ac:dyDescent="0.2">
      <c r="A2668" s="3" t="str">
        <f>"DCAF17"</f>
        <v>DCAF17</v>
      </c>
      <c r="B2668" s="4">
        <v>1</v>
      </c>
      <c r="C2668" s="5">
        <v>0.59099999999999997</v>
      </c>
    </row>
    <row r="2669" spans="1:3" x14ac:dyDescent="0.2">
      <c r="A2669" s="3" t="str">
        <f>"CABIN1"</f>
        <v>CABIN1</v>
      </c>
      <c r="B2669" s="4">
        <v>1</v>
      </c>
      <c r="C2669" s="5">
        <v>0.59099999999999997</v>
      </c>
    </row>
    <row r="2670" spans="1:3" x14ac:dyDescent="0.2">
      <c r="A2670" s="3" t="str">
        <f>"AC098969.1"</f>
        <v>AC098969.1</v>
      </c>
      <c r="B2670" s="4">
        <v>1</v>
      </c>
      <c r="C2670" s="5">
        <v>0.59099999999999997</v>
      </c>
    </row>
    <row r="2671" spans="1:3" x14ac:dyDescent="0.2">
      <c r="A2671" s="3" t="str">
        <f>"NINJ2-AS1"</f>
        <v>NINJ2-AS1</v>
      </c>
      <c r="B2671" s="4">
        <v>1</v>
      </c>
      <c r="C2671" s="5">
        <v>0.59099999999999997</v>
      </c>
    </row>
    <row r="2672" spans="1:3" x14ac:dyDescent="0.2">
      <c r="A2672" s="3" t="str">
        <f>"PRKAR2A-AS1"</f>
        <v>PRKAR2A-AS1</v>
      </c>
      <c r="B2672" s="4">
        <v>1</v>
      </c>
      <c r="C2672" s="5">
        <v>0.59099999999999997</v>
      </c>
    </row>
    <row r="2673" spans="1:3" x14ac:dyDescent="0.2">
      <c r="A2673" s="3" t="str">
        <f>"TFAP2A-AS2"</f>
        <v>TFAP2A-AS2</v>
      </c>
      <c r="B2673" s="4">
        <v>1</v>
      </c>
      <c r="C2673" s="5">
        <v>0.59099999999999997</v>
      </c>
    </row>
    <row r="2674" spans="1:3" x14ac:dyDescent="0.2">
      <c r="A2674" s="3" t="str">
        <f>"Z98885.2"</f>
        <v>Z98885.2</v>
      </c>
      <c r="B2674" s="4">
        <v>1</v>
      </c>
      <c r="C2674" s="5">
        <v>0.59099999999999997</v>
      </c>
    </row>
    <row r="2675" spans="1:3" x14ac:dyDescent="0.2">
      <c r="A2675" s="3" t="str">
        <f>"AC104581.4"</f>
        <v>AC104581.4</v>
      </c>
      <c r="B2675" s="4">
        <v>1</v>
      </c>
      <c r="C2675" s="5">
        <v>0.59099999999999997</v>
      </c>
    </row>
    <row r="2676" spans="1:3" x14ac:dyDescent="0.2">
      <c r="A2676" s="3" t="str">
        <f>"NXPH2"</f>
        <v>NXPH2</v>
      </c>
      <c r="B2676" s="4">
        <v>1</v>
      </c>
      <c r="C2676" s="5">
        <v>0.59099999999999997</v>
      </c>
    </row>
    <row r="2677" spans="1:3" x14ac:dyDescent="0.2">
      <c r="A2677" s="3" t="str">
        <f>"AP000553.1"</f>
        <v>AP000553.1</v>
      </c>
      <c r="B2677" s="4">
        <v>1</v>
      </c>
      <c r="C2677" s="5">
        <v>0.59099999999999997</v>
      </c>
    </row>
    <row r="2678" spans="1:3" x14ac:dyDescent="0.2">
      <c r="A2678" s="3" t="str">
        <f>"EXOC7"</f>
        <v>EXOC7</v>
      </c>
      <c r="B2678" s="4">
        <v>1</v>
      </c>
      <c r="C2678" s="5">
        <v>0.59099999999999997</v>
      </c>
    </row>
    <row r="2679" spans="1:3" x14ac:dyDescent="0.2">
      <c r="A2679" s="3" t="str">
        <f>"NRG4"</f>
        <v>NRG4</v>
      </c>
      <c r="B2679" s="4">
        <v>1</v>
      </c>
      <c r="C2679" s="5">
        <v>0.59</v>
      </c>
    </row>
    <row r="2680" spans="1:3" x14ac:dyDescent="0.2">
      <c r="A2680" s="3" t="str">
        <f>"CH25H"</f>
        <v>CH25H</v>
      </c>
      <c r="B2680" s="4">
        <v>1</v>
      </c>
      <c r="C2680" s="5">
        <v>0.59</v>
      </c>
    </row>
    <row r="2681" spans="1:3" x14ac:dyDescent="0.2">
      <c r="A2681" s="3" t="str">
        <f>"GCC2-AS1"</f>
        <v>GCC2-AS1</v>
      </c>
      <c r="B2681" s="4">
        <v>1</v>
      </c>
      <c r="C2681" s="5">
        <v>0.59</v>
      </c>
    </row>
    <row r="2682" spans="1:3" x14ac:dyDescent="0.2">
      <c r="A2682" s="3" t="str">
        <f>"BORCS7"</f>
        <v>BORCS7</v>
      </c>
      <c r="B2682" s="4">
        <v>1</v>
      </c>
      <c r="C2682" s="5">
        <v>0.59</v>
      </c>
    </row>
    <row r="2683" spans="1:3" x14ac:dyDescent="0.2">
      <c r="A2683" s="3" t="str">
        <f>"AC006116.6"</f>
        <v>AC006116.6</v>
      </c>
      <c r="B2683" s="4">
        <v>1</v>
      </c>
      <c r="C2683" s="5">
        <v>0.59</v>
      </c>
    </row>
    <row r="2684" spans="1:3" x14ac:dyDescent="0.2">
      <c r="A2684" s="3" t="str">
        <f>"ZNF574"</f>
        <v>ZNF574</v>
      </c>
      <c r="B2684" s="4">
        <v>1</v>
      </c>
      <c r="C2684" s="5">
        <v>0.59</v>
      </c>
    </row>
    <row r="2685" spans="1:3" x14ac:dyDescent="0.2">
      <c r="A2685" s="3" t="str">
        <f>"AC010996.1"</f>
        <v>AC010996.1</v>
      </c>
      <c r="B2685" s="4">
        <v>1</v>
      </c>
      <c r="C2685" s="5">
        <v>0.59</v>
      </c>
    </row>
    <row r="2686" spans="1:3" x14ac:dyDescent="0.2">
      <c r="A2686" s="3" t="str">
        <f>"TCAF1P1"</f>
        <v>TCAF1P1</v>
      </c>
      <c r="B2686" s="4">
        <v>1</v>
      </c>
      <c r="C2686" s="5">
        <v>0.59</v>
      </c>
    </row>
    <row r="2687" spans="1:3" x14ac:dyDescent="0.2">
      <c r="A2687" s="3" t="str">
        <f>"AL121899.2"</f>
        <v>AL121899.2</v>
      </c>
      <c r="B2687" s="4">
        <v>1</v>
      </c>
      <c r="C2687" s="5">
        <v>0.59</v>
      </c>
    </row>
    <row r="2688" spans="1:3" x14ac:dyDescent="0.2">
      <c r="A2688" s="3" t="str">
        <f>"LINC01187"</f>
        <v>LINC01187</v>
      </c>
      <c r="B2688" s="4">
        <v>1</v>
      </c>
      <c r="C2688" s="5">
        <v>0.59</v>
      </c>
    </row>
    <row r="2689" spans="1:3" x14ac:dyDescent="0.2">
      <c r="A2689" s="3" t="str">
        <f>"RPS2P32"</f>
        <v>RPS2P32</v>
      </c>
      <c r="B2689" s="4">
        <v>1</v>
      </c>
      <c r="C2689" s="5">
        <v>0.58899999999999997</v>
      </c>
    </row>
    <row r="2690" spans="1:3" x14ac:dyDescent="0.2">
      <c r="A2690" s="3" t="str">
        <f>"ANKRD53"</f>
        <v>ANKRD53</v>
      </c>
      <c r="B2690" s="4">
        <v>1</v>
      </c>
      <c r="C2690" s="5">
        <v>0.58899999999999997</v>
      </c>
    </row>
    <row r="2691" spans="1:3" x14ac:dyDescent="0.2">
      <c r="A2691" s="3" t="str">
        <f>"AL589794.2"</f>
        <v>AL589794.2</v>
      </c>
      <c r="B2691" s="4">
        <v>1</v>
      </c>
      <c r="C2691" s="5">
        <v>0.58899999999999997</v>
      </c>
    </row>
    <row r="2692" spans="1:3" x14ac:dyDescent="0.2">
      <c r="A2692" s="3" t="str">
        <f>"RECQL"</f>
        <v>RECQL</v>
      </c>
      <c r="B2692" s="4">
        <v>1</v>
      </c>
      <c r="C2692" s="5">
        <v>0.58899999999999997</v>
      </c>
    </row>
    <row r="2693" spans="1:3" x14ac:dyDescent="0.2">
      <c r="A2693" s="3" t="str">
        <f>"GJB1"</f>
        <v>GJB1</v>
      </c>
      <c r="B2693" s="4">
        <v>1</v>
      </c>
      <c r="C2693" s="5">
        <v>0.58899999999999997</v>
      </c>
    </row>
    <row r="2694" spans="1:3" x14ac:dyDescent="0.2">
      <c r="A2694" s="3" t="str">
        <f>"NPM2"</f>
        <v>NPM2</v>
      </c>
      <c r="B2694" s="4">
        <v>1</v>
      </c>
      <c r="C2694" s="5">
        <v>0.58799999999999997</v>
      </c>
    </row>
    <row r="2695" spans="1:3" x14ac:dyDescent="0.2">
      <c r="A2695" s="3" t="str">
        <f>"AC025449.2"</f>
        <v>AC025449.2</v>
      </c>
      <c r="B2695" s="4">
        <v>1</v>
      </c>
      <c r="C2695" s="5">
        <v>0.58799999999999997</v>
      </c>
    </row>
    <row r="2696" spans="1:3" x14ac:dyDescent="0.2">
      <c r="A2696" s="3" t="str">
        <f>"PIGY-DT"</f>
        <v>PIGY-DT</v>
      </c>
      <c r="B2696" s="4">
        <v>1</v>
      </c>
      <c r="C2696" s="5">
        <v>0.58799999999999997</v>
      </c>
    </row>
    <row r="2697" spans="1:3" x14ac:dyDescent="0.2">
      <c r="A2697" s="3" t="str">
        <f>"AC012409.1"</f>
        <v>AC012409.1</v>
      </c>
      <c r="B2697" s="4">
        <v>1</v>
      </c>
      <c r="C2697" s="5">
        <v>0.58799999999999997</v>
      </c>
    </row>
    <row r="2698" spans="1:3" x14ac:dyDescent="0.2">
      <c r="A2698" s="3" t="str">
        <f>"MAT2B"</f>
        <v>MAT2B</v>
      </c>
      <c r="B2698" s="4">
        <v>1</v>
      </c>
      <c r="C2698" s="5">
        <v>0.58799999999999997</v>
      </c>
    </row>
    <row r="2699" spans="1:3" x14ac:dyDescent="0.2">
      <c r="A2699" s="3" t="str">
        <f>"CPSF2"</f>
        <v>CPSF2</v>
      </c>
      <c r="B2699" s="4">
        <v>1</v>
      </c>
      <c r="C2699" s="5">
        <v>0.58799999999999997</v>
      </c>
    </row>
    <row r="2700" spans="1:3" x14ac:dyDescent="0.2">
      <c r="A2700" s="3" t="str">
        <f>"AC012317.1"</f>
        <v>AC012317.1</v>
      </c>
      <c r="B2700" s="4">
        <v>1</v>
      </c>
      <c r="C2700" s="5">
        <v>0.58799999999999997</v>
      </c>
    </row>
    <row r="2701" spans="1:3" x14ac:dyDescent="0.2">
      <c r="A2701" s="3" t="str">
        <f>"FBXL7"</f>
        <v>FBXL7</v>
      </c>
      <c r="B2701" s="4">
        <v>1</v>
      </c>
      <c r="C2701" s="5">
        <v>0.58799999999999997</v>
      </c>
    </row>
    <row r="2702" spans="1:3" x14ac:dyDescent="0.2">
      <c r="A2702" s="3" t="str">
        <f>"KLF3-AS1"</f>
        <v>KLF3-AS1</v>
      </c>
      <c r="B2702" s="4">
        <v>1</v>
      </c>
      <c r="C2702" s="5">
        <v>0.58799999999999997</v>
      </c>
    </row>
    <row r="2703" spans="1:3" x14ac:dyDescent="0.2">
      <c r="A2703" s="3" t="str">
        <f>"VGLL4"</f>
        <v>VGLL4</v>
      </c>
      <c r="B2703" s="4">
        <v>1</v>
      </c>
      <c r="C2703" s="5">
        <v>0.58799999999999997</v>
      </c>
    </row>
    <row r="2704" spans="1:3" x14ac:dyDescent="0.2">
      <c r="A2704" s="3" t="str">
        <f>"NAP1L4"</f>
        <v>NAP1L4</v>
      </c>
      <c r="B2704" s="4">
        <v>1</v>
      </c>
      <c r="C2704" s="5">
        <v>0.58699999999999997</v>
      </c>
    </row>
    <row r="2705" spans="1:3" x14ac:dyDescent="0.2">
      <c r="A2705" s="3" t="str">
        <f>"BMI1"</f>
        <v>BMI1</v>
      </c>
      <c r="B2705" s="4">
        <v>1</v>
      </c>
      <c r="C2705" s="5">
        <v>0.58699999999999997</v>
      </c>
    </row>
    <row r="2706" spans="1:3" x14ac:dyDescent="0.2">
      <c r="A2706" s="3" t="str">
        <f>"DMGDH"</f>
        <v>DMGDH</v>
      </c>
      <c r="B2706" s="4">
        <v>1</v>
      </c>
      <c r="C2706" s="5">
        <v>0.58699999999999997</v>
      </c>
    </row>
    <row r="2707" spans="1:3" x14ac:dyDescent="0.2">
      <c r="A2707" s="3" t="str">
        <f>"POLR3H"</f>
        <v>POLR3H</v>
      </c>
      <c r="B2707" s="4">
        <v>1</v>
      </c>
      <c r="C2707" s="5">
        <v>0.58699999999999997</v>
      </c>
    </row>
    <row r="2708" spans="1:3" x14ac:dyDescent="0.2">
      <c r="A2708" s="3" t="str">
        <f>"AL162258.2"</f>
        <v>AL162258.2</v>
      </c>
      <c r="B2708" s="4">
        <v>1</v>
      </c>
      <c r="C2708" s="5">
        <v>0.58699999999999997</v>
      </c>
    </row>
    <row r="2709" spans="1:3" x14ac:dyDescent="0.2">
      <c r="A2709" s="3" t="str">
        <f>"AC005520.5"</f>
        <v>AC005520.5</v>
      </c>
      <c r="B2709" s="4">
        <v>1</v>
      </c>
      <c r="C2709" s="5">
        <v>0.58699999999999997</v>
      </c>
    </row>
    <row r="2710" spans="1:3" x14ac:dyDescent="0.2">
      <c r="A2710" s="3" t="str">
        <f>"SAV1"</f>
        <v>SAV1</v>
      </c>
      <c r="B2710" s="4">
        <v>1</v>
      </c>
      <c r="C2710" s="5">
        <v>0.58699999999999997</v>
      </c>
    </row>
    <row r="2711" spans="1:3" x14ac:dyDescent="0.2">
      <c r="A2711" s="3" t="str">
        <f>"PLCE1"</f>
        <v>PLCE1</v>
      </c>
      <c r="B2711" s="4">
        <v>1</v>
      </c>
      <c r="C2711" s="5">
        <v>0.58699999999999997</v>
      </c>
    </row>
    <row r="2712" spans="1:3" x14ac:dyDescent="0.2">
      <c r="A2712" s="3" t="str">
        <f>"AC009630.1"</f>
        <v>AC009630.1</v>
      </c>
      <c r="B2712" s="4">
        <v>1</v>
      </c>
      <c r="C2712" s="5">
        <v>0.58699999999999997</v>
      </c>
    </row>
    <row r="2713" spans="1:3" x14ac:dyDescent="0.2">
      <c r="A2713" s="3" t="str">
        <f>"DNMBP-AS1"</f>
        <v>DNMBP-AS1</v>
      </c>
      <c r="B2713" s="4">
        <v>1</v>
      </c>
      <c r="C2713" s="5">
        <v>0.58699999999999997</v>
      </c>
    </row>
    <row r="2714" spans="1:3" x14ac:dyDescent="0.2">
      <c r="A2714" s="3" t="str">
        <f>"NDUFA5"</f>
        <v>NDUFA5</v>
      </c>
      <c r="B2714" s="4">
        <v>1</v>
      </c>
      <c r="C2714" s="5">
        <v>0.58699999999999997</v>
      </c>
    </row>
    <row r="2715" spans="1:3" x14ac:dyDescent="0.2">
      <c r="A2715" s="3" t="str">
        <f>"AC020911.2"</f>
        <v>AC020911.2</v>
      </c>
      <c r="B2715" s="4">
        <v>1</v>
      </c>
      <c r="C2715" s="5">
        <v>0.58599999999999997</v>
      </c>
    </row>
    <row r="2716" spans="1:3" x14ac:dyDescent="0.2">
      <c r="A2716" s="3" t="str">
        <f>"GMPR"</f>
        <v>GMPR</v>
      </c>
      <c r="B2716" s="4">
        <v>1</v>
      </c>
      <c r="C2716" s="5">
        <v>0.58599999999999997</v>
      </c>
    </row>
    <row r="2717" spans="1:3" x14ac:dyDescent="0.2">
      <c r="A2717" s="3" t="str">
        <f>"SMYD4"</f>
        <v>SMYD4</v>
      </c>
      <c r="B2717" s="4">
        <v>1</v>
      </c>
      <c r="C2717" s="5">
        <v>0.58599999999999997</v>
      </c>
    </row>
    <row r="2718" spans="1:3" x14ac:dyDescent="0.2">
      <c r="A2718" s="3" t="str">
        <f>"CDK14"</f>
        <v>CDK14</v>
      </c>
      <c r="B2718" s="4">
        <v>1</v>
      </c>
      <c r="C2718" s="5">
        <v>0.58599999999999997</v>
      </c>
    </row>
    <row r="2719" spans="1:3" x14ac:dyDescent="0.2">
      <c r="A2719" s="3" t="str">
        <f>"ACTR1B"</f>
        <v>ACTR1B</v>
      </c>
      <c r="B2719" s="4">
        <v>1</v>
      </c>
      <c r="C2719" s="5">
        <v>0.58599999999999997</v>
      </c>
    </row>
    <row r="2720" spans="1:3" x14ac:dyDescent="0.2">
      <c r="A2720" s="3" t="str">
        <f>"TMEM128"</f>
        <v>TMEM128</v>
      </c>
      <c r="B2720" s="4">
        <v>1</v>
      </c>
      <c r="C2720" s="5">
        <v>0.58599999999999997</v>
      </c>
    </row>
    <row r="2721" spans="1:3" x14ac:dyDescent="0.2">
      <c r="A2721" s="3" t="str">
        <f>"ZNF33B"</f>
        <v>ZNF33B</v>
      </c>
      <c r="B2721" s="4">
        <v>1</v>
      </c>
      <c r="C2721" s="5">
        <v>0.58499999999999996</v>
      </c>
    </row>
    <row r="2722" spans="1:3" x14ac:dyDescent="0.2">
      <c r="A2722" s="3" t="str">
        <f>"PDS5B"</f>
        <v>PDS5B</v>
      </c>
      <c r="B2722" s="4">
        <v>1</v>
      </c>
      <c r="C2722" s="5">
        <v>0.58499999999999996</v>
      </c>
    </row>
    <row r="2723" spans="1:3" x14ac:dyDescent="0.2">
      <c r="A2723" s="3" t="str">
        <f>"C4orf3"</f>
        <v>C4orf3</v>
      </c>
      <c r="B2723" s="4">
        <v>1</v>
      </c>
      <c r="C2723" s="5">
        <v>0.58499999999999996</v>
      </c>
    </row>
    <row r="2724" spans="1:3" x14ac:dyDescent="0.2">
      <c r="A2724" s="3" t="str">
        <f>"C5"</f>
        <v>C5</v>
      </c>
      <c r="B2724" s="4">
        <v>1</v>
      </c>
      <c r="C2724" s="5">
        <v>0.58499999999999996</v>
      </c>
    </row>
    <row r="2725" spans="1:3" x14ac:dyDescent="0.2">
      <c r="A2725" s="3" t="str">
        <f>"AL118506.1"</f>
        <v>AL118506.1</v>
      </c>
      <c r="B2725" s="4">
        <v>1</v>
      </c>
      <c r="C2725" s="5">
        <v>0.58499999999999996</v>
      </c>
    </row>
    <row r="2726" spans="1:3" x14ac:dyDescent="0.2">
      <c r="A2726" s="3" t="str">
        <f>"CEP131"</f>
        <v>CEP131</v>
      </c>
      <c r="B2726" s="4">
        <v>1</v>
      </c>
      <c r="C2726" s="5">
        <v>0.58499999999999996</v>
      </c>
    </row>
    <row r="2727" spans="1:3" x14ac:dyDescent="0.2">
      <c r="A2727" s="3" t="str">
        <f>"NOVA1"</f>
        <v>NOVA1</v>
      </c>
      <c r="B2727" s="4">
        <v>1</v>
      </c>
      <c r="C2727" s="5">
        <v>0.58499999999999996</v>
      </c>
    </row>
    <row r="2728" spans="1:3" x14ac:dyDescent="0.2">
      <c r="A2728" s="3" t="str">
        <f>"N6AMT1"</f>
        <v>N6AMT1</v>
      </c>
      <c r="B2728" s="4">
        <v>1</v>
      </c>
      <c r="C2728" s="5">
        <v>0.58499999999999996</v>
      </c>
    </row>
    <row r="2729" spans="1:3" x14ac:dyDescent="0.2">
      <c r="A2729" s="3" t="str">
        <f>"ENOX2"</f>
        <v>ENOX2</v>
      </c>
      <c r="B2729" s="4">
        <v>1</v>
      </c>
      <c r="C2729" s="5">
        <v>0.58499999999999996</v>
      </c>
    </row>
    <row r="2730" spans="1:3" x14ac:dyDescent="0.2">
      <c r="A2730" s="3" t="str">
        <f>"AC021087.1"</f>
        <v>AC021087.1</v>
      </c>
      <c r="B2730" s="4">
        <v>1</v>
      </c>
      <c r="C2730" s="5">
        <v>0.58399999999999996</v>
      </c>
    </row>
    <row r="2731" spans="1:3" x14ac:dyDescent="0.2">
      <c r="A2731" s="3" t="str">
        <f>"ACYP2"</f>
        <v>ACYP2</v>
      </c>
      <c r="B2731" s="4">
        <v>1</v>
      </c>
      <c r="C2731" s="5">
        <v>0.58399999999999996</v>
      </c>
    </row>
    <row r="2732" spans="1:3" x14ac:dyDescent="0.2">
      <c r="A2732" s="3" t="str">
        <f>"FBXO3"</f>
        <v>FBXO3</v>
      </c>
      <c r="B2732" s="4">
        <v>1</v>
      </c>
      <c r="C2732" s="5">
        <v>0.58399999999999996</v>
      </c>
    </row>
    <row r="2733" spans="1:3" x14ac:dyDescent="0.2">
      <c r="A2733" s="3" t="str">
        <f>"AP001625.2"</f>
        <v>AP001625.2</v>
      </c>
      <c r="B2733" s="4">
        <v>1</v>
      </c>
      <c r="C2733" s="5">
        <v>0.58399999999999996</v>
      </c>
    </row>
    <row r="2734" spans="1:3" x14ac:dyDescent="0.2">
      <c r="A2734" s="3" t="str">
        <f>"DMD"</f>
        <v>DMD</v>
      </c>
      <c r="B2734" s="4">
        <v>1</v>
      </c>
      <c r="C2734" s="5">
        <v>0.58399999999999996</v>
      </c>
    </row>
    <row r="2735" spans="1:3" x14ac:dyDescent="0.2">
      <c r="A2735" s="3" t="str">
        <f>"CASTOR3"</f>
        <v>CASTOR3</v>
      </c>
      <c r="B2735" s="4">
        <v>1</v>
      </c>
      <c r="C2735" s="5">
        <v>0.58399999999999996</v>
      </c>
    </row>
    <row r="2736" spans="1:3" x14ac:dyDescent="0.2">
      <c r="A2736" s="3" t="str">
        <f>"C1QTNF8"</f>
        <v>C1QTNF8</v>
      </c>
      <c r="B2736" s="4">
        <v>1</v>
      </c>
      <c r="C2736" s="5">
        <v>0.58399999999999996</v>
      </c>
    </row>
    <row r="2737" spans="1:3" x14ac:dyDescent="0.2">
      <c r="A2737" s="3" t="str">
        <f>"LINC00964"</f>
        <v>LINC00964</v>
      </c>
      <c r="B2737" s="4">
        <v>1</v>
      </c>
      <c r="C2737" s="5">
        <v>0.58399999999999996</v>
      </c>
    </row>
    <row r="2738" spans="1:3" x14ac:dyDescent="0.2">
      <c r="A2738" s="3" t="str">
        <f>"OARD1"</f>
        <v>OARD1</v>
      </c>
      <c r="B2738" s="4">
        <v>1</v>
      </c>
      <c r="C2738" s="5">
        <v>0.58399999999999996</v>
      </c>
    </row>
    <row r="2739" spans="1:3" x14ac:dyDescent="0.2">
      <c r="A2739" s="3" t="str">
        <f>"ACADL"</f>
        <v>ACADL</v>
      </c>
      <c r="B2739" s="4">
        <v>1</v>
      </c>
      <c r="C2739" s="5">
        <v>0.58299999999999996</v>
      </c>
    </row>
    <row r="2740" spans="1:3" x14ac:dyDescent="0.2">
      <c r="A2740" s="3" t="str">
        <f>"PPP1R12B"</f>
        <v>PPP1R12B</v>
      </c>
      <c r="B2740" s="4">
        <v>1</v>
      </c>
      <c r="C2740" s="5">
        <v>0.58299999999999996</v>
      </c>
    </row>
    <row r="2741" spans="1:3" x14ac:dyDescent="0.2">
      <c r="A2741" s="3" t="str">
        <f>"RRAGB"</f>
        <v>RRAGB</v>
      </c>
      <c r="B2741" s="4">
        <v>1</v>
      </c>
      <c r="C2741" s="5">
        <v>0.58299999999999996</v>
      </c>
    </row>
    <row r="2742" spans="1:3" x14ac:dyDescent="0.2">
      <c r="A2742" s="3" t="str">
        <f>"GDF9"</f>
        <v>GDF9</v>
      </c>
      <c r="B2742" s="4">
        <v>1</v>
      </c>
      <c r="C2742" s="5">
        <v>0.58299999999999996</v>
      </c>
    </row>
    <row r="2743" spans="1:3" x14ac:dyDescent="0.2">
      <c r="A2743" s="3" t="str">
        <f>"AC009118.2"</f>
        <v>AC009118.2</v>
      </c>
      <c r="B2743" s="4">
        <v>1</v>
      </c>
      <c r="C2743" s="5">
        <v>0.58299999999999996</v>
      </c>
    </row>
    <row r="2744" spans="1:3" x14ac:dyDescent="0.2">
      <c r="A2744" s="3" t="str">
        <f>"AC007277.1"</f>
        <v>AC007277.1</v>
      </c>
      <c r="B2744" s="4">
        <v>1</v>
      </c>
      <c r="C2744" s="5">
        <v>0.58299999999999996</v>
      </c>
    </row>
    <row r="2745" spans="1:3" x14ac:dyDescent="0.2">
      <c r="A2745" s="3" t="str">
        <f>"MRPS21"</f>
        <v>MRPS21</v>
      </c>
      <c r="B2745" s="4">
        <v>1</v>
      </c>
      <c r="C2745" s="5">
        <v>0.58299999999999996</v>
      </c>
    </row>
    <row r="2746" spans="1:3" x14ac:dyDescent="0.2">
      <c r="A2746" s="3" t="str">
        <f>"SMARCA2"</f>
        <v>SMARCA2</v>
      </c>
      <c r="B2746" s="4">
        <v>1</v>
      </c>
      <c r="C2746" s="5">
        <v>0.58299999999999996</v>
      </c>
    </row>
    <row r="2747" spans="1:3" x14ac:dyDescent="0.2">
      <c r="A2747" s="3" t="str">
        <f>"LSM4"</f>
        <v>LSM4</v>
      </c>
      <c r="B2747" s="4">
        <v>1</v>
      </c>
      <c r="C2747" s="5">
        <v>0.58199999999999996</v>
      </c>
    </row>
    <row r="2748" spans="1:3" x14ac:dyDescent="0.2">
      <c r="A2748" s="3" t="str">
        <f>"TRAF3"</f>
        <v>TRAF3</v>
      </c>
      <c r="B2748" s="4">
        <v>1</v>
      </c>
      <c r="C2748" s="5">
        <v>0.58199999999999996</v>
      </c>
    </row>
    <row r="2749" spans="1:3" x14ac:dyDescent="0.2">
      <c r="A2749" s="3" t="str">
        <f>"DUOX1"</f>
        <v>DUOX1</v>
      </c>
      <c r="B2749" s="4">
        <v>1</v>
      </c>
      <c r="C2749" s="5">
        <v>0.58199999999999996</v>
      </c>
    </row>
    <row r="2750" spans="1:3" x14ac:dyDescent="0.2">
      <c r="A2750" s="3" t="str">
        <f>"AF196972.1"</f>
        <v>AF196972.1</v>
      </c>
      <c r="B2750" s="4">
        <v>1</v>
      </c>
      <c r="C2750" s="5">
        <v>0.58199999999999996</v>
      </c>
    </row>
    <row r="2751" spans="1:3" x14ac:dyDescent="0.2">
      <c r="A2751" s="3" t="str">
        <f>"AL121888.1"</f>
        <v>AL121888.1</v>
      </c>
      <c r="B2751" s="4">
        <v>1</v>
      </c>
      <c r="C2751" s="5">
        <v>0.58199999999999996</v>
      </c>
    </row>
    <row r="2752" spans="1:3" x14ac:dyDescent="0.2">
      <c r="A2752" s="3" t="str">
        <f>"TMEM209"</f>
        <v>TMEM209</v>
      </c>
      <c r="B2752" s="4">
        <v>1</v>
      </c>
      <c r="C2752" s="5">
        <v>0.58199999999999996</v>
      </c>
    </row>
    <row r="2753" spans="1:3" x14ac:dyDescent="0.2">
      <c r="A2753" s="3" t="str">
        <f>"MTURN"</f>
        <v>MTURN</v>
      </c>
      <c r="B2753" s="4">
        <v>1</v>
      </c>
      <c r="C2753" s="5">
        <v>0.58199999999999996</v>
      </c>
    </row>
    <row r="2754" spans="1:3" x14ac:dyDescent="0.2">
      <c r="A2754" s="3" t="str">
        <f>"PHAX"</f>
        <v>PHAX</v>
      </c>
      <c r="B2754" s="4">
        <v>1</v>
      </c>
      <c r="C2754" s="5">
        <v>0.58199999999999996</v>
      </c>
    </row>
    <row r="2755" spans="1:3" x14ac:dyDescent="0.2">
      <c r="A2755" s="3" t="str">
        <f>"LINC01354"</f>
        <v>LINC01354</v>
      </c>
      <c r="B2755" s="4">
        <v>1</v>
      </c>
      <c r="C2755" s="5">
        <v>0.58199999999999996</v>
      </c>
    </row>
    <row r="2756" spans="1:3" x14ac:dyDescent="0.2">
      <c r="A2756" s="3" t="str">
        <f>"USP42"</f>
        <v>USP42</v>
      </c>
      <c r="B2756" s="4">
        <v>1</v>
      </c>
      <c r="C2756" s="5">
        <v>0.58199999999999996</v>
      </c>
    </row>
    <row r="2757" spans="1:3" x14ac:dyDescent="0.2">
      <c r="A2757" s="3" t="str">
        <f>"LINC00923"</f>
        <v>LINC00923</v>
      </c>
      <c r="B2757" s="4">
        <v>1</v>
      </c>
      <c r="C2757" s="5">
        <v>0.58199999999999996</v>
      </c>
    </row>
    <row r="2758" spans="1:3" x14ac:dyDescent="0.2">
      <c r="A2758" s="3" t="str">
        <f>"SEPTIN9"</f>
        <v>SEPTIN9</v>
      </c>
      <c r="B2758" s="4">
        <v>1</v>
      </c>
      <c r="C2758" s="5">
        <v>0.58099999999999996</v>
      </c>
    </row>
    <row r="2759" spans="1:3" x14ac:dyDescent="0.2">
      <c r="A2759" s="3" t="str">
        <f>"AC079848.1"</f>
        <v>AC079848.1</v>
      </c>
      <c r="B2759" s="4">
        <v>1</v>
      </c>
      <c r="C2759" s="5">
        <v>0.58099999999999996</v>
      </c>
    </row>
    <row r="2760" spans="1:3" x14ac:dyDescent="0.2">
      <c r="A2760" s="3" t="str">
        <f>"SKIDA1"</f>
        <v>SKIDA1</v>
      </c>
      <c r="B2760" s="4">
        <v>1</v>
      </c>
      <c r="C2760" s="5">
        <v>0.58099999999999996</v>
      </c>
    </row>
    <row r="2761" spans="1:3" x14ac:dyDescent="0.2">
      <c r="A2761" s="3" t="str">
        <f>"TLCD5"</f>
        <v>TLCD5</v>
      </c>
      <c r="B2761" s="4">
        <v>1</v>
      </c>
      <c r="C2761" s="5">
        <v>0.58099999999999996</v>
      </c>
    </row>
    <row r="2762" spans="1:3" x14ac:dyDescent="0.2">
      <c r="A2762" s="3" t="str">
        <f>"PIR"</f>
        <v>PIR</v>
      </c>
      <c r="B2762" s="4">
        <v>1</v>
      </c>
      <c r="C2762" s="5">
        <v>0.58099999999999996</v>
      </c>
    </row>
    <row r="2763" spans="1:3" x14ac:dyDescent="0.2">
      <c r="A2763" s="3" t="str">
        <f>"AC144652.1"</f>
        <v>AC144652.1</v>
      </c>
      <c r="B2763" s="4">
        <v>1</v>
      </c>
      <c r="C2763" s="5">
        <v>0.58099999999999996</v>
      </c>
    </row>
    <row r="2764" spans="1:3" x14ac:dyDescent="0.2">
      <c r="A2764" s="3" t="str">
        <f>"C11orf91"</f>
        <v>C11orf91</v>
      </c>
      <c r="B2764" s="4">
        <v>1</v>
      </c>
      <c r="C2764" s="5">
        <v>0.58099999999999996</v>
      </c>
    </row>
    <row r="2765" spans="1:3" x14ac:dyDescent="0.2">
      <c r="A2765" s="3" t="str">
        <f>"ZNF280B"</f>
        <v>ZNF280B</v>
      </c>
      <c r="B2765" s="4">
        <v>1</v>
      </c>
      <c r="C2765" s="5">
        <v>0.58099999999999996</v>
      </c>
    </row>
    <row r="2766" spans="1:3" x14ac:dyDescent="0.2">
      <c r="A2766" s="3" t="str">
        <f>"MCM8"</f>
        <v>MCM8</v>
      </c>
      <c r="B2766" s="4">
        <v>1</v>
      </c>
      <c r="C2766" s="5">
        <v>0.58099999999999996</v>
      </c>
    </row>
    <row r="2767" spans="1:3" x14ac:dyDescent="0.2">
      <c r="A2767" s="3" t="str">
        <f>"AGPAT1"</f>
        <v>AGPAT1</v>
      </c>
      <c r="B2767" s="4">
        <v>1</v>
      </c>
      <c r="C2767" s="5">
        <v>0.57999999999999996</v>
      </c>
    </row>
    <row r="2768" spans="1:3" x14ac:dyDescent="0.2">
      <c r="A2768" s="3" t="str">
        <f>"AL158211.5"</f>
        <v>AL158211.5</v>
      </c>
      <c r="B2768" s="4">
        <v>1</v>
      </c>
      <c r="C2768" s="5">
        <v>0.57999999999999996</v>
      </c>
    </row>
    <row r="2769" spans="1:3" x14ac:dyDescent="0.2">
      <c r="A2769" s="3" t="str">
        <f>"SCAMP5"</f>
        <v>SCAMP5</v>
      </c>
      <c r="B2769" s="4">
        <v>1</v>
      </c>
      <c r="C2769" s="5">
        <v>0.57999999999999996</v>
      </c>
    </row>
    <row r="2770" spans="1:3" x14ac:dyDescent="0.2">
      <c r="A2770" s="3" t="str">
        <f>"SEC22C"</f>
        <v>SEC22C</v>
      </c>
      <c r="B2770" s="4">
        <v>1</v>
      </c>
      <c r="C2770" s="5">
        <v>0.57999999999999996</v>
      </c>
    </row>
    <row r="2771" spans="1:3" x14ac:dyDescent="0.2">
      <c r="A2771" s="3" t="str">
        <f>"KPNA3"</f>
        <v>KPNA3</v>
      </c>
      <c r="B2771" s="4">
        <v>1</v>
      </c>
      <c r="C2771" s="5">
        <v>0.57999999999999996</v>
      </c>
    </row>
    <row r="2772" spans="1:3" x14ac:dyDescent="0.2">
      <c r="A2772" s="3" t="str">
        <f>"AC010197.2"</f>
        <v>AC010197.2</v>
      </c>
      <c r="B2772" s="4">
        <v>1</v>
      </c>
      <c r="C2772" s="5">
        <v>0.57999999999999996</v>
      </c>
    </row>
    <row r="2773" spans="1:3" x14ac:dyDescent="0.2">
      <c r="A2773" s="3" t="str">
        <f>"ZNF572"</f>
        <v>ZNF572</v>
      </c>
      <c r="B2773" s="4">
        <v>1</v>
      </c>
      <c r="C2773" s="5">
        <v>0.57999999999999996</v>
      </c>
    </row>
    <row r="2774" spans="1:3" x14ac:dyDescent="0.2">
      <c r="A2774" s="3" t="str">
        <f>"UBQLN2"</f>
        <v>UBQLN2</v>
      </c>
      <c r="B2774" s="4">
        <v>1</v>
      </c>
      <c r="C2774" s="5">
        <v>0.57999999999999996</v>
      </c>
    </row>
    <row r="2775" spans="1:3" x14ac:dyDescent="0.2">
      <c r="A2775" s="3" t="str">
        <f>"AC096677.1"</f>
        <v>AC096677.1</v>
      </c>
      <c r="B2775" s="4">
        <v>1</v>
      </c>
      <c r="C2775" s="5">
        <v>0.57999999999999996</v>
      </c>
    </row>
    <row r="2776" spans="1:3" x14ac:dyDescent="0.2">
      <c r="A2776" s="3" t="str">
        <f>"AC093702.1"</f>
        <v>AC093702.1</v>
      </c>
      <c r="B2776" s="4">
        <v>1</v>
      </c>
      <c r="C2776" s="5">
        <v>0.57999999999999996</v>
      </c>
    </row>
    <row r="2777" spans="1:3" x14ac:dyDescent="0.2">
      <c r="A2777" s="3" t="str">
        <f>"ADNP-AS1"</f>
        <v>ADNP-AS1</v>
      </c>
      <c r="B2777" s="4">
        <v>1</v>
      </c>
      <c r="C2777" s="5">
        <v>0.57999999999999996</v>
      </c>
    </row>
    <row r="2778" spans="1:3" x14ac:dyDescent="0.2">
      <c r="A2778" s="3" t="str">
        <f>"AC012640.2"</f>
        <v>AC012640.2</v>
      </c>
      <c r="B2778" s="4">
        <v>1</v>
      </c>
      <c r="C2778" s="5">
        <v>0.57999999999999996</v>
      </c>
    </row>
    <row r="2779" spans="1:3" x14ac:dyDescent="0.2">
      <c r="A2779" s="3" t="str">
        <f>"INTS3"</f>
        <v>INTS3</v>
      </c>
      <c r="B2779" s="4">
        <v>1</v>
      </c>
      <c r="C2779" s="5">
        <v>0.57999999999999996</v>
      </c>
    </row>
    <row r="2780" spans="1:3" x14ac:dyDescent="0.2">
      <c r="A2780" s="3" t="str">
        <f>"RXYLT1"</f>
        <v>RXYLT1</v>
      </c>
      <c r="B2780" s="4">
        <v>1</v>
      </c>
      <c r="C2780" s="5">
        <v>0.57899999999999996</v>
      </c>
    </row>
    <row r="2781" spans="1:3" x14ac:dyDescent="0.2">
      <c r="A2781" s="3" t="str">
        <f>"AC010754.1"</f>
        <v>AC010754.1</v>
      </c>
      <c r="B2781" s="4">
        <v>1</v>
      </c>
      <c r="C2781" s="5">
        <v>0.57899999999999996</v>
      </c>
    </row>
    <row r="2782" spans="1:3" x14ac:dyDescent="0.2">
      <c r="A2782" s="3" t="str">
        <f>"ZNF805"</f>
        <v>ZNF805</v>
      </c>
      <c r="B2782" s="4">
        <v>1</v>
      </c>
      <c r="C2782" s="5">
        <v>0.57899999999999996</v>
      </c>
    </row>
    <row r="2783" spans="1:3" x14ac:dyDescent="0.2">
      <c r="A2783" s="3" t="str">
        <f>"AC073254.1"</f>
        <v>AC073254.1</v>
      </c>
      <c r="B2783" s="4">
        <v>1</v>
      </c>
      <c r="C2783" s="5">
        <v>0.57899999999999996</v>
      </c>
    </row>
    <row r="2784" spans="1:3" x14ac:dyDescent="0.2">
      <c r="A2784" s="3" t="str">
        <f>"MPLKIP"</f>
        <v>MPLKIP</v>
      </c>
      <c r="B2784" s="4">
        <v>1</v>
      </c>
      <c r="C2784" s="5">
        <v>0.57899999999999996</v>
      </c>
    </row>
    <row r="2785" spans="1:3" x14ac:dyDescent="0.2">
      <c r="A2785" s="3" t="str">
        <f>"TEAD1"</f>
        <v>TEAD1</v>
      </c>
      <c r="B2785" s="4">
        <v>1</v>
      </c>
      <c r="C2785" s="5">
        <v>0.57899999999999996</v>
      </c>
    </row>
    <row r="2786" spans="1:3" x14ac:dyDescent="0.2">
      <c r="A2786" s="3" t="str">
        <f>"ZNF33A"</f>
        <v>ZNF33A</v>
      </c>
      <c r="B2786" s="4">
        <v>1</v>
      </c>
      <c r="C2786" s="5">
        <v>0.57899999999999996</v>
      </c>
    </row>
    <row r="2787" spans="1:3" x14ac:dyDescent="0.2">
      <c r="A2787" s="3" t="str">
        <f>"USH2A"</f>
        <v>USH2A</v>
      </c>
      <c r="B2787" s="4">
        <v>1</v>
      </c>
      <c r="C2787" s="5">
        <v>0.57899999999999996</v>
      </c>
    </row>
    <row r="2788" spans="1:3" x14ac:dyDescent="0.2">
      <c r="A2788" s="3" t="str">
        <f>"CNTN4-AS1"</f>
        <v>CNTN4-AS1</v>
      </c>
      <c r="B2788" s="4">
        <v>1</v>
      </c>
      <c r="C2788" s="5">
        <v>0.57899999999999996</v>
      </c>
    </row>
    <row r="2789" spans="1:3" x14ac:dyDescent="0.2">
      <c r="A2789" s="3" t="str">
        <f>"FMN1"</f>
        <v>FMN1</v>
      </c>
      <c r="B2789" s="4">
        <v>1</v>
      </c>
      <c r="C2789" s="5">
        <v>0.57899999999999996</v>
      </c>
    </row>
    <row r="2790" spans="1:3" x14ac:dyDescent="0.2">
      <c r="A2790" s="3" t="str">
        <f>"GCLM"</f>
        <v>GCLM</v>
      </c>
      <c r="B2790" s="4">
        <v>1</v>
      </c>
      <c r="C2790" s="5">
        <v>0.57799999999999996</v>
      </c>
    </row>
    <row r="2791" spans="1:3" x14ac:dyDescent="0.2">
      <c r="A2791" s="3" t="str">
        <f>"TRMT13"</f>
        <v>TRMT13</v>
      </c>
      <c r="B2791" s="4">
        <v>1</v>
      </c>
      <c r="C2791" s="5">
        <v>0.57799999999999996</v>
      </c>
    </row>
    <row r="2792" spans="1:3" x14ac:dyDescent="0.2">
      <c r="A2792" s="3" t="str">
        <f>"AL035420.1"</f>
        <v>AL035420.1</v>
      </c>
      <c r="B2792" s="4">
        <v>1</v>
      </c>
      <c r="C2792" s="5">
        <v>0.57799999999999996</v>
      </c>
    </row>
    <row r="2793" spans="1:3" x14ac:dyDescent="0.2">
      <c r="A2793" s="3" t="str">
        <f>"PTPRM"</f>
        <v>PTPRM</v>
      </c>
      <c r="B2793" s="4">
        <v>1</v>
      </c>
      <c r="C2793" s="5">
        <v>0.57799999999999996</v>
      </c>
    </row>
    <row r="2794" spans="1:3" x14ac:dyDescent="0.2">
      <c r="A2794" s="3" t="str">
        <f>"LINC00511"</f>
        <v>LINC00511</v>
      </c>
      <c r="B2794" s="4">
        <v>1</v>
      </c>
      <c r="C2794" s="5">
        <v>0.57799999999999996</v>
      </c>
    </row>
    <row r="2795" spans="1:3" x14ac:dyDescent="0.2">
      <c r="A2795" s="3" t="str">
        <f>"TRIT1"</f>
        <v>TRIT1</v>
      </c>
      <c r="B2795" s="4">
        <v>1</v>
      </c>
      <c r="C2795" s="5">
        <v>0.57799999999999996</v>
      </c>
    </row>
    <row r="2796" spans="1:3" x14ac:dyDescent="0.2">
      <c r="A2796" s="3" t="str">
        <f>"AC006994.1"</f>
        <v>AC006994.1</v>
      </c>
      <c r="B2796" s="4">
        <v>1</v>
      </c>
      <c r="C2796" s="5">
        <v>0.57799999999999996</v>
      </c>
    </row>
    <row r="2797" spans="1:3" x14ac:dyDescent="0.2">
      <c r="A2797" s="3" t="str">
        <f>"LINC02062"</f>
        <v>LINC02062</v>
      </c>
      <c r="B2797" s="4">
        <v>1</v>
      </c>
      <c r="C2797" s="5">
        <v>0.57799999999999996</v>
      </c>
    </row>
    <row r="2798" spans="1:3" x14ac:dyDescent="0.2">
      <c r="A2798" s="3" t="str">
        <f>"MDP1"</f>
        <v>MDP1</v>
      </c>
      <c r="B2798" s="4">
        <v>1</v>
      </c>
      <c r="C2798" s="5">
        <v>0.57799999999999996</v>
      </c>
    </row>
    <row r="2799" spans="1:3" x14ac:dyDescent="0.2">
      <c r="A2799" s="3" t="str">
        <f>"ALG1L9P"</f>
        <v>ALG1L9P</v>
      </c>
      <c r="B2799" s="4">
        <v>1</v>
      </c>
      <c r="C2799" s="5">
        <v>0.57799999999999996</v>
      </c>
    </row>
    <row r="2800" spans="1:3" x14ac:dyDescent="0.2">
      <c r="A2800" s="3" t="str">
        <f>"COG7"</f>
        <v>COG7</v>
      </c>
      <c r="B2800" s="4">
        <v>1</v>
      </c>
      <c r="C2800" s="5">
        <v>0.57799999999999996</v>
      </c>
    </row>
    <row r="2801" spans="1:3" x14ac:dyDescent="0.2">
      <c r="A2801" s="3" t="str">
        <f>"LSM14A"</f>
        <v>LSM14A</v>
      </c>
      <c r="B2801" s="4">
        <v>1</v>
      </c>
      <c r="C2801" s="5">
        <v>0.57699999999999996</v>
      </c>
    </row>
    <row r="2802" spans="1:3" x14ac:dyDescent="0.2">
      <c r="A2802" s="3" t="str">
        <f>"C11orf58"</f>
        <v>C11orf58</v>
      </c>
      <c r="B2802" s="4">
        <v>1</v>
      </c>
      <c r="C2802" s="5">
        <v>0.57699999999999996</v>
      </c>
    </row>
    <row r="2803" spans="1:3" x14ac:dyDescent="0.2">
      <c r="A2803" s="3" t="str">
        <f>"AC005100.1"</f>
        <v>AC005100.1</v>
      </c>
      <c r="B2803" s="4">
        <v>1</v>
      </c>
      <c r="C2803" s="5">
        <v>0.57699999999999996</v>
      </c>
    </row>
    <row r="2804" spans="1:3" x14ac:dyDescent="0.2">
      <c r="A2804" s="3" t="str">
        <f>"TP53TG1"</f>
        <v>TP53TG1</v>
      </c>
      <c r="B2804" s="4">
        <v>1</v>
      </c>
      <c r="C2804" s="5">
        <v>0.57699999999999996</v>
      </c>
    </row>
    <row r="2805" spans="1:3" x14ac:dyDescent="0.2">
      <c r="A2805" s="3" t="str">
        <f>"TCP11L2"</f>
        <v>TCP11L2</v>
      </c>
      <c r="B2805" s="4">
        <v>1</v>
      </c>
      <c r="C2805" s="5">
        <v>0.57699999999999996</v>
      </c>
    </row>
    <row r="2806" spans="1:3" x14ac:dyDescent="0.2">
      <c r="A2806" s="3" t="str">
        <f>"LINC02526"</f>
        <v>LINC02526</v>
      </c>
      <c r="B2806" s="4">
        <v>1</v>
      </c>
      <c r="C2806" s="5">
        <v>0.57699999999999996</v>
      </c>
    </row>
    <row r="2807" spans="1:3" x14ac:dyDescent="0.2">
      <c r="A2807" s="3" t="str">
        <f>"BMS1"</f>
        <v>BMS1</v>
      </c>
      <c r="B2807" s="4">
        <v>1</v>
      </c>
      <c r="C2807" s="5">
        <v>0.57699999999999996</v>
      </c>
    </row>
    <row r="2808" spans="1:3" x14ac:dyDescent="0.2">
      <c r="A2808" s="3" t="str">
        <f>"CES2"</f>
        <v>CES2</v>
      </c>
      <c r="B2808" s="4">
        <v>1</v>
      </c>
      <c r="C2808" s="5">
        <v>0.57699999999999996</v>
      </c>
    </row>
    <row r="2809" spans="1:3" x14ac:dyDescent="0.2">
      <c r="A2809" s="3" t="str">
        <f>"POLR2E"</f>
        <v>POLR2E</v>
      </c>
      <c r="B2809" s="4">
        <v>1</v>
      </c>
      <c r="C2809" s="5">
        <v>0.57699999999999996</v>
      </c>
    </row>
    <row r="2810" spans="1:3" x14ac:dyDescent="0.2">
      <c r="A2810" s="3" t="str">
        <f>"HDGF"</f>
        <v>HDGF</v>
      </c>
      <c r="B2810" s="4">
        <v>1</v>
      </c>
      <c r="C2810" s="5">
        <v>0.57699999999999996</v>
      </c>
    </row>
    <row r="2811" spans="1:3" x14ac:dyDescent="0.2">
      <c r="A2811" s="3" t="str">
        <f>"REEP2"</f>
        <v>REEP2</v>
      </c>
      <c r="B2811" s="4">
        <v>1</v>
      </c>
      <c r="C2811" s="5">
        <v>0.57699999999999996</v>
      </c>
    </row>
    <row r="2812" spans="1:3" x14ac:dyDescent="0.2">
      <c r="A2812" s="3" t="str">
        <f>"PIGU"</f>
        <v>PIGU</v>
      </c>
      <c r="B2812" s="4">
        <v>1</v>
      </c>
      <c r="C2812" s="5">
        <v>0.57599999999999996</v>
      </c>
    </row>
    <row r="2813" spans="1:3" x14ac:dyDescent="0.2">
      <c r="A2813" s="3" t="str">
        <f>"MAP3K13"</f>
        <v>MAP3K13</v>
      </c>
      <c r="B2813" s="4">
        <v>1</v>
      </c>
      <c r="C2813" s="5">
        <v>0.57599999999999996</v>
      </c>
    </row>
    <row r="2814" spans="1:3" x14ac:dyDescent="0.2">
      <c r="A2814" s="3" t="str">
        <f>"SMG7"</f>
        <v>SMG7</v>
      </c>
      <c r="B2814" s="4">
        <v>1</v>
      </c>
      <c r="C2814" s="5">
        <v>0.57599999999999996</v>
      </c>
    </row>
    <row r="2815" spans="1:3" x14ac:dyDescent="0.2">
      <c r="A2815" s="3" t="str">
        <f>"MFSD6L"</f>
        <v>MFSD6L</v>
      </c>
      <c r="B2815" s="4">
        <v>1</v>
      </c>
      <c r="C2815" s="5">
        <v>0.57599999999999996</v>
      </c>
    </row>
    <row r="2816" spans="1:3" x14ac:dyDescent="0.2">
      <c r="A2816" s="3" t="str">
        <f>"FAM181A"</f>
        <v>FAM181A</v>
      </c>
      <c r="B2816" s="4">
        <v>1</v>
      </c>
      <c r="C2816" s="5">
        <v>0.57599999999999996</v>
      </c>
    </row>
    <row r="2817" spans="1:3" x14ac:dyDescent="0.2">
      <c r="A2817" s="3" t="str">
        <f>"KDM8"</f>
        <v>KDM8</v>
      </c>
      <c r="B2817" s="4">
        <v>1</v>
      </c>
      <c r="C2817" s="5">
        <v>0.57599999999999996</v>
      </c>
    </row>
    <row r="2818" spans="1:3" x14ac:dyDescent="0.2">
      <c r="A2818" s="3" t="str">
        <f>"AC026304.1"</f>
        <v>AC026304.1</v>
      </c>
      <c r="B2818" s="4">
        <v>1</v>
      </c>
      <c r="C2818" s="5">
        <v>0.57599999999999996</v>
      </c>
    </row>
    <row r="2819" spans="1:3" x14ac:dyDescent="0.2">
      <c r="A2819" s="3" t="str">
        <f>"RINT1"</f>
        <v>RINT1</v>
      </c>
      <c r="B2819" s="4">
        <v>1</v>
      </c>
      <c r="C2819" s="5">
        <v>0.57599999999999996</v>
      </c>
    </row>
    <row r="2820" spans="1:3" x14ac:dyDescent="0.2">
      <c r="A2820" s="3" t="str">
        <f>"MAP7D3"</f>
        <v>MAP7D3</v>
      </c>
      <c r="B2820" s="4">
        <v>1</v>
      </c>
      <c r="C2820" s="5">
        <v>0.57599999999999996</v>
      </c>
    </row>
    <row r="2821" spans="1:3" x14ac:dyDescent="0.2">
      <c r="A2821" s="3" t="str">
        <f>"AC010336.5"</f>
        <v>AC010336.5</v>
      </c>
      <c r="B2821" s="4">
        <v>1</v>
      </c>
      <c r="C2821" s="5">
        <v>0.57599999999999996</v>
      </c>
    </row>
    <row r="2822" spans="1:3" x14ac:dyDescent="0.2">
      <c r="A2822" s="3" t="str">
        <f>"AC026471.3"</f>
        <v>AC026471.3</v>
      </c>
      <c r="B2822" s="4">
        <v>1</v>
      </c>
      <c r="C2822" s="5">
        <v>0.57599999999999996</v>
      </c>
    </row>
    <row r="2823" spans="1:3" x14ac:dyDescent="0.2">
      <c r="A2823" s="3" t="str">
        <f>"DHRS4L1"</f>
        <v>DHRS4L1</v>
      </c>
      <c r="B2823" s="4">
        <v>1</v>
      </c>
      <c r="C2823" s="5">
        <v>0.57599999999999996</v>
      </c>
    </row>
    <row r="2824" spans="1:3" x14ac:dyDescent="0.2">
      <c r="A2824" s="3" t="str">
        <f>"AC005962.1"</f>
        <v>AC005962.1</v>
      </c>
      <c r="B2824" s="4">
        <v>1</v>
      </c>
      <c r="C2824" s="5">
        <v>0.57599999999999996</v>
      </c>
    </row>
    <row r="2825" spans="1:3" x14ac:dyDescent="0.2">
      <c r="A2825" s="3" t="str">
        <f>"ZNF626"</f>
        <v>ZNF626</v>
      </c>
      <c r="B2825" s="4">
        <v>1</v>
      </c>
      <c r="C2825" s="5">
        <v>0.57599999999999996</v>
      </c>
    </row>
    <row r="2826" spans="1:3" x14ac:dyDescent="0.2">
      <c r="A2826" s="3" t="str">
        <f>"CLCNKA"</f>
        <v>CLCNKA</v>
      </c>
      <c r="B2826" s="4">
        <v>1</v>
      </c>
      <c r="C2826" s="5">
        <v>0.57499999999999996</v>
      </c>
    </row>
    <row r="2827" spans="1:3" x14ac:dyDescent="0.2">
      <c r="A2827" s="3" t="str">
        <f>"AL590302.1"</f>
        <v>AL590302.1</v>
      </c>
      <c r="B2827" s="4">
        <v>1</v>
      </c>
      <c r="C2827" s="5">
        <v>0.57499999999999996</v>
      </c>
    </row>
    <row r="2828" spans="1:3" x14ac:dyDescent="0.2">
      <c r="A2828" s="3" t="str">
        <f>"PRKCZ"</f>
        <v>PRKCZ</v>
      </c>
      <c r="B2828" s="4">
        <v>1</v>
      </c>
      <c r="C2828" s="5">
        <v>0.57499999999999996</v>
      </c>
    </row>
    <row r="2829" spans="1:3" x14ac:dyDescent="0.2">
      <c r="A2829" s="3" t="str">
        <f>"EFL1"</f>
        <v>EFL1</v>
      </c>
      <c r="B2829" s="4">
        <v>1</v>
      </c>
      <c r="C2829" s="5">
        <v>0.57499999999999996</v>
      </c>
    </row>
    <row r="2830" spans="1:3" x14ac:dyDescent="0.2">
      <c r="A2830" s="3" t="str">
        <f>"AL356488.1"</f>
        <v>AL356488.1</v>
      </c>
      <c r="B2830" s="4">
        <v>1</v>
      </c>
      <c r="C2830" s="5">
        <v>0.57499999999999996</v>
      </c>
    </row>
    <row r="2831" spans="1:3" x14ac:dyDescent="0.2">
      <c r="A2831" s="3" t="str">
        <f>"NUTM2HP"</f>
        <v>NUTM2HP</v>
      </c>
      <c r="B2831" s="4">
        <v>1</v>
      </c>
      <c r="C2831" s="5">
        <v>0.57499999999999996</v>
      </c>
    </row>
    <row r="2832" spans="1:3" x14ac:dyDescent="0.2">
      <c r="A2832" s="3" t="str">
        <f>"AC023043.1"</f>
        <v>AC023043.1</v>
      </c>
      <c r="B2832" s="4">
        <v>1</v>
      </c>
      <c r="C2832" s="5">
        <v>0.57499999999999996</v>
      </c>
    </row>
    <row r="2833" spans="1:3" x14ac:dyDescent="0.2">
      <c r="A2833" s="3" t="str">
        <f>"MAML2"</f>
        <v>MAML2</v>
      </c>
      <c r="B2833" s="4">
        <v>1</v>
      </c>
      <c r="C2833" s="5">
        <v>0.57499999999999996</v>
      </c>
    </row>
    <row r="2834" spans="1:3" x14ac:dyDescent="0.2">
      <c r="A2834" s="3" t="str">
        <f>"OR7E37P"</f>
        <v>OR7E37P</v>
      </c>
      <c r="B2834" s="4">
        <v>1</v>
      </c>
      <c r="C2834" s="5">
        <v>0.57399999999999995</v>
      </c>
    </row>
    <row r="2835" spans="1:3" x14ac:dyDescent="0.2">
      <c r="A2835" s="3" t="str">
        <f>"USP1"</f>
        <v>USP1</v>
      </c>
      <c r="B2835" s="4">
        <v>1</v>
      </c>
      <c r="C2835" s="5">
        <v>0.57399999999999995</v>
      </c>
    </row>
    <row r="2836" spans="1:3" x14ac:dyDescent="0.2">
      <c r="A2836" s="3" t="str">
        <f>"AC116913.1"</f>
        <v>AC116913.1</v>
      </c>
      <c r="B2836" s="4">
        <v>1</v>
      </c>
      <c r="C2836" s="5">
        <v>0.57399999999999995</v>
      </c>
    </row>
    <row r="2837" spans="1:3" x14ac:dyDescent="0.2">
      <c r="A2837" s="3" t="str">
        <f>"AP003498.2"</f>
        <v>AP003498.2</v>
      </c>
      <c r="B2837" s="4">
        <v>1</v>
      </c>
      <c r="C2837" s="5">
        <v>0.57399999999999995</v>
      </c>
    </row>
    <row r="2838" spans="1:3" x14ac:dyDescent="0.2">
      <c r="A2838" s="3" t="str">
        <f>"NME6"</f>
        <v>NME6</v>
      </c>
      <c r="B2838" s="4">
        <v>1</v>
      </c>
      <c r="C2838" s="5">
        <v>0.57399999999999995</v>
      </c>
    </row>
    <row r="2839" spans="1:3" x14ac:dyDescent="0.2">
      <c r="A2839" s="3" t="str">
        <f>"AL121790.1"</f>
        <v>AL121790.1</v>
      </c>
      <c r="B2839" s="4">
        <v>1</v>
      </c>
      <c r="C2839" s="5">
        <v>0.57399999999999995</v>
      </c>
    </row>
    <row r="2840" spans="1:3" x14ac:dyDescent="0.2">
      <c r="A2840" s="3" t="str">
        <f>"YLPM1"</f>
        <v>YLPM1</v>
      </c>
      <c r="B2840" s="4">
        <v>1</v>
      </c>
      <c r="C2840" s="5">
        <v>0.57399999999999995</v>
      </c>
    </row>
    <row r="2841" spans="1:3" x14ac:dyDescent="0.2">
      <c r="A2841" s="3" t="str">
        <f>"WHAMMP3"</f>
        <v>WHAMMP3</v>
      </c>
      <c r="B2841" s="4">
        <v>1</v>
      </c>
      <c r="C2841" s="5">
        <v>0.57399999999999995</v>
      </c>
    </row>
    <row r="2842" spans="1:3" x14ac:dyDescent="0.2">
      <c r="A2842" s="3" t="str">
        <f>"AC087045.2"</f>
        <v>AC087045.2</v>
      </c>
      <c r="B2842" s="4">
        <v>1</v>
      </c>
      <c r="C2842" s="5">
        <v>0.57399999999999995</v>
      </c>
    </row>
    <row r="2843" spans="1:3" x14ac:dyDescent="0.2">
      <c r="A2843" s="3" t="str">
        <f>"AC093677.2"</f>
        <v>AC093677.2</v>
      </c>
      <c r="B2843" s="4">
        <v>1</v>
      </c>
      <c r="C2843" s="5">
        <v>0.57399999999999995</v>
      </c>
    </row>
    <row r="2844" spans="1:3" x14ac:dyDescent="0.2">
      <c r="A2844" s="3" t="str">
        <f>"LINC00392"</f>
        <v>LINC00392</v>
      </c>
      <c r="B2844" s="4">
        <v>1</v>
      </c>
      <c r="C2844" s="5">
        <v>0.57299999999999995</v>
      </c>
    </row>
    <row r="2845" spans="1:3" x14ac:dyDescent="0.2">
      <c r="A2845" s="3" t="str">
        <f>"NRG2"</f>
        <v>NRG2</v>
      </c>
      <c r="B2845" s="4">
        <v>1</v>
      </c>
      <c r="C2845" s="5">
        <v>0.57299999999999995</v>
      </c>
    </row>
    <row r="2846" spans="1:3" x14ac:dyDescent="0.2">
      <c r="A2846" s="3" t="str">
        <f>"SLC25A38"</f>
        <v>SLC25A38</v>
      </c>
      <c r="B2846" s="4">
        <v>1</v>
      </c>
      <c r="C2846" s="5">
        <v>0.57299999999999995</v>
      </c>
    </row>
    <row r="2847" spans="1:3" x14ac:dyDescent="0.2">
      <c r="A2847" s="3" t="str">
        <f>"FCN3"</f>
        <v>FCN3</v>
      </c>
      <c r="B2847" s="4">
        <v>1</v>
      </c>
      <c r="C2847" s="5">
        <v>0.57299999999999995</v>
      </c>
    </row>
    <row r="2848" spans="1:3" x14ac:dyDescent="0.2">
      <c r="A2848" s="3" t="str">
        <f>"AL591848.3"</f>
        <v>AL591848.3</v>
      </c>
      <c r="B2848" s="4">
        <v>1</v>
      </c>
      <c r="C2848" s="5">
        <v>0.57299999999999995</v>
      </c>
    </row>
    <row r="2849" spans="1:3" x14ac:dyDescent="0.2">
      <c r="A2849" s="3" t="str">
        <f>"HSDL1"</f>
        <v>HSDL1</v>
      </c>
      <c r="B2849" s="4">
        <v>1</v>
      </c>
      <c r="C2849" s="5">
        <v>0.57299999999999995</v>
      </c>
    </row>
    <row r="2850" spans="1:3" x14ac:dyDescent="0.2">
      <c r="A2850" s="3" t="str">
        <f>"AC078846.1"</f>
        <v>AC078846.1</v>
      </c>
      <c r="B2850" s="4">
        <v>1</v>
      </c>
      <c r="C2850" s="5">
        <v>0.57299999999999995</v>
      </c>
    </row>
    <row r="2851" spans="1:3" x14ac:dyDescent="0.2">
      <c r="A2851" s="3" t="str">
        <f>"HEMGN"</f>
        <v>HEMGN</v>
      </c>
      <c r="B2851" s="4">
        <v>1</v>
      </c>
      <c r="C2851" s="5">
        <v>0.57299999999999995</v>
      </c>
    </row>
    <row r="2852" spans="1:3" x14ac:dyDescent="0.2">
      <c r="A2852" s="3" t="str">
        <f>"AC021148.2"</f>
        <v>AC021148.2</v>
      </c>
      <c r="B2852" s="4">
        <v>1</v>
      </c>
      <c r="C2852" s="5">
        <v>0.57299999999999995</v>
      </c>
    </row>
    <row r="2853" spans="1:3" x14ac:dyDescent="0.2">
      <c r="A2853" s="3" t="str">
        <f>"AL133367.1"</f>
        <v>AL133367.1</v>
      </c>
      <c r="B2853" s="4">
        <v>1</v>
      </c>
      <c r="C2853" s="5">
        <v>0.57299999999999995</v>
      </c>
    </row>
    <row r="2854" spans="1:3" x14ac:dyDescent="0.2">
      <c r="A2854" s="3" t="str">
        <f>"TTI1"</f>
        <v>TTI1</v>
      </c>
      <c r="B2854" s="4">
        <v>1</v>
      </c>
      <c r="C2854" s="5">
        <v>0.57299999999999995</v>
      </c>
    </row>
    <row r="2855" spans="1:3" x14ac:dyDescent="0.2">
      <c r="A2855" s="3" t="str">
        <f>"NUDT12"</f>
        <v>NUDT12</v>
      </c>
      <c r="B2855" s="4">
        <v>1</v>
      </c>
      <c r="C2855" s="5">
        <v>0.57199999999999995</v>
      </c>
    </row>
    <row r="2856" spans="1:3" x14ac:dyDescent="0.2">
      <c r="A2856" s="3" t="str">
        <f>"SYNPR-AS1"</f>
        <v>SYNPR-AS1</v>
      </c>
      <c r="B2856" s="4">
        <v>1</v>
      </c>
      <c r="C2856" s="5">
        <v>0.57199999999999995</v>
      </c>
    </row>
    <row r="2857" spans="1:3" x14ac:dyDescent="0.2">
      <c r="A2857" s="3" t="str">
        <f>"ZDHHC11"</f>
        <v>ZDHHC11</v>
      </c>
      <c r="B2857" s="4">
        <v>1</v>
      </c>
      <c r="C2857" s="5">
        <v>0.57199999999999995</v>
      </c>
    </row>
    <row r="2858" spans="1:3" x14ac:dyDescent="0.2">
      <c r="A2858" s="3" t="str">
        <f>"AC079921.1"</f>
        <v>AC079921.1</v>
      </c>
      <c r="B2858" s="4">
        <v>1</v>
      </c>
      <c r="C2858" s="5">
        <v>0.57199999999999995</v>
      </c>
    </row>
    <row r="2859" spans="1:3" x14ac:dyDescent="0.2">
      <c r="A2859" s="3" t="str">
        <f>"RABEPK"</f>
        <v>RABEPK</v>
      </c>
      <c r="B2859" s="4">
        <v>1</v>
      </c>
      <c r="C2859" s="5">
        <v>0.57199999999999995</v>
      </c>
    </row>
    <row r="2860" spans="1:3" x14ac:dyDescent="0.2">
      <c r="A2860" s="3" t="str">
        <f>"POP5"</f>
        <v>POP5</v>
      </c>
      <c r="B2860" s="4">
        <v>1</v>
      </c>
      <c r="C2860" s="5">
        <v>0.57199999999999995</v>
      </c>
    </row>
    <row r="2861" spans="1:3" x14ac:dyDescent="0.2">
      <c r="A2861" s="3" t="str">
        <f>"AC016229.2"</f>
        <v>AC016229.2</v>
      </c>
      <c r="B2861" s="4">
        <v>1</v>
      </c>
      <c r="C2861" s="5">
        <v>0.57199999999999995</v>
      </c>
    </row>
    <row r="2862" spans="1:3" x14ac:dyDescent="0.2">
      <c r="A2862" s="3" t="str">
        <f>"AC090515.2"</f>
        <v>AC090515.2</v>
      </c>
      <c r="B2862" s="4">
        <v>1</v>
      </c>
      <c r="C2862" s="5">
        <v>0.57199999999999995</v>
      </c>
    </row>
    <row r="2863" spans="1:3" x14ac:dyDescent="0.2">
      <c r="A2863" s="3" t="str">
        <f>"AC007402.2"</f>
        <v>AC007402.2</v>
      </c>
      <c r="B2863" s="4">
        <v>1</v>
      </c>
      <c r="C2863" s="5">
        <v>0.57199999999999995</v>
      </c>
    </row>
    <row r="2864" spans="1:3" x14ac:dyDescent="0.2">
      <c r="A2864" s="3" t="str">
        <f>"INHBC"</f>
        <v>INHBC</v>
      </c>
      <c r="B2864" s="4">
        <v>1</v>
      </c>
      <c r="C2864" s="5">
        <v>0.57199999999999995</v>
      </c>
    </row>
    <row r="2865" spans="1:3" x14ac:dyDescent="0.2">
      <c r="A2865" s="3" t="str">
        <f>"EXTL2"</f>
        <v>EXTL2</v>
      </c>
      <c r="B2865" s="4">
        <v>1</v>
      </c>
      <c r="C2865" s="5">
        <v>0.57199999999999995</v>
      </c>
    </row>
    <row r="2866" spans="1:3" x14ac:dyDescent="0.2">
      <c r="A2866" s="3" t="str">
        <f>"CAT"</f>
        <v>CAT</v>
      </c>
      <c r="B2866" s="4">
        <v>1</v>
      </c>
      <c r="C2866" s="5">
        <v>0.57099999999999995</v>
      </c>
    </row>
    <row r="2867" spans="1:3" x14ac:dyDescent="0.2">
      <c r="A2867" s="3" t="str">
        <f>"AL162253.2"</f>
        <v>AL162253.2</v>
      </c>
      <c r="B2867" s="4">
        <v>1</v>
      </c>
      <c r="C2867" s="5">
        <v>0.57099999999999995</v>
      </c>
    </row>
    <row r="2868" spans="1:3" x14ac:dyDescent="0.2">
      <c r="A2868" s="3" t="str">
        <f>"MID1IP1"</f>
        <v>MID1IP1</v>
      </c>
      <c r="B2868" s="4">
        <v>1</v>
      </c>
      <c r="C2868" s="5">
        <v>0.57099999999999995</v>
      </c>
    </row>
    <row r="2869" spans="1:3" x14ac:dyDescent="0.2">
      <c r="A2869" s="3" t="str">
        <f>"OIP5-AS1"</f>
        <v>OIP5-AS1</v>
      </c>
      <c r="B2869" s="4">
        <v>1</v>
      </c>
      <c r="C2869" s="5">
        <v>0.57099999999999995</v>
      </c>
    </row>
    <row r="2870" spans="1:3" x14ac:dyDescent="0.2">
      <c r="A2870" s="3" t="str">
        <f>"TCTN3"</f>
        <v>TCTN3</v>
      </c>
      <c r="B2870" s="4">
        <v>1</v>
      </c>
      <c r="C2870" s="5">
        <v>0.57099999999999995</v>
      </c>
    </row>
    <row r="2871" spans="1:3" x14ac:dyDescent="0.2">
      <c r="A2871" s="3" t="str">
        <f>"CAND2"</f>
        <v>CAND2</v>
      </c>
      <c r="B2871" s="4">
        <v>1</v>
      </c>
      <c r="C2871" s="5">
        <v>0.57099999999999995</v>
      </c>
    </row>
    <row r="2872" spans="1:3" x14ac:dyDescent="0.2">
      <c r="A2872" s="3" t="str">
        <f>"ABHD12B"</f>
        <v>ABHD12B</v>
      </c>
      <c r="B2872" s="4">
        <v>1</v>
      </c>
      <c r="C2872" s="5">
        <v>0.57099999999999995</v>
      </c>
    </row>
    <row r="2873" spans="1:3" x14ac:dyDescent="0.2">
      <c r="A2873" s="3" t="str">
        <f>"SCLY"</f>
        <v>SCLY</v>
      </c>
      <c r="B2873" s="4">
        <v>1</v>
      </c>
      <c r="C2873" s="5">
        <v>0.57099999999999995</v>
      </c>
    </row>
    <row r="2874" spans="1:3" x14ac:dyDescent="0.2">
      <c r="A2874" s="3" t="str">
        <f>"LIX1L-AS1"</f>
        <v>LIX1L-AS1</v>
      </c>
      <c r="B2874" s="4">
        <v>1</v>
      </c>
      <c r="C2874" s="5">
        <v>0.57099999999999995</v>
      </c>
    </row>
    <row r="2875" spans="1:3" x14ac:dyDescent="0.2">
      <c r="A2875" s="3" t="str">
        <f>"CCAR2"</f>
        <v>CCAR2</v>
      </c>
      <c r="B2875" s="4">
        <v>1</v>
      </c>
      <c r="C2875" s="5">
        <v>0.57099999999999995</v>
      </c>
    </row>
    <row r="2876" spans="1:3" x14ac:dyDescent="0.2">
      <c r="A2876" s="3" t="str">
        <f>"AL356218.2"</f>
        <v>AL356218.2</v>
      </c>
      <c r="B2876" s="4">
        <v>1</v>
      </c>
      <c r="C2876" s="5">
        <v>0.57099999999999995</v>
      </c>
    </row>
    <row r="2877" spans="1:3" x14ac:dyDescent="0.2">
      <c r="A2877" s="3" t="str">
        <f>"DPM3"</f>
        <v>DPM3</v>
      </c>
      <c r="B2877" s="4">
        <v>1</v>
      </c>
      <c r="C2877" s="5">
        <v>0.56999999999999995</v>
      </c>
    </row>
    <row r="2878" spans="1:3" x14ac:dyDescent="0.2">
      <c r="A2878" s="3" t="str">
        <f>"AC010323.1"</f>
        <v>AC010323.1</v>
      </c>
      <c r="B2878" s="4">
        <v>1</v>
      </c>
      <c r="C2878" s="5">
        <v>0.56999999999999995</v>
      </c>
    </row>
    <row r="2879" spans="1:3" x14ac:dyDescent="0.2">
      <c r="A2879" s="3" t="str">
        <f>"METTL2B"</f>
        <v>METTL2B</v>
      </c>
      <c r="B2879" s="4">
        <v>1</v>
      </c>
      <c r="C2879" s="5">
        <v>0.56999999999999995</v>
      </c>
    </row>
    <row r="2880" spans="1:3" x14ac:dyDescent="0.2">
      <c r="A2880" s="3" t="str">
        <f>"FAM151B"</f>
        <v>FAM151B</v>
      </c>
      <c r="B2880" s="4">
        <v>1</v>
      </c>
      <c r="C2880" s="5">
        <v>0.56999999999999995</v>
      </c>
    </row>
    <row r="2881" spans="1:3" x14ac:dyDescent="0.2">
      <c r="A2881" s="3" t="str">
        <f>"PRUNE1"</f>
        <v>PRUNE1</v>
      </c>
      <c r="B2881" s="4">
        <v>1</v>
      </c>
      <c r="C2881" s="5">
        <v>0.56999999999999995</v>
      </c>
    </row>
    <row r="2882" spans="1:3" x14ac:dyDescent="0.2">
      <c r="A2882" s="3" t="str">
        <f>"GATD1"</f>
        <v>GATD1</v>
      </c>
      <c r="B2882" s="4">
        <v>1</v>
      </c>
      <c r="C2882" s="5">
        <v>0.56999999999999995</v>
      </c>
    </row>
    <row r="2883" spans="1:3" x14ac:dyDescent="0.2">
      <c r="A2883" s="3" t="str">
        <f>"EIF3J-DT"</f>
        <v>EIF3J-DT</v>
      </c>
      <c r="B2883" s="4">
        <v>1</v>
      </c>
      <c r="C2883" s="5">
        <v>0.56999999999999995</v>
      </c>
    </row>
    <row r="2884" spans="1:3" x14ac:dyDescent="0.2">
      <c r="A2884" s="3" t="str">
        <f>"ERCC1"</f>
        <v>ERCC1</v>
      </c>
      <c r="B2884" s="4">
        <v>1</v>
      </c>
      <c r="C2884" s="5">
        <v>0.56999999999999995</v>
      </c>
    </row>
    <row r="2885" spans="1:3" x14ac:dyDescent="0.2">
      <c r="A2885" s="3" t="str">
        <f>"AC124798.1"</f>
        <v>AC124798.1</v>
      </c>
      <c r="B2885" s="4">
        <v>1</v>
      </c>
      <c r="C2885" s="5">
        <v>0.56999999999999995</v>
      </c>
    </row>
    <row r="2886" spans="1:3" x14ac:dyDescent="0.2">
      <c r="A2886" s="3" t="str">
        <f>"AC004522.5"</f>
        <v>AC004522.5</v>
      </c>
      <c r="B2886" s="4">
        <v>1</v>
      </c>
      <c r="C2886" s="5">
        <v>0.56999999999999995</v>
      </c>
    </row>
    <row r="2887" spans="1:3" x14ac:dyDescent="0.2">
      <c r="A2887" s="3" t="str">
        <f>"ZFHX3"</f>
        <v>ZFHX3</v>
      </c>
      <c r="B2887" s="4">
        <v>1</v>
      </c>
      <c r="C2887" s="5">
        <v>0.56999999999999995</v>
      </c>
    </row>
    <row r="2888" spans="1:3" x14ac:dyDescent="0.2">
      <c r="A2888" s="3" t="str">
        <f>"AC111182.1"</f>
        <v>AC111182.1</v>
      </c>
      <c r="B2888" s="4">
        <v>1</v>
      </c>
      <c r="C2888" s="5">
        <v>0.56999999999999995</v>
      </c>
    </row>
    <row r="2889" spans="1:3" x14ac:dyDescent="0.2">
      <c r="A2889" s="3" t="str">
        <f>"ZBTB44-DT"</f>
        <v>ZBTB44-DT</v>
      </c>
      <c r="B2889" s="4">
        <v>1</v>
      </c>
      <c r="C2889" s="5">
        <v>0.56999999999999995</v>
      </c>
    </row>
    <row r="2890" spans="1:3" x14ac:dyDescent="0.2">
      <c r="A2890" s="3" t="str">
        <f>"LNCTAM34A"</f>
        <v>LNCTAM34A</v>
      </c>
      <c r="B2890" s="4">
        <v>1</v>
      </c>
      <c r="C2890" s="5">
        <v>0.56999999999999995</v>
      </c>
    </row>
    <row r="2891" spans="1:3" x14ac:dyDescent="0.2">
      <c r="A2891" s="3" t="str">
        <f>"LCLAT1"</f>
        <v>LCLAT1</v>
      </c>
      <c r="B2891" s="4">
        <v>1</v>
      </c>
      <c r="C2891" s="5">
        <v>0.56999999999999995</v>
      </c>
    </row>
    <row r="2892" spans="1:3" x14ac:dyDescent="0.2">
      <c r="A2892" s="3" t="str">
        <f>"CNST"</f>
        <v>CNST</v>
      </c>
      <c r="B2892" s="4">
        <v>1</v>
      </c>
      <c r="C2892" s="5">
        <v>0.56999999999999995</v>
      </c>
    </row>
    <row r="2893" spans="1:3" x14ac:dyDescent="0.2">
      <c r="A2893" s="3" t="str">
        <f>"Z97653.2"</f>
        <v>Z97653.2</v>
      </c>
      <c r="B2893" s="4">
        <v>1</v>
      </c>
      <c r="C2893" s="5">
        <v>0.56899999999999995</v>
      </c>
    </row>
    <row r="2894" spans="1:3" x14ac:dyDescent="0.2">
      <c r="A2894" s="3" t="str">
        <f>"PROX1"</f>
        <v>PROX1</v>
      </c>
      <c r="B2894" s="4">
        <v>1</v>
      </c>
      <c r="C2894" s="5">
        <v>0.56899999999999995</v>
      </c>
    </row>
    <row r="2895" spans="1:3" x14ac:dyDescent="0.2">
      <c r="A2895" s="3" t="str">
        <f>"AL513550.1"</f>
        <v>AL513550.1</v>
      </c>
      <c r="B2895" s="4">
        <v>1</v>
      </c>
      <c r="C2895" s="5">
        <v>0.56899999999999995</v>
      </c>
    </row>
    <row r="2896" spans="1:3" x14ac:dyDescent="0.2">
      <c r="A2896" s="3" t="str">
        <f>"AC026748.3"</f>
        <v>AC026748.3</v>
      </c>
      <c r="B2896" s="4">
        <v>1</v>
      </c>
      <c r="C2896" s="5">
        <v>0.56899999999999995</v>
      </c>
    </row>
    <row r="2897" spans="1:3" x14ac:dyDescent="0.2">
      <c r="A2897" s="3" t="str">
        <f>"AC138207.2"</f>
        <v>AC138207.2</v>
      </c>
      <c r="B2897" s="4">
        <v>1</v>
      </c>
      <c r="C2897" s="5">
        <v>0.56899999999999995</v>
      </c>
    </row>
    <row r="2898" spans="1:3" x14ac:dyDescent="0.2">
      <c r="A2898" s="3" t="str">
        <f>"PDE4A"</f>
        <v>PDE4A</v>
      </c>
      <c r="B2898" s="4">
        <v>1</v>
      </c>
      <c r="C2898" s="5">
        <v>0.56899999999999995</v>
      </c>
    </row>
    <row r="2899" spans="1:3" x14ac:dyDescent="0.2">
      <c r="A2899" s="3" t="str">
        <f>"HHLA2"</f>
        <v>HHLA2</v>
      </c>
      <c r="B2899" s="4">
        <v>1</v>
      </c>
      <c r="C2899" s="5">
        <v>0.56899999999999995</v>
      </c>
    </row>
    <row r="2900" spans="1:3" x14ac:dyDescent="0.2">
      <c r="A2900" s="3" t="str">
        <f>"ZNF337-AS1"</f>
        <v>ZNF337-AS1</v>
      </c>
      <c r="B2900" s="4">
        <v>1</v>
      </c>
      <c r="C2900" s="5">
        <v>0.56899999999999995</v>
      </c>
    </row>
    <row r="2901" spans="1:3" x14ac:dyDescent="0.2">
      <c r="A2901" s="3" t="str">
        <f>"KLHL41"</f>
        <v>KLHL41</v>
      </c>
      <c r="B2901" s="4">
        <v>1</v>
      </c>
      <c r="C2901" s="5">
        <v>0.56899999999999995</v>
      </c>
    </row>
    <row r="2902" spans="1:3" x14ac:dyDescent="0.2">
      <c r="A2902" s="3" t="str">
        <f>"FAM72A"</f>
        <v>FAM72A</v>
      </c>
      <c r="B2902" s="4">
        <v>1</v>
      </c>
      <c r="C2902" s="5">
        <v>0.56899999999999995</v>
      </c>
    </row>
    <row r="2903" spans="1:3" x14ac:dyDescent="0.2">
      <c r="A2903" s="3" t="str">
        <f>"F8"</f>
        <v>F8</v>
      </c>
      <c r="B2903" s="4">
        <v>1</v>
      </c>
      <c r="C2903" s="5">
        <v>0.56899999999999995</v>
      </c>
    </row>
    <row r="2904" spans="1:3" x14ac:dyDescent="0.2">
      <c r="A2904" s="3" t="str">
        <f>"MECP2"</f>
        <v>MECP2</v>
      </c>
      <c r="B2904" s="4">
        <v>1</v>
      </c>
      <c r="C2904" s="5">
        <v>0.56899999999999995</v>
      </c>
    </row>
    <row r="2905" spans="1:3" x14ac:dyDescent="0.2">
      <c r="A2905" s="3" t="str">
        <f>"RGS17"</f>
        <v>RGS17</v>
      </c>
      <c r="B2905" s="4">
        <v>1</v>
      </c>
      <c r="C2905" s="5">
        <v>0.56799999999999995</v>
      </c>
    </row>
    <row r="2906" spans="1:3" x14ac:dyDescent="0.2">
      <c r="A2906" s="3" t="str">
        <f>"SNRPD3"</f>
        <v>SNRPD3</v>
      </c>
      <c r="B2906" s="4">
        <v>1</v>
      </c>
      <c r="C2906" s="5">
        <v>0.56799999999999995</v>
      </c>
    </row>
    <row r="2907" spans="1:3" x14ac:dyDescent="0.2">
      <c r="A2907" s="3" t="str">
        <f>"CCKBR"</f>
        <v>CCKBR</v>
      </c>
      <c r="B2907" s="4">
        <v>1</v>
      </c>
      <c r="C2907" s="5">
        <v>0.56799999999999995</v>
      </c>
    </row>
    <row r="2908" spans="1:3" x14ac:dyDescent="0.2">
      <c r="A2908" s="3" t="str">
        <f>"COX7A1"</f>
        <v>COX7A1</v>
      </c>
      <c r="B2908" s="4">
        <v>1</v>
      </c>
      <c r="C2908" s="5">
        <v>0.56799999999999995</v>
      </c>
    </row>
    <row r="2909" spans="1:3" x14ac:dyDescent="0.2">
      <c r="A2909" s="3" t="str">
        <f>"AC090994.1"</f>
        <v>AC090994.1</v>
      </c>
      <c r="B2909" s="4">
        <v>1</v>
      </c>
      <c r="C2909" s="5">
        <v>0.56799999999999995</v>
      </c>
    </row>
    <row r="2910" spans="1:3" x14ac:dyDescent="0.2">
      <c r="A2910" s="3" t="str">
        <f>"SETD6"</f>
        <v>SETD6</v>
      </c>
      <c r="B2910" s="4">
        <v>1</v>
      </c>
      <c r="C2910" s="5">
        <v>0.56799999999999995</v>
      </c>
    </row>
    <row r="2911" spans="1:3" x14ac:dyDescent="0.2">
      <c r="A2911" s="3" t="str">
        <f>"FLJ38576"</f>
        <v>FLJ38576</v>
      </c>
      <c r="B2911" s="4">
        <v>1</v>
      </c>
      <c r="C2911" s="5">
        <v>0.56799999999999995</v>
      </c>
    </row>
    <row r="2912" spans="1:3" x14ac:dyDescent="0.2">
      <c r="A2912" s="3" t="str">
        <f>"CYP46A1"</f>
        <v>CYP46A1</v>
      </c>
      <c r="B2912" s="4">
        <v>1</v>
      </c>
      <c r="C2912" s="5">
        <v>0.56799999999999995</v>
      </c>
    </row>
    <row r="2913" spans="1:3" x14ac:dyDescent="0.2">
      <c r="A2913" s="3" t="str">
        <f>"ZNF606"</f>
        <v>ZNF606</v>
      </c>
      <c r="B2913" s="4">
        <v>1</v>
      </c>
      <c r="C2913" s="5">
        <v>0.56799999999999995</v>
      </c>
    </row>
    <row r="2914" spans="1:3" x14ac:dyDescent="0.2">
      <c r="A2914" s="3" t="str">
        <f>"ZNF271P"</f>
        <v>ZNF271P</v>
      </c>
      <c r="B2914" s="4">
        <v>1</v>
      </c>
      <c r="C2914" s="5">
        <v>0.56799999999999995</v>
      </c>
    </row>
    <row r="2915" spans="1:3" x14ac:dyDescent="0.2">
      <c r="A2915" s="3" t="str">
        <f>"LBH"</f>
        <v>LBH</v>
      </c>
      <c r="B2915" s="4">
        <v>1</v>
      </c>
      <c r="C2915" s="5">
        <v>0.56699999999999995</v>
      </c>
    </row>
    <row r="2916" spans="1:3" x14ac:dyDescent="0.2">
      <c r="A2916" s="3" t="str">
        <f>"THYN1"</f>
        <v>THYN1</v>
      </c>
      <c r="B2916" s="4">
        <v>1</v>
      </c>
      <c r="C2916" s="5">
        <v>0.56699999999999995</v>
      </c>
    </row>
    <row r="2917" spans="1:3" x14ac:dyDescent="0.2">
      <c r="A2917" s="3" t="str">
        <f>"AL512603.2"</f>
        <v>AL512603.2</v>
      </c>
      <c r="B2917" s="4">
        <v>1</v>
      </c>
      <c r="C2917" s="5">
        <v>0.56699999999999995</v>
      </c>
    </row>
    <row r="2918" spans="1:3" x14ac:dyDescent="0.2">
      <c r="A2918" s="3" t="str">
        <f>"GTF2IRD1P1"</f>
        <v>GTF2IRD1P1</v>
      </c>
      <c r="B2918" s="4">
        <v>1</v>
      </c>
      <c r="C2918" s="5">
        <v>0.56699999999999995</v>
      </c>
    </row>
    <row r="2919" spans="1:3" x14ac:dyDescent="0.2">
      <c r="A2919" s="3" t="str">
        <f>"PIGV"</f>
        <v>PIGV</v>
      </c>
      <c r="B2919" s="4">
        <v>1</v>
      </c>
      <c r="C2919" s="5">
        <v>0.56699999999999995</v>
      </c>
    </row>
    <row r="2920" spans="1:3" x14ac:dyDescent="0.2">
      <c r="A2920" s="3" t="str">
        <f>"MYLK3"</f>
        <v>MYLK3</v>
      </c>
      <c r="B2920" s="4">
        <v>1</v>
      </c>
      <c r="C2920" s="5">
        <v>0.56699999999999995</v>
      </c>
    </row>
    <row r="2921" spans="1:3" x14ac:dyDescent="0.2">
      <c r="A2921" s="3" t="str">
        <f>"BNC2"</f>
        <v>BNC2</v>
      </c>
      <c r="B2921" s="4">
        <v>1</v>
      </c>
      <c r="C2921" s="5">
        <v>0.56599999999999995</v>
      </c>
    </row>
    <row r="2922" spans="1:3" x14ac:dyDescent="0.2">
      <c r="A2922" s="3" t="str">
        <f>"GSTA3"</f>
        <v>GSTA3</v>
      </c>
      <c r="B2922" s="4">
        <v>1</v>
      </c>
      <c r="C2922" s="5">
        <v>0.56599999999999995</v>
      </c>
    </row>
    <row r="2923" spans="1:3" x14ac:dyDescent="0.2">
      <c r="A2923" s="3" t="str">
        <f>"CCDC92"</f>
        <v>CCDC92</v>
      </c>
      <c r="B2923" s="4">
        <v>1</v>
      </c>
      <c r="C2923" s="5">
        <v>0.56599999999999995</v>
      </c>
    </row>
    <row r="2924" spans="1:3" x14ac:dyDescent="0.2">
      <c r="A2924" s="3" t="str">
        <f>"AL162311.3"</f>
        <v>AL162311.3</v>
      </c>
      <c r="B2924" s="4">
        <v>1</v>
      </c>
      <c r="C2924" s="5">
        <v>0.56599999999999995</v>
      </c>
    </row>
    <row r="2925" spans="1:3" x14ac:dyDescent="0.2">
      <c r="A2925" s="3" t="str">
        <f>"PDP2"</f>
        <v>PDP2</v>
      </c>
      <c r="B2925" s="4">
        <v>1</v>
      </c>
      <c r="C2925" s="5">
        <v>0.56599999999999995</v>
      </c>
    </row>
    <row r="2926" spans="1:3" x14ac:dyDescent="0.2">
      <c r="A2926" s="3" t="str">
        <f>"PIGQ"</f>
        <v>PIGQ</v>
      </c>
      <c r="B2926" s="4">
        <v>1</v>
      </c>
      <c r="C2926" s="5">
        <v>0.56599999999999995</v>
      </c>
    </row>
    <row r="2927" spans="1:3" x14ac:dyDescent="0.2">
      <c r="A2927" s="3" t="str">
        <f>"AKAP11"</f>
        <v>AKAP11</v>
      </c>
      <c r="B2927" s="4">
        <v>1</v>
      </c>
      <c r="C2927" s="5">
        <v>0.56599999999999995</v>
      </c>
    </row>
    <row r="2928" spans="1:3" x14ac:dyDescent="0.2">
      <c r="A2928" s="3" t="str">
        <f>"RBM11"</f>
        <v>RBM11</v>
      </c>
      <c r="B2928" s="4">
        <v>1</v>
      </c>
      <c r="C2928" s="5">
        <v>0.56599999999999995</v>
      </c>
    </row>
    <row r="2929" spans="1:3" x14ac:dyDescent="0.2">
      <c r="A2929" s="3" t="str">
        <f>"PIGP"</f>
        <v>PIGP</v>
      </c>
      <c r="B2929" s="4">
        <v>1</v>
      </c>
      <c r="C2929" s="5">
        <v>0.56599999999999995</v>
      </c>
    </row>
    <row r="2930" spans="1:3" x14ac:dyDescent="0.2">
      <c r="A2930" s="3" t="str">
        <f>"VPS51"</f>
        <v>VPS51</v>
      </c>
      <c r="B2930" s="4">
        <v>1</v>
      </c>
      <c r="C2930" s="5">
        <v>0.56599999999999995</v>
      </c>
    </row>
    <row r="2931" spans="1:3" x14ac:dyDescent="0.2">
      <c r="A2931" s="3" t="str">
        <f>"NOA1"</f>
        <v>NOA1</v>
      </c>
      <c r="B2931" s="4">
        <v>1</v>
      </c>
      <c r="C2931" s="5">
        <v>0.56599999999999995</v>
      </c>
    </row>
    <row r="2932" spans="1:3" x14ac:dyDescent="0.2">
      <c r="A2932" s="3" t="str">
        <f>"AC139019.1"</f>
        <v>AC139019.1</v>
      </c>
      <c r="B2932" s="4">
        <v>1</v>
      </c>
      <c r="C2932" s="5">
        <v>0.56599999999999995</v>
      </c>
    </row>
    <row r="2933" spans="1:3" x14ac:dyDescent="0.2">
      <c r="A2933" s="3" t="str">
        <f>"AL031686.1"</f>
        <v>AL031686.1</v>
      </c>
      <c r="B2933" s="4">
        <v>1</v>
      </c>
      <c r="C2933" s="5">
        <v>0.56599999999999995</v>
      </c>
    </row>
    <row r="2934" spans="1:3" x14ac:dyDescent="0.2">
      <c r="A2934" s="3" t="str">
        <f>"LDHD"</f>
        <v>LDHD</v>
      </c>
      <c r="B2934" s="4">
        <v>1</v>
      </c>
      <c r="C2934" s="5">
        <v>0.56599999999999995</v>
      </c>
    </row>
    <row r="2935" spans="1:3" x14ac:dyDescent="0.2">
      <c r="A2935" s="3" t="str">
        <f>"REST"</f>
        <v>REST</v>
      </c>
      <c r="B2935" s="4">
        <v>1</v>
      </c>
      <c r="C2935" s="5">
        <v>0.56599999999999995</v>
      </c>
    </row>
    <row r="2936" spans="1:3" x14ac:dyDescent="0.2">
      <c r="A2936" s="3" t="str">
        <f>"ZNF84-DT"</f>
        <v>ZNF84-DT</v>
      </c>
      <c r="B2936" s="4">
        <v>1</v>
      </c>
      <c r="C2936" s="5">
        <v>0.56499999999999995</v>
      </c>
    </row>
    <row r="2937" spans="1:3" x14ac:dyDescent="0.2">
      <c r="A2937" s="3" t="str">
        <f>"LINC01802"</f>
        <v>LINC01802</v>
      </c>
      <c r="B2937" s="4">
        <v>1</v>
      </c>
      <c r="C2937" s="5">
        <v>0.56499999999999995</v>
      </c>
    </row>
    <row r="2938" spans="1:3" x14ac:dyDescent="0.2">
      <c r="A2938" s="3" t="str">
        <f>"AC091982.3"</f>
        <v>AC091982.3</v>
      </c>
      <c r="B2938" s="4">
        <v>1</v>
      </c>
      <c r="C2938" s="5">
        <v>0.56499999999999995</v>
      </c>
    </row>
    <row r="2939" spans="1:3" x14ac:dyDescent="0.2">
      <c r="A2939" s="3" t="str">
        <f>"DHX16"</f>
        <v>DHX16</v>
      </c>
      <c r="B2939" s="4">
        <v>1</v>
      </c>
      <c r="C2939" s="5">
        <v>0.56499999999999995</v>
      </c>
    </row>
    <row r="2940" spans="1:3" x14ac:dyDescent="0.2">
      <c r="A2940" s="3" t="str">
        <f>"AC123023.1"</f>
        <v>AC123023.1</v>
      </c>
      <c r="B2940" s="4">
        <v>1</v>
      </c>
      <c r="C2940" s="5">
        <v>0.56499999999999995</v>
      </c>
    </row>
    <row r="2941" spans="1:3" x14ac:dyDescent="0.2">
      <c r="A2941" s="3" t="str">
        <f>"CCDC126"</f>
        <v>CCDC126</v>
      </c>
      <c r="B2941" s="4">
        <v>1</v>
      </c>
      <c r="C2941" s="5">
        <v>0.56499999999999995</v>
      </c>
    </row>
    <row r="2942" spans="1:3" x14ac:dyDescent="0.2">
      <c r="A2942" s="3" t="str">
        <f>"AC090515.4"</f>
        <v>AC090515.4</v>
      </c>
      <c r="B2942" s="4">
        <v>1</v>
      </c>
      <c r="C2942" s="5">
        <v>0.56499999999999995</v>
      </c>
    </row>
    <row r="2943" spans="1:3" x14ac:dyDescent="0.2">
      <c r="A2943" s="3" t="str">
        <f>"TEX46"</f>
        <v>TEX46</v>
      </c>
      <c r="B2943" s="4">
        <v>1</v>
      </c>
      <c r="C2943" s="5">
        <v>0.56499999999999995</v>
      </c>
    </row>
    <row r="2944" spans="1:3" x14ac:dyDescent="0.2">
      <c r="A2944" s="3" t="str">
        <f>"ITIH6"</f>
        <v>ITIH6</v>
      </c>
      <c r="B2944" s="4">
        <v>1</v>
      </c>
      <c r="C2944" s="5">
        <v>0.56499999999999995</v>
      </c>
    </row>
    <row r="2945" spans="1:3" x14ac:dyDescent="0.2">
      <c r="A2945" s="3" t="str">
        <f>"TBCEL"</f>
        <v>TBCEL</v>
      </c>
      <c r="B2945" s="4">
        <v>1</v>
      </c>
      <c r="C2945" s="5">
        <v>0.56499999999999995</v>
      </c>
    </row>
    <row r="2946" spans="1:3" x14ac:dyDescent="0.2">
      <c r="A2946" s="3" t="str">
        <f>"AC004803.1"</f>
        <v>AC004803.1</v>
      </c>
      <c r="B2946" s="4">
        <v>1</v>
      </c>
      <c r="C2946" s="5">
        <v>0.56499999999999995</v>
      </c>
    </row>
    <row r="2947" spans="1:3" x14ac:dyDescent="0.2">
      <c r="A2947" s="3" t="str">
        <f>"HILPDA"</f>
        <v>HILPDA</v>
      </c>
      <c r="B2947" s="4">
        <v>1</v>
      </c>
      <c r="C2947" s="5">
        <v>0.56399999999999995</v>
      </c>
    </row>
    <row r="2948" spans="1:3" x14ac:dyDescent="0.2">
      <c r="A2948" s="3" t="str">
        <f>"C9orf163"</f>
        <v>C9orf163</v>
      </c>
      <c r="B2948" s="4">
        <v>1</v>
      </c>
      <c r="C2948" s="5">
        <v>0.56399999999999995</v>
      </c>
    </row>
    <row r="2949" spans="1:3" x14ac:dyDescent="0.2">
      <c r="A2949" s="3" t="str">
        <f>"TMEM178A"</f>
        <v>TMEM178A</v>
      </c>
      <c r="B2949" s="4">
        <v>1</v>
      </c>
      <c r="C2949" s="5">
        <v>0.56399999999999995</v>
      </c>
    </row>
    <row r="2950" spans="1:3" x14ac:dyDescent="0.2">
      <c r="A2950" s="3" t="str">
        <f>"AL356310.1"</f>
        <v>AL356310.1</v>
      </c>
      <c r="B2950" s="4">
        <v>1</v>
      </c>
      <c r="C2950" s="5">
        <v>0.56399999999999995</v>
      </c>
    </row>
    <row r="2951" spans="1:3" x14ac:dyDescent="0.2">
      <c r="A2951" s="3" t="str">
        <f>"H2BC20P"</f>
        <v>H2BC20P</v>
      </c>
      <c r="B2951" s="4">
        <v>1</v>
      </c>
      <c r="C2951" s="5">
        <v>0.56399999999999995</v>
      </c>
    </row>
    <row r="2952" spans="1:3" x14ac:dyDescent="0.2">
      <c r="A2952" s="3" t="str">
        <f>"ANAPC5"</f>
        <v>ANAPC5</v>
      </c>
      <c r="B2952" s="4">
        <v>1</v>
      </c>
      <c r="C2952" s="5">
        <v>0.56399999999999995</v>
      </c>
    </row>
    <row r="2953" spans="1:3" x14ac:dyDescent="0.2">
      <c r="A2953" s="3" t="str">
        <f>"AC005229.4"</f>
        <v>AC005229.4</v>
      </c>
      <c r="B2953" s="4">
        <v>1</v>
      </c>
      <c r="C2953" s="5">
        <v>0.56399999999999995</v>
      </c>
    </row>
    <row r="2954" spans="1:3" x14ac:dyDescent="0.2">
      <c r="A2954" s="3" t="str">
        <f>"SIRT3"</f>
        <v>SIRT3</v>
      </c>
      <c r="B2954" s="4">
        <v>1</v>
      </c>
      <c r="C2954" s="5">
        <v>0.56399999999999995</v>
      </c>
    </row>
    <row r="2955" spans="1:3" x14ac:dyDescent="0.2">
      <c r="A2955" s="3" t="str">
        <f>"AC135048.1"</f>
        <v>AC135048.1</v>
      </c>
      <c r="B2955" s="4">
        <v>1</v>
      </c>
      <c r="C2955" s="5">
        <v>0.56299999999999994</v>
      </c>
    </row>
    <row r="2956" spans="1:3" x14ac:dyDescent="0.2">
      <c r="A2956" s="3" t="str">
        <f>"BBS10"</f>
        <v>BBS10</v>
      </c>
      <c r="B2956" s="4">
        <v>1</v>
      </c>
      <c r="C2956" s="5">
        <v>0.56299999999999994</v>
      </c>
    </row>
    <row r="2957" spans="1:3" x14ac:dyDescent="0.2">
      <c r="A2957" s="3" t="str">
        <f>"TSEN2"</f>
        <v>TSEN2</v>
      </c>
      <c r="B2957" s="4">
        <v>1</v>
      </c>
      <c r="C2957" s="5">
        <v>0.56299999999999994</v>
      </c>
    </row>
    <row r="2958" spans="1:3" x14ac:dyDescent="0.2">
      <c r="A2958" s="3" t="str">
        <f>"MPHOSPH8"</f>
        <v>MPHOSPH8</v>
      </c>
      <c r="B2958" s="4">
        <v>1</v>
      </c>
      <c r="C2958" s="5">
        <v>0.56299999999999994</v>
      </c>
    </row>
    <row r="2959" spans="1:3" x14ac:dyDescent="0.2">
      <c r="A2959" s="3" t="str">
        <f>"AP4S1"</f>
        <v>AP4S1</v>
      </c>
      <c r="B2959" s="4">
        <v>1</v>
      </c>
      <c r="C2959" s="5">
        <v>0.56299999999999994</v>
      </c>
    </row>
    <row r="2960" spans="1:3" x14ac:dyDescent="0.2">
      <c r="A2960" s="3" t="str">
        <f>"POFUT2"</f>
        <v>POFUT2</v>
      </c>
      <c r="B2960" s="4">
        <v>1</v>
      </c>
      <c r="C2960" s="5">
        <v>0.56299999999999994</v>
      </c>
    </row>
    <row r="2961" spans="1:3" x14ac:dyDescent="0.2">
      <c r="A2961" s="3" t="str">
        <f>"FAM122A"</f>
        <v>FAM122A</v>
      </c>
      <c r="B2961" s="4">
        <v>1</v>
      </c>
      <c r="C2961" s="5">
        <v>0.56299999999999994</v>
      </c>
    </row>
    <row r="2962" spans="1:3" x14ac:dyDescent="0.2">
      <c r="A2962" s="3" t="str">
        <f>"THG1L"</f>
        <v>THG1L</v>
      </c>
      <c r="B2962" s="4">
        <v>1</v>
      </c>
      <c r="C2962" s="5">
        <v>0.56299999999999994</v>
      </c>
    </row>
    <row r="2963" spans="1:3" x14ac:dyDescent="0.2">
      <c r="A2963" s="3" t="str">
        <f>"RFC3"</f>
        <v>RFC3</v>
      </c>
      <c r="B2963" s="4">
        <v>1</v>
      </c>
      <c r="C2963" s="5">
        <v>0.56299999999999994</v>
      </c>
    </row>
    <row r="2964" spans="1:3" x14ac:dyDescent="0.2">
      <c r="A2964" s="3" t="str">
        <f>"NDUFA6-DT"</f>
        <v>NDUFA6-DT</v>
      </c>
      <c r="B2964" s="4">
        <v>1</v>
      </c>
      <c r="C2964" s="5">
        <v>0.56299999999999994</v>
      </c>
    </row>
    <row r="2965" spans="1:3" x14ac:dyDescent="0.2">
      <c r="A2965" s="3" t="str">
        <f>"ASMTL"</f>
        <v>ASMTL</v>
      </c>
      <c r="B2965" s="4">
        <v>1</v>
      </c>
      <c r="C2965" s="5">
        <v>0.56299999999999994</v>
      </c>
    </row>
    <row r="2966" spans="1:3" x14ac:dyDescent="0.2">
      <c r="A2966" s="3" t="str">
        <f>"CAMK1"</f>
        <v>CAMK1</v>
      </c>
      <c r="B2966" s="4">
        <v>1</v>
      </c>
      <c r="C2966" s="5">
        <v>0.56200000000000006</v>
      </c>
    </row>
    <row r="2967" spans="1:3" x14ac:dyDescent="0.2">
      <c r="A2967" s="3" t="str">
        <f>"OLFM3"</f>
        <v>OLFM3</v>
      </c>
      <c r="B2967" s="4">
        <v>1</v>
      </c>
      <c r="C2967" s="5">
        <v>0.56200000000000006</v>
      </c>
    </row>
    <row r="2968" spans="1:3" x14ac:dyDescent="0.2">
      <c r="A2968" s="3" t="str">
        <f>"ZRANB2-AS2"</f>
        <v>ZRANB2-AS2</v>
      </c>
      <c r="B2968" s="4">
        <v>1</v>
      </c>
      <c r="C2968" s="5">
        <v>0.56200000000000006</v>
      </c>
    </row>
    <row r="2969" spans="1:3" x14ac:dyDescent="0.2">
      <c r="A2969" s="3" t="str">
        <f>"KRT8P12"</f>
        <v>KRT8P12</v>
      </c>
      <c r="B2969" s="4">
        <v>1</v>
      </c>
      <c r="C2969" s="5">
        <v>0.56200000000000006</v>
      </c>
    </row>
    <row r="2970" spans="1:3" x14ac:dyDescent="0.2">
      <c r="A2970" s="3" t="str">
        <f>"CYB5RL"</f>
        <v>CYB5RL</v>
      </c>
      <c r="B2970" s="4">
        <v>1</v>
      </c>
      <c r="C2970" s="5">
        <v>0.56200000000000006</v>
      </c>
    </row>
    <row r="2971" spans="1:3" x14ac:dyDescent="0.2">
      <c r="A2971" s="3" t="str">
        <f>"ANKRD16"</f>
        <v>ANKRD16</v>
      </c>
      <c r="B2971" s="4">
        <v>1</v>
      </c>
      <c r="C2971" s="5">
        <v>0.56200000000000006</v>
      </c>
    </row>
    <row r="2972" spans="1:3" x14ac:dyDescent="0.2">
      <c r="A2972" s="3" t="str">
        <f>"AC138356.2"</f>
        <v>AC138356.2</v>
      </c>
      <c r="B2972" s="4">
        <v>1</v>
      </c>
      <c r="C2972" s="5">
        <v>0.56200000000000006</v>
      </c>
    </row>
    <row r="2973" spans="1:3" x14ac:dyDescent="0.2">
      <c r="A2973" s="3" t="str">
        <f>"DSTN"</f>
        <v>DSTN</v>
      </c>
      <c r="B2973" s="4">
        <v>1</v>
      </c>
      <c r="C2973" s="5">
        <v>0.56200000000000006</v>
      </c>
    </row>
    <row r="2974" spans="1:3" x14ac:dyDescent="0.2">
      <c r="A2974" s="3" t="str">
        <f>"AL589765.7"</f>
        <v>AL589765.7</v>
      </c>
      <c r="B2974" s="4">
        <v>1</v>
      </c>
      <c r="C2974" s="5">
        <v>0.56200000000000006</v>
      </c>
    </row>
    <row r="2975" spans="1:3" x14ac:dyDescent="0.2">
      <c r="A2975" s="3" t="str">
        <f>"AC007128.2"</f>
        <v>AC007128.2</v>
      </c>
      <c r="B2975" s="4">
        <v>1</v>
      </c>
      <c r="C2975" s="5">
        <v>0.56200000000000006</v>
      </c>
    </row>
    <row r="2976" spans="1:3" x14ac:dyDescent="0.2">
      <c r="A2976" s="3" t="str">
        <f>"MLH1"</f>
        <v>MLH1</v>
      </c>
      <c r="B2976" s="4">
        <v>1</v>
      </c>
      <c r="C2976" s="5">
        <v>0.56200000000000006</v>
      </c>
    </row>
    <row r="2977" spans="1:3" x14ac:dyDescent="0.2">
      <c r="A2977" s="3" t="str">
        <f>"DOK7"</f>
        <v>DOK7</v>
      </c>
      <c r="B2977" s="4">
        <v>1</v>
      </c>
      <c r="C2977" s="5">
        <v>0.56100000000000005</v>
      </c>
    </row>
    <row r="2978" spans="1:3" x14ac:dyDescent="0.2">
      <c r="A2978" s="3" t="str">
        <f>"AC104472.4"</f>
        <v>AC104472.4</v>
      </c>
      <c r="B2978" s="4">
        <v>1</v>
      </c>
      <c r="C2978" s="5">
        <v>0.56100000000000005</v>
      </c>
    </row>
    <row r="2979" spans="1:3" x14ac:dyDescent="0.2">
      <c r="A2979" s="3" t="str">
        <f>"AC010494.1"</f>
        <v>AC010494.1</v>
      </c>
      <c r="B2979" s="4">
        <v>1</v>
      </c>
      <c r="C2979" s="5">
        <v>0.56100000000000005</v>
      </c>
    </row>
    <row r="2980" spans="1:3" x14ac:dyDescent="0.2">
      <c r="A2980" s="3" t="str">
        <f>"EFR3B"</f>
        <v>EFR3B</v>
      </c>
      <c r="B2980" s="4">
        <v>1</v>
      </c>
      <c r="C2980" s="5">
        <v>0.56100000000000005</v>
      </c>
    </row>
    <row r="2981" spans="1:3" x14ac:dyDescent="0.2">
      <c r="A2981" s="3" t="str">
        <f>"TRMT12"</f>
        <v>TRMT12</v>
      </c>
      <c r="B2981" s="4">
        <v>1</v>
      </c>
      <c r="C2981" s="5">
        <v>0.56100000000000005</v>
      </c>
    </row>
    <row r="2982" spans="1:3" x14ac:dyDescent="0.2">
      <c r="A2982" s="3" t="str">
        <f>"AL031710.1"</f>
        <v>AL031710.1</v>
      </c>
      <c r="B2982" s="4">
        <v>1</v>
      </c>
      <c r="C2982" s="5">
        <v>0.56100000000000005</v>
      </c>
    </row>
    <row r="2983" spans="1:3" x14ac:dyDescent="0.2">
      <c r="A2983" s="3" t="str">
        <f>"POLD3"</f>
        <v>POLD3</v>
      </c>
      <c r="B2983" s="4">
        <v>1</v>
      </c>
      <c r="C2983" s="5">
        <v>0.56100000000000005</v>
      </c>
    </row>
    <row r="2984" spans="1:3" x14ac:dyDescent="0.2">
      <c r="A2984" s="3" t="str">
        <f>"PCMTD2"</f>
        <v>PCMTD2</v>
      </c>
      <c r="B2984" s="4">
        <v>1</v>
      </c>
      <c r="C2984" s="5">
        <v>0.56100000000000005</v>
      </c>
    </row>
    <row r="2985" spans="1:3" x14ac:dyDescent="0.2">
      <c r="A2985" s="3" t="str">
        <f>"AC023509.1"</f>
        <v>AC023509.1</v>
      </c>
      <c r="B2985" s="4">
        <v>1</v>
      </c>
      <c r="C2985" s="5">
        <v>0.56000000000000005</v>
      </c>
    </row>
    <row r="2986" spans="1:3" x14ac:dyDescent="0.2">
      <c r="A2986" s="3" t="str">
        <f>"HSPA2"</f>
        <v>HSPA2</v>
      </c>
      <c r="B2986" s="4">
        <v>1</v>
      </c>
      <c r="C2986" s="5">
        <v>0.56000000000000005</v>
      </c>
    </row>
    <row r="2987" spans="1:3" x14ac:dyDescent="0.2">
      <c r="A2987" s="3" t="str">
        <f>"SMIM24"</f>
        <v>SMIM24</v>
      </c>
      <c r="B2987" s="4">
        <v>1</v>
      </c>
      <c r="C2987" s="5">
        <v>0.56000000000000005</v>
      </c>
    </row>
    <row r="2988" spans="1:3" x14ac:dyDescent="0.2">
      <c r="A2988" s="3" t="str">
        <f>"AC006942.1"</f>
        <v>AC006942.1</v>
      </c>
      <c r="B2988" s="4">
        <v>1</v>
      </c>
      <c r="C2988" s="5">
        <v>0.56000000000000005</v>
      </c>
    </row>
    <row r="2989" spans="1:3" x14ac:dyDescent="0.2">
      <c r="A2989" s="3" t="str">
        <f>"AL357153.1"</f>
        <v>AL357153.1</v>
      </c>
      <c r="B2989" s="4">
        <v>1</v>
      </c>
      <c r="C2989" s="5">
        <v>0.56000000000000005</v>
      </c>
    </row>
    <row r="2990" spans="1:3" x14ac:dyDescent="0.2">
      <c r="A2990" s="3" t="str">
        <f>"AC083798.2"</f>
        <v>AC083798.2</v>
      </c>
      <c r="B2990" s="4">
        <v>1</v>
      </c>
      <c r="C2990" s="5">
        <v>0.56000000000000005</v>
      </c>
    </row>
    <row r="2991" spans="1:3" x14ac:dyDescent="0.2">
      <c r="A2991" s="3" t="str">
        <f>"AC005034.4"</f>
        <v>AC005034.4</v>
      </c>
      <c r="B2991" s="4">
        <v>1</v>
      </c>
      <c r="C2991" s="5">
        <v>0.56000000000000005</v>
      </c>
    </row>
    <row r="2992" spans="1:3" x14ac:dyDescent="0.2">
      <c r="A2992" s="3" t="str">
        <f>"ZNF546"</f>
        <v>ZNF546</v>
      </c>
      <c r="B2992" s="4">
        <v>1</v>
      </c>
      <c r="C2992" s="5">
        <v>0.56000000000000005</v>
      </c>
    </row>
    <row r="2993" spans="1:3" x14ac:dyDescent="0.2">
      <c r="A2993" s="3" t="str">
        <f>"NASP"</f>
        <v>NASP</v>
      </c>
      <c r="B2993" s="4">
        <v>1</v>
      </c>
      <c r="C2993" s="5">
        <v>0.56000000000000005</v>
      </c>
    </row>
    <row r="2994" spans="1:3" x14ac:dyDescent="0.2">
      <c r="A2994" s="3" t="str">
        <f>"SLC27A5"</f>
        <v>SLC27A5</v>
      </c>
      <c r="B2994" s="4">
        <v>1</v>
      </c>
      <c r="C2994" s="5">
        <v>0.56000000000000005</v>
      </c>
    </row>
    <row r="2995" spans="1:3" x14ac:dyDescent="0.2">
      <c r="A2995" s="3" t="str">
        <f>"AL365259.1"</f>
        <v>AL365259.1</v>
      </c>
      <c r="B2995" s="4">
        <v>1</v>
      </c>
      <c r="C2995" s="5">
        <v>0.55900000000000005</v>
      </c>
    </row>
    <row r="2996" spans="1:3" x14ac:dyDescent="0.2">
      <c r="A2996" s="3" t="str">
        <f>"NEURL1"</f>
        <v>NEURL1</v>
      </c>
      <c r="B2996" s="4">
        <v>1</v>
      </c>
      <c r="C2996" s="5">
        <v>0.55900000000000005</v>
      </c>
    </row>
    <row r="2997" spans="1:3" x14ac:dyDescent="0.2">
      <c r="A2997" s="3" t="str">
        <f>"SOX21-AS1"</f>
        <v>SOX21-AS1</v>
      </c>
      <c r="B2997" s="4">
        <v>1</v>
      </c>
      <c r="C2997" s="5">
        <v>0.55900000000000005</v>
      </c>
    </row>
    <row r="2998" spans="1:3" x14ac:dyDescent="0.2">
      <c r="A2998" s="3" t="str">
        <f>"MTMR12"</f>
        <v>MTMR12</v>
      </c>
      <c r="B2998" s="4">
        <v>1</v>
      </c>
      <c r="C2998" s="5">
        <v>0.55900000000000005</v>
      </c>
    </row>
    <row r="2999" spans="1:3" x14ac:dyDescent="0.2">
      <c r="A2999" s="3" t="str">
        <f>"OGG1"</f>
        <v>OGG1</v>
      </c>
      <c r="B2999" s="4">
        <v>1</v>
      </c>
      <c r="C2999" s="5">
        <v>0.55900000000000005</v>
      </c>
    </row>
    <row r="3000" spans="1:3" x14ac:dyDescent="0.2">
      <c r="A3000" s="3" t="str">
        <f>"SSUH2"</f>
        <v>SSUH2</v>
      </c>
      <c r="B3000" s="4">
        <v>1</v>
      </c>
      <c r="C3000" s="5">
        <v>0.55900000000000005</v>
      </c>
    </row>
    <row r="3001" spans="1:3" x14ac:dyDescent="0.2">
      <c r="A3001" s="3" t="str">
        <f>"PARD6G-AS1"</f>
        <v>PARD6G-AS1</v>
      </c>
      <c r="B3001" s="4">
        <v>1</v>
      </c>
      <c r="C3001" s="5">
        <v>0.55900000000000005</v>
      </c>
    </row>
    <row r="3002" spans="1:3" x14ac:dyDescent="0.2">
      <c r="A3002" s="3" t="str">
        <f>"GRAMD2A"</f>
        <v>GRAMD2A</v>
      </c>
      <c r="B3002" s="4">
        <v>1</v>
      </c>
      <c r="C3002" s="5">
        <v>0.55900000000000005</v>
      </c>
    </row>
    <row r="3003" spans="1:3" x14ac:dyDescent="0.2">
      <c r="A3003" s="3" t="str">
        <f>"ADAT1"</f>
        <v>ADAT1</v>
      </c>
      <c r="B3003" s="4">
        <v>1</v>
      </c>
      <c r="C3003" s="5">
        <v>0.55800000000000005</v>
      </c>
    </row>
    <row r="3004" spans="1:3" x14ac:dyDescent="0.2">
      <c r="A3004" s="3" t="str">
        <f>"MAPK10"</f>
        <v>MAPK10</v>
      </c>
      <c r="B3004" s="4">
        <v>1</v>
      </c>
      <c r="C3004" s="5">
        <v>0.55800000000000005</v>
      </c>
    </row>
    <row r="3005" spans="1:3" x14ac:dyDescent="0.2">
      <c r="A3005" s="3" t="str">
        <f>"TMEM97"</f>
        <v>TMEM97</v>
      </c>
      <c r="B3005" s="4">
        <v>1</v>
      </c>
      <c r="C3005" s="5">
        <v>0.55800000000000005</v>
      </c>
    </row>
    <row r="3006" spans="1:3" x14ac:dyDescent="0.2">
      <c r="A3006" s="3" t="str">
        <f>"SSX2IP"</f>
        <v>SSX2IP</v>
      </c>
      <c r="B3006" s="4">
        <v>1</v>
      </c>
      <c r="C3006" s="5">
        <v>0.55800000000000005</v>
      </c>
    </row>
    <row r="3007" spans="1:3" x14ac:dyDescent="0.2">
      <c r="A3007" s="3" t="str">
        <f>"HIGD2B"</f>
        <v>HIGD2B</v>
      </c>
      <c r="B3007" s="4">
        <v>1</v>
      </c>
      <c r="C3007" s="5">
        <v>0.55800000000000005</v>
      </c>
    </row>
    <row r="3008" spans="1:3" x14ac:dyDescent="0.2">
      <c r="A3008" s="3" t="str">
        <f>"AL590787.1"</f>
        <v>AL590787.1</v>
      </c>
      <c r="B3008" s="4">
        <v>1</v>
      </c>
      <c r="C3008" s="5">
        <v>0.55800000000000005</v>
      </c>
    </row>
    <row r="3009" spans="1:3" x14ac:dyDescent="0.2">
      <c r="A3009" s="3" t="str">
        <f>"DDX4"</f>
        <v>DDX4</v>
      </c>
      <c r="B3009" s="4">
        <v>1</v>
      </c>
      <c r="C3009" s="5">
        <v>0.55700000000000005</v>
      </c>
    </row>
    <row r="3010" spans="1:3" x14ac:dyDescent="0.2">
      <c r="A3010" s="3" t="str">
        <f>"AL121574.1"</f>
        <v>AL121574.1</v>
      </c>
      <c r="B3010" s="4">
        <v>1</v>
      </c>
      <c r="C3010" s="5">
        <v>0.55700000000000005</v>
      </c>
    </row>
    <row r="3011" spans="1:3" x14ac:dyDescent="0.2">
      <c r="A3011" s="3" t="str">
        <f>"OGFR-AS1"</f>
        <v>OGFR-AS1</v>
      </c>
      <c r="B3011" s="4">
        <v>1</v>
      </c>
      <c r="C3011" s="5">
        <v>0.55700000000000005</v>
      </c>
    </row>
    <row r="3012" spans="1:3" x14ac:dyDescent="0.2">
      <c r="A3012" s="3" t="str">
        <f>"AC099791.4"</f>
        <v>AC099791.4</v>
      </c>
      <c r="B3012" s="4">
        <v>1</v>
      </c>
      <c r="C3012" s="5">
        <v>0.55700000000000005</v>
      </c>
    </row>
    <row r="3013" spans="1:3" x14ac:dyDescent="0.2">
      <c r="A3013" s="3" t="str">
        <f>"C1orf100"</f>
        <v>C1orf100</v>
      </c>
      <c r="B3013" s="4">
        <v>1</v>
      </c>
      <c r="C3013" s="5">
        <v>0.55700000000000005</v>
      </c>
    </row>
    <row r="3014" spans="1:3" x14ac:dyDescent="0.2">
      <c r="A3014" s="3" t="str">
        <f>"NBR1"</f>
        <v>NBR1</v>
      </c>
      <c r="B3014" s="4">
        <v>1</v>
      </c>
      <c r="C3014" s="5">
        <v>0.55700000000000005</v>
      </c>
    </row>
    <row r="3015" spans="1:3" x14ac:dyDescent="0.2">
      <c r="A3015" s="3" t="str">
        <f>"ISCU"</f>
        <v>ISCU</v>
      </c>
      <c r="B3015" s="4">
        <v>1</v>
      </c>
      <c r="C3015" s="5">
        <v>0.55600000000000005</v>
      </c>
    </row>
    <row r="3016" spans="1:3" x14ac:dyDescent="0.2">
      <c r="A3016" s="3" t="str">
        <f>"SREBF2-AS1"</f>
        <v>SREBF2-AS1</v>
      </c>
      <c r="B3016" s="4">
        <v>1</v>
      </c>
      <c r="C3016" s="5">
        <v>0.55600000000000005</v>
      </c>
    </row>
    <row r="3017" spans="1:3" x14ac:dyDescent="0.2">
      <c r="A3017" s="3" t="str">
        <f>"ATP6V0A4"</f>
        <v>ATP6V0A4</v>
      </c>
      <c r="B3017" s="4">
        <v>1</v>
      </c>
      <c r="C3017" s="5">
        <v>0.55600000000000005</v>
      </c>
    </row>
    <row r="3018" spans="1:3" x14ac:dyDescent="0.2">
      <c r="A3018" s="3" t="str">
        <f>"DACT1"</f>
        <v>DACT1</v>
      </c>
      <c r="B3018" s="4">
        <v>1</v>
      </c>
      <c r="C3018" s="5">
        <v>0.55600000000000005</v>
      </c>
    </row>
    <row r="3019" spans="1:3" x14ac:dyDescent="0.2">
      <c r="A3019" s="3" t="str">
        <f>"AC009053.2"</f>
        <v>AC009053.2</v>
      </c>
      <c r="B3019" s="4">
        <v>1</v>
      </c>
      <c r="C3019" s="5">
        <v>0.55600000000000005</v>
      </c>
    </row>
    <row r="3020" spans="1:3" x14ac:dyDescent="0.2">
      <c r="A3020" s="3" t="str">
        <f>"TBC1D32"</f>
        <v>TBC1D32</v>
      </c>
      <c r="B3020" s="4">
        <v>1</v>
      </c>
      <c r="C3020" s="5">
        <v>0.55600000000000005</v>
      </c>
    </row>
    <row r="3021" spans="1:3" x14ac:dyDescent="0.2">
      <c r="A3021" s="3" t="str">
        <f>"GMDS-DT"</f>
        <v>GMDS-DT</v>
      </c>
      <c r="B3021" s="4">
        <v>1</v>
      </c>
      <c r="C3021" s="5">
        <v>0.55600000000000005</v>
      </c>
    </row>
    <row r="3022" spans="1:3" x14ac:dyDescent="0.2">
      <c r="A3022" s="3" t="str">
        <f>"FAM181A-AS1"</f>
        <v>FAM181A-AS1</v>
      </c>
      <c r="B3022" s="4">
        <v>1</v>
      </c>
      <c r="C3022" s="5">
        <v>0.55500000000000005</v>
      </c>
    </row>
    <row r="3023" spans="1:3" x14ac:dyDescent="0.2">
      <c r="A3023" s="3" t="str">
        <f>"ADD1"</f>
        <v>ADD1</v>
      </c>
      <c r="B3023" s="4">
        <v>1</v>
      </c>
      <c r="C3023" s="5">
        <v>0.55500000000000005</v>
      </c>
    </row>
    <row r="3024" spans="1:3" x14ac:dyDescent="0.2">
      <c r="A3024" s="3" t="str">
        <f>"AC005586.1"</f>
        <v>AC005586.1</v>
      </c>
      <c r="B3024" s="4">
        <v>1</v>
      </c>
      <c r="C3024" s="5">
        <v>0.55500000000000005</v>
      </c>
    </row>
    <row r="3025" spans="1:3" x14ac:dyDescent="0.2">
      <c r="A3025" s="3" t="str">
        <f>"MRPL24"</f>
        <v>MRPL24</v>
      </c>
      <c r="B3025" s="4">
        <v>1</v>
      </c>
      <c r="C3025" s="5">
        <v>0.55500000000000005</v>
      </c>
    </row>
    <row r="3026" spans="1:3" x14ac:dyDescent="0.2">
      <c r="A3026" s="3" t="str">
        <f>"IGSF10"</f>
        <v>IGSF10</v>
      </c>
      <c r="B3026" s="4">
        <v>1</v>
      </c>
      <c r="C3026" s="5">
        <v>0.55500000000000005</v>
      </c>
    </row>
    <row r="3027" spans="1:3" x14ac:dyDescent="0.2">
      <c r="A3027" s="3" t="str">
        <f>"SDHAF4"</f>
        <v>SDHAF4</v>
      </c>
      <c r="B3027" s="4">
        <v>1</v>
      </c>
      <c r="C3027" s="5">
        <v>0.55500000000000005</v>
      </c>
    </row>
    <row r="3028" spans="1:3" x14ac:dyDescent="0.2">
      <c r="A3028" s="3" t="str">
        <f>"AL512625.3"</f>
        <v>AL512625.3</v>
      </c>
      <c r="B3028" s="4">
        <v>1</v>
      </c>
      <c r="C3028" s="5">
        <v>0.55500000000000005</v>
      </c>
    </row>
    <row r="3029" spans="1:3" x14ac:dyDescent="0.2">
      <c r="A3029" s="3" t="str">
        <f>"CAPN7"</f>
        <v>CAPN7</v>
      </c>
      <c r="B3029" s="4">
        <v>1</v>
      </c>
      <c r="C3029" s="5">
        <v>0.55500000000000005</v>
      </c>
    </row>
    <row r="3030" spans="1:3" x14ac:dyDescent="0.2">
      <c r="A3030" s="3" t="str">
        <f>"AC092745.4"</f>
        <v>AC092745.4</v>
      </c>
      <c r="B3030" s="4">
        <v>1</v>
      </c>
      <c r="C3030" s="5">
        <v>0.55500000000000005</v>
      </c>
    </row>
    <row r="3031" spans="1:3" x14ac:dyDescent="0.2">
      <c r="A3031" s="3" t="str">
        <f>"NUDCD2"</f>
        <v>NUDCD2</v>
      </c>
      <c r="B3031" s="4">
        <v>1</v>
      </c>
      <c r="C3031" s="5">
        <v>0.55500000000000005</v>
      </c>
    </row>
    <row r="3032" spans="1:3" x14ac:dyDescent="0.2">
      <c r="A3032" s="3" t="str">
        <f>"DEFB124"</f>
        <v>DEFB124</v>
      </c>
      <c r="B3032" s="4">
        <v>1</v>
      </c>
      <c r="C3032" s="5">
        <v>0.55500000000000005</v>
      </c>
    </row>
    <row r="3033" spans="1:3" x14ac:dyDescent="0.2">
      <c r="A3033" s="3" t="str">
        <f>"NUP50-DT"</f>
        <v>NUP50-DT</v>
      </c>
      <c r="B3033" s="4">
        <v>1</v>
      </c>
      <c r="C3033" s="5">
        <v>0.55500000000000005</v>
      </c>
    </row>
    <row r="3034" spans="1:3" x14ac:dyDescent="0.2">
      <c r="A3034" s="3" t="str">
        <f>"AP001527.1"</f>
        <v>AP001527.1</v>
      </c>
      <c r="B3034" s="4">
        <v>1</v>
      </c>
      <c r="C3034" s="5">
        <v>0.55400000000000005</v>
      </c>
    </row>
    <row r="3035" spans="1:3" x14ac:dyDescent="0.2">
      <c r="A3035" s="3" t="str">
        <f>"YIF1B"</f>
        <v>YIF1B</v>
      </c>
      <c r="B3035" s="4">
        <v>1</v>
      </c>
      <c r="C3035" s="5">
        <v>0.55400000000000005</v>
      </c>
    </row>
    <row r="3036" spans="1:3" x14ac:dyDescent="0.2">
      <c r="A3036" s="3" t="str">
        <f>"JAZF1"</f>
        <v>JAZF1</v>
      </c>
      <c r="B3036" s="4">
        <v>1</v>
      </c>
      <c r="C3036" s="5">
        <v>0.55400000000000005</v>
      </c>
    </row>
    <row r="3037" spans="1:3" x14ac:dyDescent="0.2">
      <c r="A3037" s="3" t="str">
        <f>"CLN5"</f>
        <v>CLN5</v>
      </c>
      <c r="B3037" s="4">
        <v>1</v>
      </c>
      <c r="C3037" s="5">
        <v>0.55400000000000005</v>
      </c>
    </row>
    <row r="3038" spans="1:3" x14ac:dyDescent="0.2">
      <c r="A3038" s="3" t="str">
        <f>"HSF2BP"</f>
        <v>HSF2BP</v>
      </c>
      <c r="B3038" s="4">
        <v>1</v>
      </c>
      <c r="C3038" s="5">
        <v>0.55400000000000005</v>
      </c>
    </row>
    <row r="3039" spans="1:3" x14ac:dyDescent="0.2">
      <c r="A3039" s="3" t="str">
        <f>"LINC01564"</f>
        <v>LINC01564</v>
      </c>
      <c r="B3039" s="4">
        <v>1</v>
      </c>
      <c r="C3039" s="5">
        <v>0.55400000000000005</v>
      </c>
    </row>
    <row r="3040" spans="1:3" x14ac:dyDescent="0.2">
      <c r="A3040" s="3" t="str">
        <f>"AC118553.1"</f>
        <v>AC118553.1</v>
      </c>
      <c r="B3040" s="4">
        <v>1</v>
      </c>
      <c r="C3040" s="5">
        <v>0.55400000000000005</v>
      </c>
    </row>
    <row r="3041" spans="1:3" x14ac:dyDescent="0.2">
      <c r="A3041" s="3" t="str">
        <f>"AC074194.1"</f>
        <v>AC074194.1</v>
      </c>
      <c r="B3041" s="4">
        <v>1</v>
      </c>
      <c r="C3041" s="5">
        <v>0.55400000000000005</v>
      </c>
    </row>
    <row r="3042" spans="1:3" x14ac:dyDescent="0.2">
      <c r="A3042" s="3" t="str">
        <f>"BOLA3-AS1"</f>
        <v>BOLA3-AS1</v>
      </c>
      <c r="B3042" s="4">
        <v>1</v>
      </c>
      <c r="C3042" s="5">
        <v>0.55400000000000005</v>
      </c>
    </row>
    <row r="3043" spans="1:3" x14ac:dyDescent="0.2">
      <c r="A3043" s="3" t="str">
        <f>"AC093159.1"</f>
        <v>AC093159.1</v>
      </c>
      <c r="B3043" s="4">
        <v>1</v>
      </c>
      <c r="C3043" s="5">
        <v>0.55400000000000005</v>
      </c>
    </row>
    <row r="3044" spans="1:3" x14ac:dyDescent="0.2">
      <c r="A3044" s="3" t="str">
        <f>"AC108134.1"</f>
        <v>AC108134.1</v>
      </c>
      <c r="B3044" s="4">
        <v>1</v>
      </c>
      <c r="C3044" s="5">
        <v>0.55400000000000005</v>
      </c>
    </row>
    <row r="3045" spans="1:3" x14ac:dyDescent="0.2">
      <c r="A3045" s="3" t="str">
        <f>"LINC02080"</f>
        <v>LINC02080</v>
      </c>
      <c r="B3045" s="4">
        <v>1</v>
      </c>
      <c r="C3045" s="5">
        <v>0.55400000000000005</v>
      </c>
    </row>
    <row r="3046" spans="1:3" x14ac:dyDescent="0.2">
      <c r="A3046" s="3" t="str">
        <f>"TOX"</f>
        <v>TOX</v>
      </c>
      <c r="B3046" s="4">
        <v>1</v>
      </c>
      <c r="C3046" s="5">
        <v>0.55300000000000005</v>
      </c>
    </row>
    <row r="3047" spans="1:3" x14ac:dyDescent="0.2">
      <c r="A3047" s="3" t="str">
        <f>"TMEM216"</f>
        <v>TMEM216</v>
      </c>
      <c r="B3047" s="4">
        <v>1</v>
      </c>
      <c r="C3047" s="5">
        <v>0.55300000000000005</v>
      </c>
    </row>
    <row r="3048" spans="1:3" x14ac:dyDescent="0.2">
      <c r="A3048" s="3" t="str">
        <f>"HESX1"</f>
        <v>HESX1</v>
      </c>
      <c r="B3048" s="4">
        <v>1</v>
      </c>
      <c r="C3048" s="5">
        <v>0.55300000000000005</v>
      </c>
    </row>
    <row r="3049" spans="1:3" x14ac:dyDescent="0.2">
      <c r="A3049" s="3" t="str">
        <f>"SRBD1"</f>
        <v>SRBD1</v>
      </c>
      <c r="B3049" s="4">
        <v>1</v>
      </c>
      <c r="C3049" s="5">
        <v>0.55300000000000005</v>
      </c>
    </row>
    <row r="3050" spans="1:3" x14ac:dyDescent="0.2">
      <c r="A3050" s="3" t="str">
        <f>"AGPAT5"</f>
        <v>AGPAT5</v>
      </c>
      <c r="B3050" s="4">
        <v>1</v>
      </c>
      <c r="C3050" s="5">
        <v>0.55300000000000005</v>
      </c>
    </row>
    <row r="3051" spans="1:3" x14ac:dyDescent="0.2">
      <c r="A3051" s="3" t="str">
        <f>"SUPT7L"</f>
        <v>SUPT7L</v>
      </c>
      <c r="B3051" s="4">
        <v>1</v>
      </c>
      <c r="C3051" s="5">
        <v>0.55300000000000005</v>
      </c>
    </row>
    <row r="3052" spans="1:3" x14ac:dyDescent="0.2">
      <c r="A3052" s="3" t="str">
        <f>"FAM47E-STBD1"</f>
        <v>FAM47E-STBD1</v>
      </c>
      <c r="B3052" s="4">
        <v>1</v>
      </c>
      <c r="C3052" s="5">
        <v>0.55300000000000005</v>
      </c>
    </row>
    <row r="3053" spans="1:3" x14ac:dyDescent="0.2">
      <c r="A3053" s="3" t="str">
        <f>"AC140479.4"</f>
        <v>AC140479.4</v>
      </c>
      <c r="B3053" s="4">
        <v>1</v>
      </c>
      <c r="C3053" s="5">
        <v>0.55300000000000005</v>
      </c>
    </row>
    <row r="3054" spans="1:3" x14ac:dyDescent="0.2">
      <c r="A3054" s="3" t="str">
        <f>"ZKSCAN2"</f>
        <v>ZKSCAN2</v>
      </c>
      <c r="B3054" s="4">
        <v>1</v>
      </c>
      <c r="C3054" s="5">
        <v>0.55300000000000005</v>
      </c>
    </row>
    <row r="3055" spans="1:3" x14ac:dyDescent="0.2">
      <c r="A3055" s="3" t="str">
        <f>"AL353747.2"</f>
        <v>AL353747.2</v>
      </c>
      <c r="B3055" s="4">
        <v>1</v>
      </c>
      <c r="C3055" s="5">
        <v>0.55300000000000005</v>
      </c>
    </row>
    <row r="3056" spans="1:3" x14ac:dyDescent="0.2">
      <c r="A3056" s="3" t="str">
        <f>"LPO"</f>
        <v>LPO</v>
      </c>
      <c r="B3056" s="4">
        <v>1</v>
      </c>
      <c r="C3056" s="5">
        <v>0.55300000000000005</v>
      </c>
    </row>
    <row r="3057" spans="1:3" x14ac:dyDescent="0.2">
      <c r="A3057" s="3" t="str">
        <f>"NPIPA1"</f>
        <v>NPIPA1</v>
      </c>
      <c r="B3057" s="4">
        <v>1</v>
      </c>
      <c r="C3057" s="5">
        <v>0.55300000000000005</v>
      </c>
    </row>
    <row r="3058" spans="1:3" x14ac:dyDescent="0.2">
      <c r="A3058" s="3" t="str">
        <f>"AC005523.1"</f>
        <v>AC005523.1</v>
      </c>
      <c r="B3058" s="4">
        <v>1</v>
      </c>
      <c r="C3058" s="5">
        <v>0.55200000000000005</v>
      </c>
    </row>
    <row r="3059" spans="1:3" x14ac:dyDescent="0.2">
      <c r="A3059" s="3" t="str">
        <f>"CWH43"</f>
        <v>CWH43</v>
      </c>
      <c r="B3059" s="4">
        <v>1</v>
      </c>
      <c r="C3059" s="5">
        <v>0.55200000000000005</v>
      </c>
    </row>
    <row r="3060" spans="1:3" x14ac:dyDescent="0.2">
      <c r="A3060" s="3" t="str">
        <f>"LRRCC1"</f>
        <v>LRRCC1</v>
      </c>
      <c r="B3060" s="4">
        <v>1</v>
      </c>
      <c r="C3060" s="5">
        <v>0.55200000000000005</v>
      </c>
    </row>
    <row r="3061" spans="1:3" x14ac:dyDescent="0.2">
      <c r="A3061" s="3" t="str">
        <f>"AC011477.7"</f>
        <v>AC011477.7</v>
      </c>
      <c r="B3061" s="4">
        <v>1</v>
      </c>
      <c r="C3061" s="5">
        <v>0.55200000000000005</v>
      </c>
    </row>
    <row r="3062" spans="1:3" x14ac:dyDescent="0.2">
      <c r="A3062" s="3" t="str">
        <f>"ABCC5"</f>
        <v>ABCC5</v>
      </c>
      <c r="B3062" s="4">
        <v>1</v>
      </c>
      <c r="C3062" s="5">
        <v>0.55200000000000005</v>
      </c>
    </row>
    <row r="3063" spans="1:3" x14ac:dyDescent="0.2">
      <c r="A3063" s="3" t="str">
        <f>"HES2"</f>
        <v>HES2</v>
      </c>
      <c r="B3063" s="4">
        <v>1</v>
      </c>
      <c r="C3063" s="5">
        <v>0.55200000000000005</v>
      </c>
    </row>
    <row r="3064" spans="1:3" x14ac:dyDescent="0.2">
      <c r="A3064" s="3" t="str">
        <f>"IL12A-AS1"</f>
        <v>IL12A-AS1</v>
      </c>
      <c r="B3064" s="4">
        <v>1</v>
      </c>
      <c r="C3064" s="5">
        <v>0.55200000000000005</v>
      </c>
    </row>
    <row r="3065" spans="1:3" x14ac:dyDescent="0.2">
      <c r="A3065" s="3" t="str">
        <f>"LINC01258"</f>
        <v>LINC01258</v>
      </c>
      <c r="B3065" s="4">
        <v>1</v>
      </c>
      <c r="C3065" s="5">
        <v>0.55200000000000005</v>
      </c>
    </row>
    <row r="3066" spans="1:3" x14ac:dyDescent="0.2">
      <c r="A3066" s="3" t="str">
        <f>"MYRIP"</f>
        <v>MYRIP</v>
      </c>
      <c r="B3066" s="4">
        <v>1</v>
      </c>
      <c r="C3066" s="5">
        <v>0.55200000000000005</v>
      </c>
    </row>
    <row r="3067" spans="1:3" x14ac:dyDescent="0.2">
      <c r="A3067" s="3" t="str">
        <f>"SP4"</f>
        <v>SP4</v>
      </c>
      <c r="B3067" s="4">
        <v>1</v>
      </c>
      <c r="C3067" s="5">
        <v>0.55100000000000005</v>
      </c>
    </row>
    <row r="3068" spans="1:3" x14ac:dyDescent="0.2">
      <c r="A3068" s="3" t="str">
        <f>"AL157911.1"</f>
        <v>AL157911.1</v>
      </c>
      <c r="B3068" s="4">
        <v>1</v>
      </c>
      <c r="C3068" s="5">
        <v>0.55100000000000005</v>
      </c>
    </row>
    <row r="3069" spans="1:3" x14ac:dyDescent="0.2">
      <c r="A3069" s="3" t="str">
        <f>"AC009309.1"</f>
        <v>AC009309.1</v>
      </c>
      <c r="B3069" s="4">
        <v>1</v>
      </c>
      <c r="C3069" s="5">
        <v>0.55100000000000005</v>
      </c>
    </row>
    <row r="3070" spans="1:3" x14ac:dyDescent="0.2">
      <c r="A3070" s="3" t="str">
        <f>"VAPA"</f>
        <v>VAPA</v>
      </c>
      <c r="B3070" s="4">
        <v>1</v>
      </c>
      <c r="C3070" s="5">
        <v>0.55000000000000004</v>
      </c>
    </row>
    <row r="3071" spans="1:3" x14ac:dyDescent="0.2">
      <c r="A3071" s="3" t="str">
        <f>"PDZD11"</f>
        <v>PDZD11</v>
      </c>
      <c r="B3071" s="4">
        <v>1</v>
      </c>
      <c r="C3071" s="5">
        <v>0.55000000000000004</v>
      </c>
    </row>
    <row r="3072" spans="1:3" x14ac:dyDescent="0.2">
      <c r="A3072" s="3" t="str">
        <f>"PEX5L"</f>
        <v>PEX5L</v>
      </c>
      <c r="B3072" s="4">
        <v>1</v>
      </c>
      <c r="C3072" s="5">
        <v>0.55000000000000004</v>
      </c>
    </row>
    <row r="3073" spans="1:3" x14ac:dyDescent="0.2">
      <c r="A3073" s="3" t="str">
        <f>"DRAIC"</f>
        <v>DRAIC</v>
      </c>
      <c r="B3073" s="4">
        <v>1</v>
      </c>
      <c r="C3073" s="5">
        <v>0.55000000000000004</v>
      </c>
    </row>
    <row r="3074" spans="1:3" x14ac:dyDescent="0.2">
      <c r="A3074" s="3" t="str">
        <f>"FP236315.1"</f>
        <v>FP236315.1</v>
      </c>
      <c r="B3074" s="4">
        <v>1</v>
      </c>
      <c r="C3074" s="5">
        <v>0.55000000000000004</v>
      </c>
    </row>
    <row r="3075" spans="1:3" x14ac:dyDescent="0.2">
      <c r="A3075" s="3" t="str">
        <f>"LINC02447"</f>
        <v>LINC02447</v>
      </c>
      <c r="B3075" s="4">
        <v>1</v>
      </c>
      <c r="C3075" s="5">
        <v>0.55000000000000004</v>
      </c>
    </row>
    <row r="3076" spans="1:3" x14ac:dyDescent="0.2">
      <c r="A3076" s="3" t="str">
        <f>"AL359397.1"</f>
        <v>AL359397.1</v>
      </c>
      <c r="B3076" s="4">
        <v>1</v>
      </c>
      <c r="C3076" s="5">
        <v>0.55000000000000004</v>
      </c>
    </row>
    <row r="3077" spans="1:3" x14ac:dyDescent="0.2">
      <c r="A3077" s="3" t="str">
        <f>"TPI1P2"</f>
        <v>TPI1P2</v>
      </c>
      <c r="B3077" s="4">
        <v>1</v>
      </c>
      <c r="C3077" s="5">
        <v>0.55000000000000004</v>
      </c>
    </row>
    <row r="3078" spans="1:3" x14ac:dyDescent="0.2">
      <c r="A3078" s="3" t="str">
        <f>"ZNF839"</f>
        <v>ZNF839</v>
      </c>
      <c r="B3078" s="4">
        <v>1</v>
      </c>
      <c r="C3078" s="5">
        <v>0.55000000000000004</v>
      </c>
    </row>
    <row r="3079" spans="1:3" x14ac:dyDescent="0.2">
      <c r="A3079" s="3" t="str">
        <f>"MARCHF6"</f>
        <v>MARCHF6</v>
      </c>
      <c r="B3079" s="4">
        <v>1</v>
      </c>
      <c r="C3079" s="5">
        <v>0.55000000000000004</v>
      </c>
    </row>
    <row r="3080" spans="1:3" x14ac:dyDescent="0.2">
      <c r="A3080" s="3" t="str">
        <f>"LINC01569"</f>
        <v>LINC01569</v>
      </c>
      <c r="B3080" s="4">
        <v>1</v>
      </c>
      <c r="C3080" s="5">
        <v>0.55000000000000004</v>
      </c>
    </row>
    <row r="3081" spans="1:3" x14ac:dyDescent="0.2">
      <c r="A3081" s="3" t="str">
        <f>"TSPYL5"</f>
        <v>TSPYL5</v>
      </c>
      <c r="B3081" s="4">
        <v>1</v>
      </c>
      <c r="C3081" s="5">
        <v>0.55000000000000004</v>
      </c>
    </row>
    <row r="3082" spans="1:3" x14ac:dyDescent="0.2">
      <c r="A3082" s="3" t="str">
        <f>"AC242426.2"</f>
        <v>AC242426.2</v>
      </c>
      <c r="B3082" s="4">
        <v>1</v>
      </c>
      <c r="C3082" s="5">
        <v>0.55000000000000004</v>
      </c>
    </row>
    <row r="3083" spans="1:3" x14ac:dyDescent="0.2">
      <c r="A3083" s="3" t="str">
        <f>"PTPDC1"</f>
        <v>PTPDC1</v>
      </c>
      <c r="B3083" s="4">
        <v>1</v>
      </c>
      <c r="C3083" s="5">
        <v>0.55000000000000004</v>
      </c>
    </row>
    <row r="3084" spans="1:3" x14ac:dyDescent="0.2">
      <c r="A3084" s="3" t="str">
        <f>"B4GAT1"</f>
        <v>B4GAT1</v>
      </c>
      <c r="B3084" s="4">
        <v>1</v>
      </c>
      <c r="C3084" s="5">
        <v>0.55000000000000004</v>
      </c>
    </row>
    <row r="3085" spans="1:3" x14ac:dyDescent="0.2">
      <c r="A3085" s="3" t="str">
        <f>"CEPT1"</f>
        <v>CEPT1</v>
      </c>
      <c r="B3085" s="4">
        <v>1</v>
      </c>
      <c r="C3085" s="5">
        <v>0.54900000000000004</v>
      </c>
    </row>
    <row r="3086" spans="1:3" x14ac:dyDescent="0.2">
      <c r="A3086" s="3" t="str">
        <f>"SPATA2"</f>
        <v>SPATA2</v>
      </c>
      <c r="B3086" s="4">
        <v>1</v>
      </c>
      <c r="C3086" s="5">
        <v>0.54900000000000004</v>
      </c>
    </row>
    <row r="3087" spans="1:3" x14ac:dyDescent="0.2">
      <c r="A3087" s="3" t="str">
        <f>"ADAMTS7P1"</f>
        <v>ADAMTS7P1</v>
      </c>
      <c r="B3087" s="4">
        <v>1</v>
      </c>
      <c r="C3087" s="5">
        <v>0.54900000000000004</v>
      </c>
    </row>
    <row r="3088" spans="1:3" x14ac:dyDescent="0.2">
      <c r="A3088" s="3" t="str">
        <f>"SNX18P7"</f>
        <v>SNX18P7</v>
      </c>
      <c r="B3088" s="4">
        <v>1</v>
      </c>
      <c r="C3088" s="5">
        <v>0.54900000000000004</v>
      </c>
    </row>
    <row r="3089" spans="1:3" x14ac:dyDescent="0.2">
      <c r="A3089" s="3" t="str">
        <f>"FBXO11"</f>
        <v>FBXO11</v>
      </c>
      <c r="B3089" s="4">
        <v>1</v>
      </c>
      <c r="C3089" s="5">
        <v>0.54900000000000004</v>
      </c>
    </row>
    <row r="3090" spans="1:3" x14ac:dyDescent="0.2">
      <c r="A3090" s="3" t="str">
        <f>"LINC01392"</f>
        <v>LINC01392</v>
      </c>
      <c r="B3090" s="4">
        <v>1</v>
      </c>
      <c r="C3090" s="5">
        <v>0.54900000000000004</v>
      </c>
    </row>
    <row r="3091" spans="1:3" x14ac:dyDescent="0.2">
      <c r="A3091" s="3" t="str">
        <f>"SCAI"</f>
        <v>SCAI</v>
      </c>
      <c r="B3091" s="4">
        <v>1</v>
      </c>
      <c r="C3091" s="5">
        <v>0.54900000000000004</v>
      </c>
    </row>
    <row r="3092" spans="1:3" x14ac:dyDescent="0.2">
      <c r="A3092" s="3" t="str">
        <f>"AC027575.2"</f>
        <v>AC027575.2</v>
      </c>
      <c r="B3092" s="4">
        <v>1</v>
      </c>
      <c r="C3092" s="5">
        <v>0.54900000000000004</v>
      </c>
    </row>
    <row r="3093" spans="1:3" x14ac:dyDescent="0.2">
      <c r="A3093" s="3" t="str">
        <f>"SIGIRR"</f>
        <v>SIGIRR</v>
      </c>
      <c r="B3093" s="4">
        <v>1</v>
      </c>
      <c r="C3093" s="5">
        <v>0.54800000000000004</v>
      </c>
    </row>
    <row r="3094" spans="1:3" x14ac:dyDescent="0.2">
      <c r="A3094" s="3" t="str">
        <f>"PRRT1B"</f>
        <v>PRRT1B</v>
      </c>
      <c r="B3094" s="4">
        <v>1</v>
      </c>
      <c r="C3094" s="5">
        <v>0.54800000000000004</v>
      </c>
    </row>
    <row r="3095" spans="1:3" x14ac:dyDescent="0.2">
      <c r="A3095" s="3" t="str">
        <f>"POLN"</f>
        <v>POLN</v>
      </c>
      <c r="B3095" s="4">
        <v>1</v>
      </c>
      <c r="C3095" s="5">
        <v>0.54800000000000004</v>
      </c>
    </row>
    <row r="3096" spans="1:3" x14ac:dyDescent="0.2">
      <c r="A3096" s="3" t="str">
        <f>"NIFK-AS1"</f>
        <v>NIFK-AS1</v>
      </c>
      <c r="B3096" s="4">
        <v>1</v>
      </c>
      <c r="C3096" s="5">
        <v>0.54800000000000004</v>
      </c>
    </row>
    <row r="3097" spans="1:3" x14ac:dyDescent="0.2">
      <c r="A3097" s="3" t="str">
        <f>"ADGRF2"</f>
        <v>ADGRF2</v>
      </c>
      <c r="B3097" s="4">
        <v>1</v>
      </c>
      <c r="C3097" s="5">
        <v>0.54800000000000004</v>
      </c>
    </row>
    <row r="3098" spans="1:3" x14ac:dyDescent="0.2">
      <c r="A3098" s="3" t="str">
        <f>"PCID2"</f>
        <v>PCID2</v>
      </c>
      <c r="B3098" s="4">
        <v>1</v>
      </c>
      <c r="C3098" s="5">
        <v>0.54800000000000004</v>
      </c>
    </row>
    <row r="3099" spans="1:3" x14ac:dyDescent="0.2">
      <c r="A3099" s="3" t="str">
        <f>"ATF2"</f>
        <v>ATF2</v>
      </c>
      <c r="B3099" s="4">
        <v>1</v>
      </c>
      <c r="C3099" s="5">
        <v>0.54700000000000004</v>
      </c>
    </row>
    <row r="3100" spans="1:3" x14ac:dyDescent="0.2">
      <c r="A3100" s="3" t="str">
        <f>"UBAP2L"</f>
        <v>UBAP2L</v>
      </c>
      <c r="B3100" s="4">
        <v>1</v>
      </c>
      <c r="C3100" s="5">
        <v>0.54700000000000004</v>
      </c>
    </row>
    <row r="3101" spans="1:3" x14ac:dyDescent="0.2">
      <c r="A3101" s="3" t="str">
        <f>"NAALADL1"</f>
        <v>NAALADL1</v>
      </c>
      <c r="B3101" s="4">
        <v>1</v>
      </c>
      <c r="C3101" s="5">
        <v>0.54700000000000004</v>
      </c>
    </row>
    <row r="3102" spans="1:3" x14ac:dyDescent="0.2">
      <c r="A3102" s="3" t="str">
        <f>"IRS4"</f>
        <v>IRS4</v>
      </c>
      <c r="B3102" s="4">
        <v>1</v>
      </c>
      <c r="C3102" s="5">
        <v>0.54700000000000004</v>
      </c>
    </row>
    <row r="3103" spans="1:3" x14ac:dyDescent="0.2">
      <c r="A3103" s="3" t="str">
        <f>"ZNF432"</f>
        <v>ZNF432</v>
      </c>
      <c r="B3103" s="4">
        <v>1</v>
      </c>
      <c r="C3103" s="5">
        <v>0.54700000000000004</v>
      </c>
    </row>
    <row r="3104" spans="1:3" x14ac:dyDescent="0.2">
      <c r="A3104" s="3" t="str">
        <f>"PPIE"</f>
        <v>PPIE</v>
      </c>
      <c r="B3104" s="4">
        <v>1</v>
      </c>
      <c r="C3104" s="5">
        <v>0.54700000000000004</v>
      </c>
    </row>
    <row r="3105" spans="1:3" x14ac:dyDescent="0.2">
      <c r="A3105" s="3" t="str">
        <f>"LY6H"</f>
        <v>LY6H</v>
      </c>
      <c r="B3105" s="4">
        <v>1</v>
      </c>
      <c r="C3105" s="5">
        <v>0.54700000000000004</v>
      </c>
    </row>
    <row r="3106" spans="1:3" x14ac:dyDescent="0.2">
      <c r="A3106" s="3" t="str">
        <f>"AC008163.1"</f>
        <v>AC008163.1</v>
      </c>
      <c r="B3106" s="4">
        <v>1</v>
      </c>
      <c r="C3106" s="5">
        <v>0.54700000000000004</v>
      </c>
    </row>
    <row r="3107" spans="1:3" x14ac:dyDescent="0.2">
      <c r="A3107" s="3" t="str">
        <f>"Z83847.1"</f>
        <v>Z83847.1</v>
      </c>
      <c r="B3107" s="4">
        <v>1</v>
      </c>
      <c r="C3107" s="5">
        <v>0.54700000000000004</v>
      </c>
    </row>
    <row r="3108" spans="1:3" x14ac:dyDescent="0.2">
      <c r="A3108" s="3" t="str">
        <f>"TGDS"</f>
        <v>TGDS</v>
      </c>
      <c r="B3108" s="4">
        <v>1</v>
      </c>
      <c r="C3108" s="5">
        <v>0.54700000000000004</v>
      </c>
    </row>
    <row r="3109" spans="1:3" x14ac:dyDescent="0.2">
      <c r="A3109" s="3" t="str">
        <f>"RALGPS1"</f>
        <v>RALGPS1</v>
      </c>
      <c r="B3109" s="4">
        <v>1</v>
      </c>
      <c r="C3109" s="5">
        <v>0.54700000000000004</v>
      </c>
    </row>
    <row r="3110" spans="1:3" x14ac:dyDescent="0.2">
      <c r="A3110" s="3" t="str">
        <f>"ZNF268"</f>
        <v>ZNF268</v>
      </c>
      <c r="B3110" s="4">
        <v>1</v>
      </c>
      <c r="C3110" s="5">
        <v>0.54700000000000004</v>
      </c>
    </row>
    <row r="3111" spans="1:3" x14ac:dyDescent="0.2">
      <c r="A3111" s="3" t="str">
        <f>"GLOD4"</f>
        <v>GLOD4</v>
      </c>
      <c r="B3111" s="4">
        <v>1</v>
      </c>
      <c r="C3111" s="5">
        <v>0.54700000000000004</v>
      </c>
    </row>
    <row r="3112" spans="1:3" x14ac:dyDescent="0.2">
      <c r="A3112" s="3" t="str">
        <f>"NUDT14"</f>
        <v>NUDT14</v>
      </c>
      <c r="B3112" s="4">
        <v>1</v>
      </c>
      <c r="C3112" s="5">
        <v>0.54600000000000004</v>
      </c>
    </row>
    <row r="3113" spans="1:3" x14ac:dyDescent="0.2">
      <c r="A3113" s="3" t="str">
        <f>"ZNF295-AS1"</f>
        <v>ZNF295-AS1</v>
      </c>
      <c r="B3113" s="4">
        <v>1</v>
      </c>
      <c r="C3113" s="5">
        <v>0.54600000000000004</v>
      </c>
    </row>
    <row r="3114" spans="1:3" x14ac:dyDescent="0.2">
      <c r="A3114" s="3" t="str">
        <f>"PYURF"</f>
        <v>PYURF</v>
      </c>
      <c r="B3114" s="4">
        <v>1</v>
      </c>
      <c r="C3114" s="5">
        <v>0.54600000000000004</v>
      </c>
    </row>
    <row r="3115" spans="1:3" x14ac:dyDescent="0.2">
      <c r="A3115" s="3" t="str">
        <f>"EFCC1"</f>
        <v>EFCC1</v>
      </c>
      <c r="B3115" s="4">
        <v>1</v>
      </c>
      <c r="C3115" s="5">
        <v>0.54600000000000004</v>
      </c>
    </row>
    <row r="3116" spans="1:3" x14ac:dyDescent="0.2">
      <c r="A3116" s="3" t="str">
        <f>"MAP7"</f>
        <v>MAP7</v>
      </c>
      <c r="B3116" s="4">
        <v>1</v>
      </c>
      <c r="C3116" s="5">
        <v>0.54600000000000004</v>
      </c>
    </row>
    <row r="3117" spans="1:3" x14ac:dyDescent="0.2">
      <c r="A3117" s="3" t="str">
        <f>"SEPTIN7-DT"</f>
        <v>SEPTIN7-DT</v>
      </c>
      <c r="B3117" s="4">
        <v>1</v>
      </c>
      <c r="C3117" s="5">
        <v>0.54600000000000004</v>
      </c>
    </row>
    <row r="3118" spans="1:3" x14ac:dyDescent="0.2">
      <c r="A3118" s="3" t="str">
        <f>"TSPAN3"</f>
        <v>TSPAN3</v>
      </c>
      <c r="B3118" s="4">
        <v>1</v>
      </c>
      <c r="C3118" s="5">
        <v>0.54600000000000004</v>
      </c>
    </row>
    <row r="3119" spans="1:3" x14ac:dyDescent="0.2">
      <c r="A3119" s="3" t="str">
        <f>"GRHL2"</f>
        <v>GRHL2</v>
      </c>
      <c r="B3119" s="4">
        <v>1</v>
      </c>
      <c r="C3119" s="5">
        <v>0.54600000000000004</v>
      </c>
    </row>
    <row r="3120" spans="1:3" x14ac:dyDescent="0.2">
      <c r="A3120" s="3" t="str">
        <f>"AC092745.3"</f>
        <v>AC092745.3</v>
      </c>
      <c r="B3120" s="4">
        <v>1</v>
      </c>
      <c r="C3120" s="5">
        <v>0.54500000000000004</v>
      </c>
    </row>
    <row r="3121" spans="1:3" x14ac:dyDescent="0.2">
      <c r="A3121" s="3" t="str">
        <f>"SCAPER"</f>
        <v>SCAPER</v>
      </c>
      <c r="B3121" s="4">
        <v>1</v>
      </c>
      <c r="C3121" s="5">
        <v>0.54500000000000004</v>
      </c>
    </row>
    <row r="3122" spans="1:3" x14ac:dyDescent="0.2">
      <c r="A3122" s="3" t="str">
        <f>"SYAP1"</f>
        <v>SYAP1</v>
      </c>
      <c r="B3122" s="4">
        <v>1</v>
      </c>
      <c r="C3122" s="5">
        <v>0.54500000000000004</v>
      </c>
    </row>
    <row r="3123" spans="1:3" x14ac:dyDescent="0.2">
      <c r="A3123" s="3" t="str">
        <f>"AC241377.2"</f>
        <v>AC241377.2</v>
      </c>
      <c r="B3123" s="4">
        <v>1</v>
      </c>
      <c r="C3123" s="5">
        <v>0.54500000000000004</v>
      </c>
    </row>
    <row r="3124" spans="1:3" x14ac:dyDescent="0.2">
      <c r="A3124" s="3" t="str">
        <f>"PDK4"</f>
        <v>PDK4</v>
      </c>
      <c r="B3124" s="4">
        <v>1</v>
      </c>
      <c r="C3124" s="5">
        <v>0.54500000000000004</v>
      </c>
    </row>
    <row r="3125" spans="1:3" x14ac:dyDescent="0.2">
      <c r="A3125" s="3" t="str">
        <f>"GRM4"</f>
        <v>GRM4</v>
      </c>
      <c r="B3125" s="4">
        <v>1</v>
      </c>
      <c r="C3125" s="5">
        <v>0.54500000000000004</v>
      </c>
    </row>
    <row r="3126" spans="1:3" x14ac:dyDescent="0.2">
      <c r="A3126" s="3" t="str">
        <f>"RRS1-AS1"</f>
        <v>RRS1-AS1</v>
      </c>
      <c r="B3126" s="4">
        <v>1</v>
      </c>
      <c r="C3126" s="5">
        <v>0.54500000000000004</v>
      </c>
    </row>
    <row r="3127" spans="1:3" x14ac:dyDescent="0.2">
      <c r="A3127" s="3" t="str">
        <f>"USP16"</f>
        <v>USP16</v>
      </c>
      <c r="B3127" s="4">
        <v>1</v>
      </c>
      <c r="C3127" s="5">
        <v>0.54500000000000004</v>
      </c>
    </row>
    <row r="3128" spans="1:3" x14ac:dyDescent="0.2">
      <c r="A3128" s="3" t="str">
        <f>"CUEDC1"</f>
        <v>CUEDC1</v>
      </c>
      <c r="B3128" s="4">
        <v>1</v>
      </c>
      <c r="C3128" s="5">
        <v>0.54500000000000004</v>
      </c>
    </row>
    <row r="3129" spans="1:3" x14ac:dyDescent="0.2">
      <c r="A3129" s="3" t="str">
        <f>"ELP4"</f>
        <v>ELP4</v>
      </c>
      <c r="B3129" s="4">
        <v>1</v>
      </c>
      <c r="C3129" s="5">
        <v>0.54500000000000004</v>
      </c>
    </row>
    <row r="3130" spans="1:3" x14ac:dyDescent="0.2">
      <c r="A3130" s="3" t="str">
        <f>"NUP54"</f>
        <v>NUP54</v>
      </c>
      <c r="B3130" s="4">
        <v>1</v>
      </c>
      <c r="C3130" s="5">
        <v>0.54500000000000004</v>
      </c>
    </row>
    <row r="3131" spans="1:3" x14ac:dyDescent="0.2">
      <c r="A3131" s="3" t="str">
        <f>"ZNF528"</f>
        <v>ZNF528</v>
      </c>
      <c r="B3131" s="4">
        <v>1</v>
      </c>
      <c r="C3131" s="5">
        <v>0.54400000000000004</v>
      </c>
    </row>
    <row r="3132" spans="1:3" x14ac:dyDescent="0.2">
      <c r="A3132" s="3" t="str">
        <f>"METTL3"</f>
        <v>METTL3</v>
      </c>
      <c r="B3132" s="4">
        <v>1</v>
      </c>
      <c r="C3132" s="5">
        <v>0.54400000000000004</v>
      </c>
    </row>
    <row r="3133" spans="1:3" x14ac:dyDescent="0.2">
      <c r="A3133" s="3" t="str">
        <f>"AL132780.2"</f>
        <v>AL132780.2</v>
      </c>
      <c r="B3133" s="4">
        <v>1</v>
      </c>
      <c r="C3133" s="5">
        <v>0.54400000000000004</v>
      </c>
    </row>
    <row r="3134" spans="1:3" x14ac:dyDescent="0.2">
      <c r="A3134" s="3" t="str">
        <f>"LINC02137"</f>
        <v>LINC02137</v>
      </c>
      <c r="B3134" s="4">
        <v>1</v>
      </c>
      <c r="C3134" s="5">
        <v>0.54400000000000004</v>
      </c>
    </row>
    <row r="3135" spans="1:3" x14ac:dyDescent="0.2">
      <c r="A3135" s="3" t="str">
        <f>"LMCD1-AS1"</f>
        <v>LMCD1-AS1</v>
      </c>
      <c r="B3135" s="4">
        <v>1</v>
      </c>
      <c r="C3135" s="5">
        <v>0.54400000000000004</v>
      </c>
    </row>
    <row r="3136" spans="1:3" x14ac:dyDescent="0.2">
      <c r="A3136" s="3" t="str">
        <f>"LINC00598"</f>
        <v>LINC00598</v>
      </c>
      <c r="B3136" s="4">
        <v>1</v>
      </c>
      <c r="C3136" s="5">
        <v>0.54300000000000004</v>
      </c>
    </row>
    <row r="3137" spans="1:3" x14ac:dyDescent="0.2">
      <c r="A3137" s="3" t="str">
        <f>"DIPK1A"</f>
        <v>DIPK1A</v>
      </c>
      <c r="B3137" s="4">
        <v>1</v>
      </c>
      <c r="C3137" s="5">
        <v>0.54300000000000004</v>
      </c>
    </row>
    <row r="3138" spans="1:3" x14ac:dyDescent="0.2">
      <c r="A3138" s="3" t="str">
        <f>"EFL1P1"</f>
        <v>EFL1P1</v>
      </c>
      <c r="B3138" s="4">
        <v>1</v>
      </c>
      <c r="C3138" s="5">
        <v>0.54300000000000004</v>
      </c>
    </row>
    <row r="3139" spans="1:3" x14ac:dyDescent="0.2">
      <c r="A3139" s="3" t="str">
        <f>"ATP6V1E2"</f>
        <v>ATP6V1E2</v>
      </c>
      <c r="B3139" s="4">
        <v>1</v>
      </c>
      <c r="C3139" s="5">
        <v>0.54200000000000004</v>
      </c>
    </row>
    <row r="3140" spans="1:3" x14ac:dyDescent="0.2">
      <c r="A3140" s="3" t="str">
        <f>"RPS6KC1"</f>
        <v>RPS6KC1</v>
      </c>
      <c r="B3140" s="4">
        <v>1</v>
      </c>
      <c r="C3140" s="5">
        <v>0.54200000000000004</v>
      </c>
    </row>
    <row r="3141" spans="1:3" x14ac:dyDescent="0.2">
      <c r="A3141" s="3" t="str">
        <f>"TSPAN31"</f>
        <v>TSPAN31</v>
      </c>
      <c r="B3141" s="4">
        <v>1</v>
      </c>
      <c r="C3141" s="5">
        <v>0.54200000000000004</v>
      </c>
    </row>
    <row r="3142" spans="1:3" x14ac:dyDescent="0.2">
      <c r="A3142" s="3" t="str">
        <f>"AC092295.2"</f>
        <v>AC092295.2</v>
      </c>
      <c r="B3142" s="4">
        <v>1</v>
      </c>
      <c r="C3142" s="5">
        <v>0.54200000000000004</v>
      </c>
    </row>
    <row r="3143" spans="1:3" x14ac:dyDescent="0.2">
      <c r="A3143" s="3" t="str">
        <f>"AJM1"</f>
        <v>AJM1</v>
      </c>
      <c r="B3143" s="4">
        <v>1</v>
      </c>
      <c r="C3143" s="5">
        <v>0.54200000000000004</v>
      </c>
    </row>
    <row r="3144" spans="1:3" x14ac:dyDescent="0.2">
      <c r="A3144" s="3" t="str">
        <f>"ANAPC1"</f>
        <v>ANAPC1</v>
      </c>
      <c r="B3144" s="4">
        <v>1</v>
      </c>
      <c r="C3144" s="5">
        <v>0.54200000000000004</v>
      </c>
    </row>
    <row r="3145" spans="1:3" x14ac:dyDescent="0.2">
      <c r="A3145" s="3" t="str">
        <f>"APOA1"</f>
        <v>APOA1</v>
      </c>
      <c r="B3145" s="4">
        <v>1</v>
      </c>
      <c r="C3145" s="5">
        <v>0.54200000000000004</v>
      </c>
    </row>
    <row r="3146" spans="1:3" x14ac:dyDescent="0.2">
      <c r="A3146" s="3" t="str">
        <f>"AL442663.3"</f>
        <v>AL442663.3</v>
      </c>
      <c r="B3146" s="4">
        <v>1</v>
      </c>
      <c r="C3146" s="5">
        <v>0.54200000000000004</v>
      </c>
    </row>
    <row r="3147" spans="1:3" x14ac:dyDescent="0.2">
      <c r="A3147" s="3" t="str">
        <f>"SNX29P2"</f>
        <v>SNX29P2</v>
      </c>
      <c r="B3147" s="4">
        <v>1</v>
      </c>
      <c r="C3147" s="5">
        <v>0.54200000000000004</v>
      </c>
    </row>
    <row r="3148" spans="1:3" x14ac:dyDescent="0.2">
      <c r="A3148" s="3" t="str">
        <f>"AC068473.3"</f>
        <v>AC068473.3</v>
      </c>
      <c r="B3148" s="4">
        <v>1</v>
      </c>
      <c r="C3148" s="5">
        <v>0.54200000000000004</v>
      </c>
    </row>
    <row r="3149" spans="1:3" x14ac:dyDescent="0.2">
      <c r="A3149" s="3" t="str">
        <f>"MED11"</f>
        <v>MED11</v>
      </c>
      <c r="B3149" s="4">
        <v>1</v>
      </c>
      <c r="C3149" s="5">
        <v>0.54200000000000004</v>
      </c>
    </row>
    <row r="3150" spans="1:3" x14ac:dyDescent="0.2">
      <c r="A3150" s="3" t="str">
        <f>"MLXIP"</f>
        <v>MLXIP</v>
      </c>
      <c r="B3150" s="4">
        <v>1</v>
      </c>
      <c r="C3150" s="5">
        <v>0.54200000000000004</v>
      </c>
    </row>
    <row r="3151" spans="1:3" x14ac:dyDescent="0.2">
      <c r="A3151" s="3" t="str">
        <f>"RNF216P1"</f>
        <v>RNF216P1</v>
      </c>
      <c r="B3151" s="4">
        <v>1</v>
      </c>
      <c r="C3151" s="5">
        <v>0.54100000000000004</v>
      </c>
    </row>
    <row r="3152" spans="1:3" x14ac:dyDescent="0.2">
      <c r="A3152" s="3" t="str">
        <f>"SF3B4"</f>
        <v>SF3B4</v>
      </c>
      <c r="B3152" s="4">
        <v>1</v>
      </c>
      <c r="C3152" s="5">
        <v>0.54100000000000004</v>
      </c>
    </row>
    <row r="3153" spans="1:3" x14ac:dyDescent="0.2">
      <c r="A3153" s="3" t="str">
        <f>"SGF29"</f>
        <v>SGF29</v>
      </c>
      <c r="B3153" s="4">
        <v>1</v>
      </c>
      <c r="C3153" s="5">
        <v>0.54100000000000004</v>
      </c>
    </row>
    <row r="3154" spans="1:3" x14ac:dyDescent="0.2">
      <c r="A3154" s="3" t="str">
        <f>"RTL6"</f>
        <v>RTL6</v>
      </c>
      <c r="B3154" s="4">
        <v>1</v>
      </c>
      <c r="C3154" s="5">
        <v>0.54100000000000004</v>
      </c>
    </row>
    <row r="3155" spans="1:3" x14ac:dyDescent="0.2">
      <c r="A3155" s="3" t="str">
        <f>"ERH"</f>
        <v>ERH</v>
      </c>
      <c r="B3155" s="4">
        <v>1</v>
      </c>
      <c r="C3155" s="5">
        <v>0.54100000000000004</v>
      </c>
    </row>
    <row r="3156" spans="1:3" x14ac:dyDescent="0.2">
      <c r="A3156" s="3" t="str">
        <f>"TPTE2P1"</f>
        <v>TPTE2P1</v>
      </c>
      <c r="B3156" s="4">
        <v>1</v>
      </c>
      <c r="C3156" s="5">
        <v>0.54100000000000004</v>
      </c>
    </row>
    <row r="3157" spans="1:3" x14ac:dyDescent="0.2">
      <c r="A3157" s="3" t="str">
        <f>"GSTA8P"</f>
        <v>GSTA8P</v>
      </c>
      <c r="B3157" s="4">
        <v>1</v>
      </c>
      <c r="C3157" s="5">
        <v>0.54100000000000004</v>
      </c>
    </row>
    <row r="3158" spans="1:3" x14ac:dyDescent="0.2">
      <c r="A3158" s="3" t="str">
        <f>"UTP23"</f>
        <v>UTP23</v>
      </c>
      <c r="B3158" s="4">
        <v>1</v>
      </c>
      <c r="C3158" s="5">
        <v>0.54100000000000004</v>
      </c>
    </row>
    <row r="3159" spans="1:3" x14ac:dyDescent="0.2">
      <c r="A3159" s="3" t="str">
        <f>"AL139300.1"</f>
        <v>AL139300.1</v>
      </c>
      <c r="B3159" s="4">
        <v>1</v>
      </c>
      <c r="C3159" s="5">
        <v>0.54100000000000004</v>
      </c>
    </row>
    <row r="3160" spans="1:3" x14ac:dyDescent="0.2">
      <c r="A3160" s="3" t="str">
        <f>"AL137058.1"</f>
        <v>AL137058.1</v>
      </c>
      <c r="B3160" s="4">
        <v>1</v>
      </c>
      <c r="C3160" s="5">
        <v>0.54100000000000004</v>
      </c>
    </row>
    <row r="3161" spans="1:3" x14ac:dyDescent="0.2">
      <c r="A3161" s="3" t="str">
        <f>"HLF"</f>
        <v>HLF</v>
      </c>
      <c r="B3161" s="4">
        <v>1</v>
      </c>
      <c r="C3161" s="5">
        <v>0.54100000000000004</v>
      </c>
    </row>
    <row r="3162" spans="1:3" x14ac:dyDescent="0.2">
      <c r="A3162" s="3" t="str">
        <f>"ALG11"</f>
        <v>ALG11</v>
      </c>
      <c r="B3162" s="4">
        <v>1</v>
      </c>
      <c r="C3162" s="5">
        <v>0.54100000000000004</v>
      </c>
    </row>
    <row r="3163" spans="1:3" x14ac:dyDescent="0.2">
      <c r="A3163" s="3" t="str">
        <f>"PKIB"</f>
        <v>PKIB</v>
      </c>
      <c r="B3163" s="4">
        <v>1</v>
      </c>
      <c r="C3163" s="5">
        <v>0.54</v>
      </c>
    </row>
    <row r="3164" spans="1:3" x14ac:dyDescent="0.2">
      <c r="A3164" s="3" t="str">
        <f>"AC138207.8"</f>
        <v>AC138207.8</v>
      </c>
      <c r="B3164" s="4">
        <v>1</v>
      </c>
      <c r="C3164" s="5">
        <v>0.54</v>
      </c>
    </row>
    <row r="3165" spans="1:3" x14ac:dyDescent="0.2">
      <c r="A3165" s="3" t="str">
        <f>"ZNF704"</f>
        <v>ZNF704</v>
      </c>
      <c r="B3165" s="4">
        <v>1</v>
      </c>
      <c r="C3165" s="5">
        <v>0.54</v>
      </c>
    </row>
    <row r="3166" spans="1:3" x14ac:dyDescent="0.2">
      <c r="A3166" s="3" t="str">
        <f>"SLAIN2"</f>
        <v>SLAIN2</v>
      </c>
      <c r="B3166" s="4">
        <v>1</v>
      </c>
      <c r="C3166" s="5">
        <v>0.54</v>
      </c>
    </row>
    <row r="3167" spans="1:3" x14ac:dyDescent="0.2">
      <c r="A3167" s="3" t="str">
        <f>"HDAC11"</f>
        <v>HDAC11</v>
      </c>
      <c r="B3167" s="4">
        <v>1</v>
      </c>
      <c r="C3167" s="5">
        <v>0.54</v>
      </c>
    </row>
    <row r="3168" spans="1:3" x14ac:dyDescent="0.2">
      <c r="A3168" s="3" t="str">
        <f>"TMEM69"</f>
        <v>TMEM69</v>
      </c>
      <c r="B3168" s="4">
        <v>1</v>
      </c>
      <c r="C3168" s="5">
        <v>0.54</v>
      </c>
    </row>
    <row r="3169" spans="1:3" x14ac:dyDescent="0.2">
      <c r="A3169" s="3" t="str">
        <f>"PEX19"</f>
        <v>PEX19</v>
      </c>
      <c r="B3169" s="4">
        <v>1</v>
      </c>
      <c r="C3169" s="5">
        <v>0.54</v>
      </c>
    </row>
    <row r="3170" spans="1:3" x14ac:dyDescent="0.2">
      <c r="A3170" s="3" t="str">
        <f>"AP001085.1"</f>
        <v>AP001085.1</v>
      </c>
      <c r="B3170" s="4">
        <v>1</v>
      </c>
      <c r="C3170" s="5">
        <v>0.54</v>
      </c>
    </row>
    <row r="3171" spans="1:3" x14ac:dyDescent="0.2">
      <c r="A3171" s="3" t="str">
        <f>"BICRA-AS1"</f>
        <v>BICRA-AS1</v>
      </c>
      <c r="B3171" s="4">
        <v>1</v>
      </c>
      <c r="C3171" s="5">
        <v>0.54</v>
      </c>
    </row>
    <row r="3172" spans="1:3" x14ac:dyDescent="0.2">
      <c r="A3172" s="3" t="str">
        <f>"NLK"</f>
        <v>NLK</v>
      </c>
      <c r="B3172" s="4">
        <v>1</v>
      </c>
      <c r="C3172" s="5">
        <v>0.54</v>
      </c>
    </row>
    <row r="3173" spans="1:3" x14ac:dyDescent="0.2">
      <c r="A3173" s="3" t="str">
        <f>"METTL21EP"</f>
        <v>METTL21EP</v>
      </c>
      <c r="B3173" s="4">
        <v>1</v>
      </c>
      <c r="C3173" s="5">
        <v>0.54</v>
      </c>
    </row>
    <row r="3174" spans="1:3" x14ac:dyDescent="0.2">
      <c r="A3174" s="3" t="str">
        <f>"PGM5P3-AS1"</f>
        <v>PGM5P3-AS1</v>
      </c>
      <c r="B3174" s="4">
        <v>1</v>
      </c>
      <c r="C3174" s="5">
        <v>0.54</v>
      </c>
    </row>
    <row r="3175" spans="1:3" x14ac:dyDescent="0.2">
      <c r="A3175" s="3" t="str">
        <f>"AL033528.2"</f>
        <v>AL033528.2</v>
      </c>
      <c r="B3175" s="4">
        <v>1</v>
      </c>
      <c r="C3175" s="5">
        <v>0.54</v>
      </c>
    </row>
    <row r="3176" spans="1:3" x14ac:dyDescent="0.2">
      <c r="A3176" s="3" t="str">
        <f>"SERPINI1"</f>
        <v>SERPINI1</v>
      </c>
      <c r="B3176" s="4">
        <v>1</v>
      </c>
      <c r="C3176" s="5">
        <v>0.54</v>
      </c>
    </row>
    <row r="3177" spans="1:3" x14ac:dyDescent="0.2">
      <c r="A3177" s="3" t="str">
        <f>"AC091214.1"</f>
        <v>AC091214.1</v>
      </c>
      <c r="B3177" s="4">
        <v>1</v>
      </c>
      <c r="C3177" s="5">
        <v>0.54</v>
      </c>
    </row>
    <row r="3178" spans="1:3" x14ac:dyDescent="0.2">
      <c r="A3178" s="3" t="str">
        <f>"HEATR5B"</f>
        <v>HEATR5B</v>
      </c>
      <c r="B3178" s="4">
        <v>1</v>
      </c>
      <c r="C3178" s="5">
        <v>0.54</v>
      </c>
    </row>
    <row r="3179" spans="1:3" x14ac:dyDescent="0.2">
      <c r="A3179" s="3" t="str">
        <f>"PDE11A-AS1"</f>
        <v>PDE11A-AS1</v>
      </c>
      <c r="B3179" s="4">
        <v>1</v>
      </c>
      <c r="C3179" s="5">
        <v>0.54</v>
      </c>
    </row>
    <row r="3180" spans="1:3" x14ac:dyDescent="0.2">
      <c r="A3180" s="3" t="str">
        <f>"PROB1"</f>
        <v>PROB1</v>
      </c>
      <c r="B3180" s="4">
        <v>1</v>
      </c>
      <c r="C3180" s="5">
        <v>0.54</v>
      </c>
    </row>
    <row r="3181" spans="1:3" x14ac:dyDescent="0.2">
      <c r="A3181" s="3" t="str">
        <f>"MED17"</f>
        <v>MED17</v>
      </c>
      <c r="B3181" s="4">
        <v>1</v>
      </c>
      <c r="C3181" s="5">
        <v>0.54</v>
      </c>
    </row>
    <row r="3182" spans="1:3" x14ac:dyDescent="0.2">
      <c r="A3182" s="3" t="str">
        <f>"GCNT4"</f>
        <v>GCNT4</v>
      </c>
      <c r="B3182" s="4">
        <v>1</v>
      </c>
      <c r="C3182" s="5">
        <v>0.53900000000000003</v>
      </c>
    </row>
    <row r="3183" spans="1:3" x14ac:dyDescent="0.2">
      <c r="A3183" s="3" t="str">
        <f>"NSMCE3"</f>
        <v>NSMCE3</v>
      </c>
      <c r="B3183" s="4">
        <v>1</v>
      </c>
      <c r="C3183" s="5">
        <v>0.53900000000000003</v>
      </c>
    </row>
    <row r="3184" spans="1:3" x14ac:dyDescent="0.2">
      <c r="A3184" s="3" t="str">
        <f>"ZNF460-AS1"</f>
        <v>ZNF460-AS1</v>
      </c>
      <c r="B3184" s="4">
        <v>1</v>
      </c>
      <c r="C3184" s="5">
        <v>0.53900000000000003</v>
      </c>
    </row>
    <row r="3185" spans="1:3" x14ac:dyDescent="0.2">
      <c r="A3185" s="3" t="str">
        <f>"DDB1"</f>
        <v>DDB1</v>
      </c>
      <c r="B3185" s="4">
        <v>1</v>
      </c>
      <c r="C3185" s="5">
        <v>0.53900000000000003</v>
      </c>
    </row>
    <row r="3186" spans="1:3" x14ac:dyDescent="0.2">
      <c r="A3186" s="3" t="str">
        <f>"ZNF529"</f>
        <v>ZNF529</v>
      </c>
      <c r="B3186" s="4">
        <v>1</v>
      </c>
      <c r="C3186" s="5">
        <v>0.53900000000000003</v>
      </c>
    </row>
    <row r="3187" spans="1:3" x14ac:dyDescent="0.2">
      <c r="A3187" s="3" t="str">
        <f>"LINC00652"</f>
        <v>LINC00652</v>
      </c>
      <c r="B3187" s="4">
        <v>1</v>
      </c>
      <c r="C3187" s="5">
        <v>0.53900000000000003</v>
      </c>
    </row>
    <row r="3188" spans="1:3" x14ac:dyDescent="0.2">
      <c r="A3188" s="3" t="str">
        <f>"RNF40"</f>
        <v>RNF40</v>
      </c>
      <c r="B3188" s="4">
        <v>1</v>
      </c>
      <c r="C3188" s="5">
        <v>0.53900000000000003</v>
      </c>
    </row>
    <row r="3189" spans="1:3" x14ac:dyDescent="0.2">
      <c r="A3189" s="3" t="str">
        <f>"SUV39H1"</f>
        <v>SUV39H1</v>
      </c>
      <c r="B3189" s="4">
        <v>1</v>
      </c>
      <c r="C3189" s="5">
        <v>0.53900000000000003</v>
      </c>
    </row>
    <row r="3190" spans="1:3" x14ac:dyDescent="0.2">
      <c r="A3190" s="3" t="str">
        <f>"LINC01121"</f>
        <v>LINC01121</v>
      </c>
      <c r="B3190" s="4">
        <v>1</v>
      </c>
      <c r="C3190" s="5">
        <v>0.53900000000000003</v>
      </c>
    </row>
    <row r="3191" spans="1:3" x14ac:dyDescent="0.2">
      <c r="A3191" s="3" t="str">
        <f>"TRAP1"</f>
        <v>TRAP1</v>
      </c>
      <c r="B3191" s="4">
        <v>1</v>
      </c>
      <c r="C3191" s="5">
        <v>0.53800000000000003</v>
      </c>
    </row>
    <row r="3192" spans="1:3" x14ac:dyDescent="0.2">
      <c r="A3192" s="3" t="str">
        <f>"BMPR1B"</f>
        <v>BMPR1B</v>
      </c>
      <c r="B3192" s="4">
        <v>1</v>
      </c>
      <c r="C3192" s="5">
        <v>0.53800000000000003</v>
      </c>
    </row>
    <row r="3193" spans="1:3" x14ac:dyDescent="0.2">
      <c r="A3193" s="3" t="str">
        <f>"AL627171.2"</f>
        <v>AL627171.2</v>
      </c>
      <c r="B3193" s="4">
        <v>1</v>
      </c>
      <c r="C3193" s="5">
        <v>0.53800000000000003</v>
      </c>
    </row>
    <row r="3194" spans="1:3" x14ac:dyDescent="0.2">
      <c r="A3194" s="3" t="str">
        <f>"BX293535.1"</f>
        <v>BX293535.1</v>
      </c>
      <c r="B3194" s="4">
        <v>1</v>
      </c>
      <c r="C3194" s="5">
        <v>0.53800000000000003</v>
      </c>
    </row>
    <row r="3195" spans="1:3" x14ac:dyDescent="0.2">
      <c r="A3195" s="3" t="str">
        <f>"THSD8"</f>
        <v>THSD8</v>
      </c>
      <c r="B3195" s="4">
        <v>1</v>
      </c>
      <c r="C3195" s="5">
        <v>0.53800000000000003</v>
      </c>
    </row>
    <row r="3196" spans="1:3" x14ac:dyDescent="0.2">
      <c r="A3196" s="3" t="str">
        <f>"VIT"</f>
        <v>VIT</v>
      </c>
      <c r="B3196" s="4">
        <v>1</v>
      </c>
      <c r="C3196" s="5">
        <v>0.53800000000000003</v>
      </c>
    </row>
    <row r="3197" spans="1:3" x14ac:dyDescent="0.2">
      <c r="A3197" s="3" t="str">
        <f>"NPBWR1"</f>
        <v>NPBWR1</v>
      </c>
      <c r="B3197" s="4">
        <v>1</v>
      </c>
      <c r="C3197" s="5">
        <v>0.53800000000000003</v>
      </c>
    </row>
    <row r="3198" spans="1:3" x14ac:dyDescent="0.2">
      <c r="A3198" s="3" t="str">
        <f>"TTLL11"</f>
        <v>TTLL11</v>
      </c>
      <c r="B3198" s="4">
        <v>1</v>
      </c>
      <c r="C3198" s="5">
        <v>0.53800000000000003</v>
      </c>
    </row>
    <row r="3199" spans="1:3" x14ac:dyDescent="0.2">
      <c r="A3199" s="3" t="str">
        <f>"MIR200CHG"</f>
        <v>MIR200CHG</v>
      </c>
      <c r="B3199" s="4">
        <v>1</v>
      </c>
      <c r="C3199" s="5">
        <v>0.53800000000000003</v>
      </c>
    </row>
    <row r="3200" spans="1:3" x14ac:dyDescent="0.2">
      <c r="A3200" s="3" t="str">
        <f>"TMX4"</f>
        <v>TMX4</v>
      </c>
      <c r="B3200" s="4">
        <v>1</v>
      </c>
      <c r="C3200" s="5">
        <v>0.53800000000000003</v>
      </c>
    </row>
    <row r="3201" spans="1:3" x14ac:dyDescent="0.2">
      <c r="A3201" s="3" t="str">
        <f>"YWHAQ"</f>
        <v>YWHAQ</v>
      </c>
      <c r="B3201" s="4">
        <v>1</v>
      </c>
      <c r="C3201" s="5">
        <v>0.53700000000000003</v>
      </c>
    </row>
    <row r="3202" spans="1:3" x14ac:dyDescent="0.2">
      <c r="A3202" s="3" t="str">
        <f>"CYB5R1"</f>
        <v>CYB5R1</v>
      </c>
      <c r="B3202" s="4">
        <v>1</v>
      </c>
      <c r="C3202" s="5">
        <v>0.53700000000000003</v>
      </c>
    </row>
    <row r="3203" spans="1:3" x14ac:dyDescent="0.2">
      <c r="A3203" s="3" t="str">
        <f>"ACSM2A"</f>
        <v>ACSM2A</v>
      </c>
      <c r="B3203" s="4">
        <v>1</v>
      </c>
      <c r="C3203" s="5">
        <v>0.53700000000000003</v>
      </c>
    </row>
    <row r="3204" spans="1:3" x14ac:dyDescent="0.2">
      <c r="A3204" s="3" t="str">
        <f>"ADAM32"</f>
        <v>ADAM32</v>
      </c>
      <c r="B3204" s="4">
        <v>1</v>
      </c>
      <c r="C3204" s="5">
        <v>0.53700000000000003</v>
      </c>
    </row>
    <row r="3205" spans="1:3" x14ac:dyDescent="0.2">
      <c r="A3205" s="3" t="str">
        <f>"FAM234B"</f>
        <v>FAM234B</v>
      </c>
      <c r="B3205" s="4">
        <v>1</v>
      </c>
      <c r="C3205" s="5">
        <v>0.53700000000000003</v>
      </c>
    </row>
    <row r="3206" spans="1:3" x14ac:dyDescent="0.2">
      <c r="A3206" s="3" t="str">
        <f>"AC127070.1"</f>
        <v>AC127070.1</v>
      </c>
      <c r="B3206" s="4">
        <v>1</v>
      </c>
      <c r="C3206" s="5">
        <v>0.53700000000000003</v>
      </c>
    </row>
    <row r="3207" spans="1:3" x14ac:dyDescent="0.2">
      <c r="A3207" s="3" t="str">
        <f>"AL031772.1"</f>
        <v>AL031772.1</v>
      </c>
      <c r="B3207" s="4">
        <v>1</v>
      </c>
      <c r="C3207" s="5">
        <v>0.53700000000000003</v>
      </c>
    </row>
    <row r="3208" spans="1:3" x14ac:dyDescent="0.2">
      <c r="A3208" s="3" t="str">
        <f>"POLR2C"</f>
        <v>POLR2C</v>
      </c>
      <c r="B3208" s="4">
        <v>1</v>
      </c>
      <c r="C3208" s="5">
        <v>0.53600000000000003</v>
      </c>
    </row>
    <row r="3209" spans="1:3" x14ac:dyDescent="0.2">
      <c r="A3209" s="3" t="str">
        <f>"AL033519.5"</f>
        <v>AL033519.5</v>
      </c>
      <c r="B3209" s="4">
        <v>1</v>
      </c>
      <c r="C3209" s="5">
        <v>0.53600000000000003</v>
      </c>
    </row>
    <row r="3210" spans="1:3" x14ac:dyDescent="0.2">
      <c r="A3210" s="3" t="str">
        <f>"RHOB"</f>
        <v>RHOB</v>
      </c>
      <c r="B3210" s="4">
        <v>1</v>
      </c>
      <c r="C3210" s="5">
        <v>0.53600000000000003</v>
      </c>
    </row>
    <row r="3211" spans="1:3" x14ac:dyDescent="0.2">
      <c r="A3211" s="3" t="str">
        <f>"C11orf53"</f>
        <v>C11orf53</v>
      </c>
      <c r="B3211" s="4">
        <v>1</v>
      </c>
      <c r="C3211" s="5">
        <v>0.53600000000000003</v>
      </c>
    </row>
    <row r="3212" spans="1:3" x14ac:dyDescent="0.2">
      <c r="A3212" s="3" t="str">
        <f>"AC080112.4"</f>
        <v>AC080112.4</v>
      </c>
      <c r="B3212" s="4">
        <v>1</v>
      </c>
      <c r="C3212" s="5">
        <v>0.53600000000000003</v>
      </c>
    </row>
    <row r="3213" spans="1:3" x14ac:dyDescent="0.2">
      <c r="A3213" s="3" t="str">
        <f>"MMAB"</f>
        <v>MMAB</v>
      </c>
      <c r="B3213" s="4">
        <v>1</v>
      </c>
      <c r="C3213" s="5">
        <v>0.53600000000000003</v>
      </c>
    </row>
    <row r="3214" spans="1:3" x14ac:dyDescent="0.2">
      <c r="A3214" s="3" t="str">
        <f>"FAM27E3"</f>
        <v>FAM27E3</v>
      </c>
      <c r="B3214" s="4">
        <v>1</v>
      </c>
      <c r="C3214" s="5">
        <v>0.53600000000000003</v>
      </c>
    </row>
    <row r="3215" spans="1:3" x14ac:dyDescent="0.2">
      <c r="A3215" s="3" t="str">
        <f>"FAR2P3"</f>
        <v>FAR2P3</v>
      </c>
      <c r="B3215" s="4">
        <v>1</v>
      </c>
      <c r="C3215" s="5">
        <v>0.53600000000000003</v>
      </c>
    </row>
    <row r="3216" spans="1:3" x14ac:dyDescent="0.2">
      <c r="A3216" s="3" t="str">
        <f>"AL512353.1"</f>
        <v>AL512353.1</v>
      </c>
      <c r="B3216" s="4">
        <v>1</v>
      </c>
      <c r="C3216" s="5">
        <v>0.53600000000000003</v>
      </c>
    </row>
    <row r="3217" spans="1:3" x14ac:dyDescent="0.2">
      <c r="A3217" s="3" t="str">
        <f>"INO80B"</f>
        <v>INO80B</v>
      </c>
      <c r="B3217" s="4">
        <v>1</v>
      </c>
      <c r="C3217" s="5">
        <v>0.53600000000000003</v>
      </c>
    </row>
    <row r="3218" spans="1:3" x14ac:dyDescent="0.2">
      <c r="A3218" s="3" t="str">
        <f>"CCNDBP1"</f>
        <v>CCNDBP1</v>
      </c>
      <c r="B3218" s="4">
        <v>1</v>
      </c>
      <c r="C3218" s="5">
        <v>0.53600000000000003</v>
      </c>
    </row>
    <row r="3219" spans="1:3" x14ac:dyDescent="0.2">
      <c r="A3219" s="3" t="str">
        <f>"NIF3L1"</f>
        <v>NIF3L1</v>
      </c>
      <c r="B3219" s="4">
        <v>1</v>
      </c>
      <c r="C3219" s="5">
        <v>0.53500000000000003</v>
      </c>
    </row>
    <row r="3220" spans="1:3" x14ac:dyDescent="0.2">
      <c r="A3220" s="3" t="str">
        <f>"UBAC2-AS1"</f>
        <v>UBAC2-AS1</v>
      </c>
      <c r="B3220" s="4">
        <v>1</v>
      </c>
      <c r="C3220" s="5">
        <v>0.53500000000000003</v>
      </c>
    </row>
    <row r="3221" spans="1:3" x14ac:dyDescent="0.2">
      <c r="A3221" s="3" t="str">
        <f>"ZNF561-AS1"</f>
        <v>ZNF561-AS1</v>
      </c>
      <c r="B3221" s="4">
        <v>1</v>
      </c>
      <c r="C3221" s="5">
        <v>0.53500000000000003</v>
      </c>
    </row>
    <row r="3222" spans="1:3" x14ac:dyDescent="0.2">
      <c r="A3222" s="3" t="str">
        <f>"FUBP1"</f>
        <v>FUBP1</v>
      </c>
      <c r="B3222" s="4">
        <v>1</v>
      </c>
      <c r="C3222" s="5">
        <v>0.53500000000000003</v>
      </c>
    </row>
    <row r="3223" spans="1:3" x14ac:dyDescent="0.2">
      <c r="A3223" s="3" t="str">
        <f>"AC096636.1"</f>
        <v>AC096636.1</v>
      </c>
      <c r="B3223" s="4">
        <v>1</v>
      </c>
      <c r="C3223" s="5">
        <v>0.53500000000000003</v>
      </c>
    </row>
    <row r="3224" spans="1:3" x14ac:dyDescent="0.2">
      <c r="A3224" s="3" t="str">
        <f>"CCDC112"</f>
        <v>CCDC112</v>
      </c>
      <c r="B3224" s="4">
        <v>1</v>
      </c>
      <c r="C3224" s="5">
        <v>0.53500000000000003</v>
      </c>
    </row>
    <row r="3225" spans="1:3" x14ac:dyDescent="0.2">
      <c r="A3225" s="3" t="str">
        <f>"STK4-AS1"</f>
        <v>STK4-AS1</v>
      </c>
      <c r="B3225" s="4">
        <v>1</v>
      </c>
      <c r="C3225" s="5">
        <v>0.53500000000000003</v>
      </c>
    </row>
    <row r="3226" spans="1:3" x14ac:dyDescent="0.2">
      <c r="A3226" s="3" t="str">
        <f>"KCNJ16"</f>
        <v>KCNJ16</v>
      </c>
      <c r="B3226" s="4">
        <v>1</v>
      </c>
      <c r="C3226" s="5">
        <v>0.53500000000000003</v>
      </c>
    </row>
    <row r="3227" spans="1:3" x14ac:dyDescent="0.2">
      <c r="A3227" s="3" t="str">
        <f>"EDRF1-DT"</f>
        <v>EDRF1-DT</v>
      </c>
      <c r="B3227" s="4">
        <v>1</v>
      </c>
      <c r="C3227" s="5">
        <v>0.53500000000000003</v>
      </c>
    </row>
    <row r="3228" spans="1:3" x14ac:dyDescent="0.2">
      <c r="A3228" s="3" t="str">
        <f>"CHORDC1"</f>
        <v>CHORDC1</v>
      </c>
      <c r="B3228" s="4">
        <v>1</v>
      </c>
      <c r="C3228" s="5">
        <v>0.53500000000000003</v>
      </c>
    </row>
    <row r="3229" spans="1:3" x14ac:dyDescent="0.2">
      <c r="A3229" s="3" t="str">
        <f>"SLC29A1"</f>
        <v>SLC29A1</v>
      </c>
      <c r="B3229" s="4">
        <v>1</v>
      </c>
      <c r="C3229" s="5">
        <v>0.53500000000000003</v>
      </c>
    </row>
    <row r="3230" spans="1:3" x14ac:dyDescent="0.2">
      <c r="A3230" s="3" t="str">
        <f>"RPRD1A"</f>
        <v>RPRD1A</v>
      </c>
      <c r="B3230" s="4">
        <v>1</v>
      </c>
      <c r="C3230" s="5">
        <v>0.53500000000000003</v>
      </c>
    </row>
    <row r="3231" spans="1:3" x14ac:dyDescent="0.2">
      <c r="A3231" s="3" t="str">
        <f>"ECRG4"</f>
        <v>ECRG4</v>
      </c>
      <c r="B3231" s="4">
        <v>1</v>
      </c>
      <c r="C3231" s="5">
        <v>0.53500000000000003</v>
      </c>
    </row>
    <row r="3232" spans="1:3" x14ac:dyDescent="0.2">
      <c r="A3232" s="3" t="str">
        <f>"AC069224.1"</f>
        <v>AC069224.1</v>
      </c>
      <c r="B3232" s="4">
        <v>1</v>
      </c>
      <c r="C3232" s="5">
        <v>0.53400000000000003</v>
      </c>
    </row>
    <row r="3233" spans="1:3" x14ac:dyDescent="0.2">
      <c r="A3233" s="3" t="str">
        <f>"ZNF483"</f>
        <v>ZNF483</v>
      </c>
      <c r="B3233" s="4">
        <v>1</v>
      </c>
      <c r="C3233" s="5">
        <v>0.53400000000000003</v>
      </c>
    </row>
    <row r="3234" spans="1:3" x14ac:dyDescent="0.2">
      <c r="A3234" s="3" t="str">
        <f>"KCTD7"</f>
        <v>KCTD7</v>
      </c>
      <c r="B3234" s="4">
        <v>1</v>
      </c>
      <c r="C3234" s="5">
        <v>0.53400000000000003</v>
      </c>
    </row>
    <row r="3235" spans="1:3" x14ac:dyDescent="0.2">
      <c r="A3235" s="3" t="str">
        <f>"AL139353.1"</f>
        <v>AL139353.1</v>
      </c>
      <c r="B3235" s="4">
        <v>1</v>
      </c>
      <c r="C3235" s="5">
        <v>0.53400000000000003</v>
      </c>
    </row>
    <row r="3236" spans="1:3" x14ac:dyDescent="0.2">
      <c r="A3236" s="3" t="str">
        <f>"AC016924.1"</f>
        <v>AC016924.1</v>
      </c>
      <c r="B3236" s="4">
        <v>1</v>
      </c>
      <c r="C3236" s="5">
        <v>0.53400000000000003</v>
      </c>
    </row>
    <row r="3237" spans="1:3" x14ac:dyDescent="0.2">
      <c r="A3237" s="3" t="str">
        <f>"AL109955.1"</f>
        <v>AL109955.1</v>
      </c>
      <c r="B3237" s="4">
        <v>1</v>
      </c>
      <c r="C3237" s="5">
        <v>0.53400000000000003</v>
      </c>
    </row>
    <row r="3238" spans="1:3" x14ac:dyDescent="0.2">
      <c r="A3238" s="3" t="str">
        <f>"AC068647.1"</f>
        <v>AC068647.1</v>
      </c>
      <c r="B3238" s="4">
        <v>1</v>
      </c>
      <c r="C3238" s="5">
        <v>0.53400000000000003</v>
      </c>
    </row>
    <row r="3239" spans="1:3" x14ac:dyDescent="0.2">
      <c r="A3239" s="3" t="str">
        <f>"RNF216"</f>
        <v>RNF216</v>
      </c>
      <c r="B3239" s="4">
        <v>1</v>
      </c>
      <c r="C3239" s="5">
        <v>0.53400000000000003</v>
      </c>
    </row>
    <row r="3240" spans="1:3" x14ac:dyDescent="0.2">
      <c r="A3240" s="3" t="str">
        <f>"FAM201B"</f>
        <v>FAM201B</v>
      </c>
      <c r="B3240" s="4">
        <v>1</v>
      </c>
      <c r="C3240" s="5">
        <v>0.53400000000000003</v>
      </c>
    </row>
    <row r="3241" spans="1:3" x14ac:dyDescent="0.2">
      <c r="A3241" s="3" t="str">
        <f>"NXF2"</f>
        <v>NXF2</v>
      </c>
      <c r="B3241" s="4">
        <v>1</v>
      </c>
      <c r="C3241" s="5">
        <v>0.53400000000000003</v>
      </c>
    </row>
    <row r="3242" spans="1:3" x14ac:dyDescent="0.2">
      <c r="A3242" s="3" t="str">
        <f>"PPP4R4"</f>
        <v>PPP4R4</v>
      </c>
      <c r="B3242" s="4">
        <v>1</v>
      </c>
      <c r="C3242" s="5">
        <v>0.53300000000000003</v>
      </c>
    </row>
    <row r="3243" spans="1:3" x14ac:dyDescent="0.2">
      <c r="A3243" s="3" t="str">
        <f>"HSP90AA2P"</f>
        <v>HSP90AA2P</v>
      </c>
      <c r="B3243" s="4">
        <v>1</v>
      </c>
      <c r="C3243" s="5">
        <v>0.53300000000000003</v>
      </c>
    </row>
    <row r="3244" spans="1:3" x14ac:dyDescent="0.2">
      <c r="A3244" s="3" t="str">
        <f>"CKAP5"</f>
        <v>CKAP5</v>
      </c>
      <c r="B3244" s="4">
        <v>1</v>
      </c>
      <c r="C3244" s="5">
        <v>0.53300000000000003</v>
      </c>
    </row>
    <row r="3245" spans="1:3" x14ac:dyDescent="0.2">
      <c r="A3245" s="3" t="str">
        <f>"RBM14"</f>
        <v>RBM14</v>
      </c>
      <c r="B3245" s="4">
        <v>1</v>
      </c>
      <c r="C3245" s="5">
        <v>0.53300000000000003</v>
      </c>
    </row>
    <row r="3246" spans="1:3" x14ac:dyDescent="0.2">
      <c r="A3246" s="3" t="str">
        <f>"DCLK1"</f>
        <v>DCLK1</v>
      </c>
      <c r="B3246" s="4">
        <v>1</v>
      </c>
      <c r="C3246" s="5">
        <v>0.53300000000000003</v>
      </c>
    </row>
    <row r="3247" spans="1:3" x14ac:dyDescent="0.2">
      <c r="A3247" s="3" t="str">
        <f>"AC008915.2"</f>
        <v>AC008915.2</v>
      </c>
      <c r="B3247" s="4">
        <v>1</v>
      </c>
      <c r="C3247" s="5">
        <v>0.53300000000000003</v>
      </c>
    </row>
    <row r="3248" spans="1:3" x14ac:dyDescent="0.2">
      <c r="A3248" s="3" t="str">
        <f>"RASSF10"</f>
        <v>RASSF10</v>
      </c>
      <c r="B3248" s="4">
        <v>1</v>
      </c>
      <c r="C3248" s="5">
        <v>0.53300000000000003</v>
      </c>
    </row>
    <row r="3249" spans="1:3" x14ac:dyDescent="0.2">
      <c r="A3249" s="3" t="str">
        <f>"C8orf44"</f>
        <v>C8orf44</v>
      </c>
      <c r="B3249" s="4">
        <v>1</v>
      </c>
      <c r="C3249" s="5">
        <v>0.53300000000000003</v>
      </c>
    </row>
    <row r="3250" spans="1:3" x14ac:dyDescent="0.2">
      <c r="A3250" s="3" t="str">
        <f>"HIPK1-AS1"</f>
        <v>HIPK1-AS1</v>
      </c>
      <c r="B3250" s="4">
        <v>1</v>
      </c>
      <c r="C3250" s="5">
        <v>0.53300000000000003</v>
      </c>
    </row>
    <row r="3251" spans="1:3" x14ac:dyDescent="0.2">
      <c r="A3251" s="3" t="str">
        <f>"LINC01135"</f>
        <v>LINC01135</v>
      </c>
      <c r="B3251" s="4">
        <v>1</v>
      </c>
      <c r="C3251" s="5">
        <v>0.53300000000000003</v>
      </c>
    </row>
    <row r="3252" spans="1:3" x14ac:dyDescent="0.2">
      <c r="A3252" s="3" t="str">
        <f>"TMEM120B"</f>
        <v>TMEM120B</v>
      </c>
      <c r="B3252" s="4">
        <v>1</v>
      </c>
      <c r="C3252" s="5">
        <v>0.53200000000000003</v>
      </c>
    </row>
    <row r="3253" spans="1:3" x14ac:dyDescent="0.2">
      <c r="A3253" s="3" t="str">
        <f>"ZBTB41"</f>
        <v>ZBTB41</v>
      </c>
      <c r="B3253" s="4">
        <v>1</v>
      </c>
      <c r="C3253" s="5">
        <v>0.53200000000000003</v>
      </c>
    </row>
    <row r="3254" spans="1:3" x14ac:dyDescent="0.2">
      <c r="A3254" s="3" t="str">
        <f>"LINC00494"</f>
        <v>LINC00494</v>
      </c>
      <c r="B3254" s="4">
        <v>1</v>
      </c>
      <c r="C3254" s="5">
        <v>0.53200000000000003</v>
      </c>
    </row>
    <row r="3255" spans="1:3" x14ac:dyDescent="0.2">
      <c r="A3255" s="3" t="str">
        <f>"CENPS-CORT"</f>
        <v>CENPS-CORT</v>
      </c>
      <c r="B3255" s="4">
        <v>1</v>
      </c>
      <c r="C3255" s="5">
        <v>0.53200000000000003</v>
      </c>
    </row>
    <row r="3256" spans="1:3" x14ac:dyDescent="0.2">
      <c r="A3256" s="3" t="str">
        <f>"LINC01783"</f>
        <v>LINC01783</v>
      </c>
      <c r="B3256" s="4">
        <v>1</v>
      </c>
      <c r="C3256" s="5">
        <v>0.53200000000000003</v>
      </c>
    </row>
    <row r="3257" spans="1:3" x14ac:dyDescent="0.2">
      <c r="A3257" s="3" t="str">
        <f>"AC012313.3"</f>
        <v>AC012313.3</v>
      </c>
      <c r="B3257" s="4">
        <v>1</v>
      </c>
      <c r="C3257" s="5">
        <v>0.53200000000000003</v>
      </c>
    </row>
    <row r="3258" spans="1:3" x14ac:dyDescent="0.2">
      <c r="A3258" s="3" t="str">
        <f>"AC073257.1"</f>
        <v>AC073257.1</v>
      </c>
      <c r="B3258" s="4">
        <v>1</v>
      </c>
      <c r="C3258" s="5">
        <v>0.53200000000000003</v>
      </c>
    </row>
    <row r="3259" spans="1:3" x14ac:dyDescent="0.2">
      <c r="A3259" s="3" t="str">
        <f>"CXorf58"</f>
        <v>CXorf58</v>
      </c>
      <c r="B3259" s="4">
        <v>1</v>
      </c>
      <c r="C3259" s="5">
        <v>0.53200000000000003</v>
      </c>
    </row>
    <row r="3260" spans="1:3" x14ac:dyDescent="0.2">
      <c r="A3260" s="3" t="str">
        <f>"TMEM190"</f>
        <v>TMEM190</v>
      </c>
      <c r="B3260" s="4">
        <v>1</v>
      </c>
      <c r="C3260" s="5">
        <v>0.53200000000000003</v>
      </c>
    </row>
    <row r="3261" spans="1:3" x14ac:dyDescent="0.2">
      <c r="A3261" s="3" t="str">
        <f>"SUCLG2-AS1"</f>
        <v>SUCLG2-AS1</v>
      </c>
      <c r="B3261" s="4">
        <v>1</v>
      </c>
      <c r="C3261" s="5">
        <v>0.53200000000000003</v>
      </c>
    </row>
    <row r="3262" spans="1:3" x14ac:dyDescent="0.2">
      <c r="A3262" s="3" t="str">
        <f>"SLX4IP"</f>
        <v>SLX4IP</v>
      </c>
      <c r="B3262" s="4">
        <v>1</v>
      </c>
      <c r="C3262" s="5">
        <v>0.53200000000000003</v>
      </c>
    </row>
    <row r="3263" spans="1:3" x14ac:dyDescent="0.2">
      <c r="A3263" s="3" t="str">
        <f>"NEDD1"</f>
        <v>NEDD1</v>
      </c>
      <c r="B3263" s="4">
        <v>1</v>
      </c>
      <c r="C3263" s="5">
        <v>0.53200000000000003</v>
      </c>
    </row>
    <row r="3264" spans="1:3" x14ac:dyDescent="0.2">
      <c r="A3264" s="3" t="str">
        <f>"NUPR1"</f>
        <v>NUPR1</v>
      </c>
      <c r="B3264" s="4">
        <v>1</v>
      </c>
      <c r="C3264" s="5">
        <v>0.53200000000000003</v>
      </c>
    </row>
    <row r="3265" spans="1:3" x14ac:dyDescent="0.2">
      <c r="A3265" s="3" t="str">
        <f>"AC010745.2"</f>
        <v>AC010745.2</v>
      </c>
      <c r="B3265" s="4">
        <v>1</v>
      </c>
      <c r="C3265" s="5">
        <v>0.53100000000000003</v>
      </c>
    </row>
    <row r="3266" spans="1:3" x14ac:dyDescent="0.2">
      <c r="A3266" s="3" t="str">
        <f>"NUDT21"</f>
        <v>NUDT21</v>
      </c>
      <c r="B3266" s="4">
        <v>1</v>
      </c>
      <c r="C3266" s="5">
        <v>0.53100000000000003</v>
      </c>
    </row>
    <row r="3267" spans="1:3" x14ac:dyDescent="0.2">
      <c r="A3267" s="3" t="str">
        <f>"PRKAB2"</f>
        <v>PRKAB2</v>
      </c>
      <c r="B3267" s="4">
        <v>1</v>
      </c>
      <c r="C3267" s="5">
        <v>0.53100000000000003</v>
      </c>
    </row>
    <row r="3268" spans="1:3" x14ac:dyDescent="0.2">
      <c r="A3268" s="3" t="str">
        <f>"SVOPL"</f>
        <v>SVOPL</v>
      </c>
      <c r="B3268" s="4">
        <v>1</v>
      </c>
      <c r="C3268" s="5">
        <v>0.53100000000000003</v>
      </c>
    </row>
    <row r="3269" spans="1:3" x14ac:dyDescent="0.2">
      <c r="A3269" s="3" t="str">
        <f>"PIGX"</f>
        <v>PIGX</v>
      </c>
      <c r="B3269" s="4">
        <v>1</v>
      </c>
      <c r="C3269" s="5">
        <v>0.53100000000000003</v>
      </c>
    </row>
    <row r="3270" spans="1:3" x14ac:dyDescent="0.2">
      <c r="A3270" s="3" t="str">
        <f>"LARP7"</f>
        <v>LARP7</v>
      </c>
      <c r="B3270" s="4">
        <v>1</v>
      </c>
      <c r="C3270" s="5">
        <v>0.53100000000000003</v>
      </c>
    </row>
    <row r="3271" spans="1:3" x14ac:dyDescent="0.2">
      <c r="A3271" s="3" t="str">
        <f>"BCDIN3D"</f>
        <v>BCDIN3D</v>
      </c>
      <c r="B3271" s="4">
        <v>1</v>
      </c>
      <c r="C3271" s="5">
        <v>0.53100000000000003</v>
      </c>
    </row>
    <row r="3272" spans="1:3" x14ac:dyDescent="0.2">
      <c r="A3272" s="3" t="str">
        <f>"AC097493.1"</f>
        <v>AC097493.1</v>
      </c>
      <c r="B3272" s="4">
        <v>1</v>
      </c>
      <c r="C3272" s="5">
        <v>0.53100000000000003</v>
      </c>
    </row>
    <row r="3273" spans="1:3" x14ac:dyDescent="0.2">
      <c r="A3273" s="3" t="str">
        <f>"CORO7"</f>
        <v>CORO7</v>
      </c>
      <c r="B3273" s="4">
        <v>1</v>
      </c>
      <c r="C3273" s="5">
        <v>0.53100000000000003</v>
      </c>
    </row>
    <row r="3274" spans="1:3" x14ac:dyDescent="0.2">
      <c r="A3274" s="3" t="str">
        <f>"AGK"</f>
        <v>AGK</v>
      </c>
      <c r="B3274" s="4">
        <v>1</v>
      </c>
      <c r="C3274" s="5">
        <v>0.53100000000000003</v>
      </c>
    </row>
    <row r="3275" spans="1:3" x14ac:dyDescent="0.2">
      <c r="A3275" s="3" t="str">
        <f>"FLJ31356"</f>
        <v>FLJ31356</v>
      </c>
      <c r="B3275" s="4">
        <v>1</v>
      </c>
      <c r="C3275" s="5">
        <v>0.53100000000000003</v>
      </c>
    </row>
    <row r="3276" spans="1:3" x14ac:dyDescent="0.2">
      <c r="A3276" s="3" t="str">
        <f>"PHOSPHO2"</f>
        <v>PHOSPHO2</v>
      </c>
      <c r="B3276" s="4">
        <v>1</v>
      </c>
      <c r="C3276" s="5">
        <v>0.53100000000000003</v>
      </c>
    </row>
    <row r="3277" spans="1:3" x14ac:dyDescent="0.2">
      <c r="A3277" s="3" t="str">
        <f>"RHCE"</f>
        <v>RHCE</v>
      </c>
      <c r="B3277" s="4">
        <v>1</v>
      </c>
      <c r="C3277" s="5">
        <v>0.53</v>
      </c>
    </row>
    <row r="3278" spans="1:3" x14ac:dyDescent="0.2">
      <c r="A3278" s="3" t="str">
        <f>"UTP18"</f>
        <v>UTP18</v>
      </c>
      <c r="B3278" s="4">
        <v>1</v>
      </c>
      <c r="C3278" s="5">
        <v>0.53</v>
      </c>
    </row>
    <row r="3279" spans="1:3" x14ac:dyDescent="0.2">
      <c r="A3279" s="3" t="str">
        <f>"ZNF324"</f>
        <v>ZNF324</v>
      </c>
      <c r="B3279" s="4">
        <v>1</v>
      </c>
      <c r="C3279" s="5">
        <v>0.53</v>
      </c>
    </row>
    <row r="3280" spans="1:3" x14ac:dyDescent="0.2">
      <c r="A3280" s="3" t="str">
        <f>"AC006504.5"</f>
        <v>AC006504.5</v>
      </c>
      <c r="B3280" s="4">
        <v>1</v>
      </c>
      <c r="C3280" s="5">
        <v>0.53</v>
      </c>
    </row>
    <row r="3281" spans="1:3" x14ac:dyDescent="0.2">
      <c r="A3281" s="3" t="str">
        <f>"AP002008.1"</f>
        <v>AP002008.1</v>
      </c>
      <c r="B3281" s="4">
        <v>1</v>
      </c>
      <c r="C3281" s="5">
        <v>0.53</v>
      </c>
    </row>
    <row r="3282" spans="1:3" x14ac:dyDescent="0.2">
      <c r="A3282" s="3" t="str">
        <f>"MYO15A"</f>
        <v>MYO15A</v>
      </c>
      <c r="B3282" s="4">
        <v>1</v>
      </c>
      <c r="C3282" s="5">
        <v>0.53</v>
      </c>
    </row>
    <row r="3283" spans="1:3" x14ac:dyDescent="0.2">
      <c r="A3283" s="3" t="str">
        <f>"SHISA6"</f>
        <v>SHISA6</v>
      </c>
      <c r="B3283" s="4">
        <v>1</v>
      </c>
      <c r="C3283" s="5">
        <v>0.53</v>
      </c>
    </row>
    <row r="3284" spans="1:3" x14ac:dyDescent="0.2">
      <c r="A3284" s="3" t="str">
        <f>"RANBP10"</f>
        <v>RANBP10</v>
      </c>
      <c r="B3284" s="4">
        <v>1</v>
      </c>
      <c r="C3284" s="5">
        <v>0.53</v>
      </c>
    </row>
    <row r="3285" spans="1:3" x14ac:dyDescent="0.2">
      <c r="A3285" s="3" t="str">
        <f>"NOLC1"</f>
        <v>NOLC1</v>
      </c>
      <c r="B3285" s="4">
        <v>1</v>
      </c>
      <c r="C3285" s="5">
        <v>0.53</v>
      </c>
    </row>
    <row r="3286" spans="1:3" x14ac:dyDescent="0.2">
      <c r="A3286" s="3" t="str">
        <f>"ZNF781"</f>
        <v>ZNF781</v>
      </c>
      <c r="B3286" s="4">
        <v>1</v>
      </c>
      <c r="C3286" s="5">
        <v>0.52900000000000003</v>
      </c>
    </row>
    <row r="3287" spans="1:3" x14ac:dyDescent="0.2">
      <c r="A3287" s="3" t="str">
        <f>"AC005041.4"</f>
        <v>AC005041.4</v>
      </c>
      <c r="B3287" s="4">
        <v>1</v>
      </c>
      <c r="C3287" s="5">
        <v>0.52900000000000003</v>
      </c>
    </row>
    <row r="3288" spans="1:3" x14ac:dyDescent="0.2">
      <c r="A3288" s="3" t="str">
        <f>"ZNF227"</f>
        <v>ZNF227</v>
      </c>
      <c r="B3288" s="4">
        <v>1</v>
      </c>
      <c r="C3288" s="5">
        <v>0.52900000000000003</v>
      </c>
    </row>
    <row r="3289" spans="1:3" x14ac:dyDescent="0.2">
      <c r="A3289" s="3" t="str">
        <f>"NIFK"</f>
        <v>NIFK</v>
      </c>
      <c r="B3289" s="4">
        <v>1</v>
      </c>
      <c r="C3289" s="5">
        <v>0.52900000000000003</v>
      </c>
    </row>
    <row r="3290" spans="1:3" x14ac:dyDescent="0.2">
      <c r="A3290" s="3" t="str">
        <f>"PTGES3L"</f>
        <v>PTGES3L</v>
      </c>
      <c r="B3290" s="4">
        <v>1</v>
      </c>
      <c r="C3290" s="5">
        <v>0.52900000000000003</v>
      </c>
    </row>
    <row r="3291" spans="1:3" x14ac:dyDescent="0.2">
      <c r="A3291" s="3" t="str">
        <f>"BAHD1"</f>
        <v>BAHD1</v>
      </c>
      <c r="B3291" s="4">
        <v>1</v>
      </c>
      <c r="C3291" s="5">
        <v>0.52900000000000003</v>
      </c>
    </row>
    <row r="3292" spans="1:3" x14ac:dyDescent="0.2">
      <c r="A3292" s="3" t="str">
        <f>"CWC22"</f>
        <v>CWC22</v>
      </c>
      <c r="B3292" s="4">
        <v>1</v>
      </c>
      <c r="C3292" s="5">
        <v>0.52800000000000002</v>
      </c>
    </row>
    <row r="3293" spans="1:3" x14ac:dyDescent="0.2">
      <c r="A3293" s="3" t="str">
        <f>"DLGAP1-AS1"</f>
        <v>DLGAP1-AS1</v>
      </c>
      <c r="B3293" s="4">
        <v>1</v>
      </c>
      <c r="C3293" s="5">
        <v>0.52800000000000002</v>
      </c>
    </row>
    <row r="3294" spans="1:3" x14ac:dyDescent="0.2">
      <c r="A3294" s="3" t="str">
        <f>"RND2"</f>
        <v>RND2</v>
      </c>
      <c r="B3294" s="4">
        <v>1</v>
      </c>
      <c r="C3294" s="5">
        <v>0.52800000000000002</v>
      </c>
    </row>
    <row r="3295" spans="1:3" x14ac:dyDescent="0.2">
      <c r="A3295" s="3" t="str">
        <f>"ZNF324B"</f>
        <v>ZNF324B</v>
      </c>
      <c r="B3295" s="4">
        <v>1</v>
      </c>
      <c r="C3295" s="5">
        <v>0.52800000000000002</v>
      </c>
    </row>
    <row r="3296" spans="1:3" x14ac:dyDescent="0.2">
      <c r="A3296" s="3" t="str">
        <f>"PCED1A"</f>
        <v>PCED1A</v>
      </c>
      <c r="B3296" s="4">
        <v>1</v>
      </c>
      <c r="C3296" s="5">
        <v>0.52800000000000002</v>
      </c>
    </row>
    <row r="3297" spans="1:3" x14ac:dyDescent="0.2">
      <c r="A3297" s="3" t="str">
        <f>"SDAD1P1"</f>
        <v>SDAD1P1</v>
      </c>
      <c r="B3297" s="4">
        <v>1</v>
      </c>
      <c r="C3297" s="5">
        <v>0.52700000000000002</v>
      </c>
    </row>
    <row r="3298" spans="1:3" x14ac:dyDescent="0.2">
      <c r="A3298" s="3" t="str">
        <f>"ATP6V1D"</f>
        <v>ATP6V1D</v>
      </c>
      <c r="B3298" s="4">
        <v>1</v>
      </c>
      <c r="C3298" s="5">
        <v>0.52700000000000002</v>
      </c>
    </row>
    <row r="3299" spans="1:3" x14ac:dyDescent="0.2">
      <c r="A3299" s="3" t="str">
        <f>"ZNF680"</f>
        <v>ZNF680</v>
      </c>
      <c r="B3299" s="4">
        <v>1</v>
      </c>
      <c r="C3299" s="5">
        <v>0.52700000000000002</v>
      </c>
    </row>
    <row r="3300" spans="1:3" x14ac:dyDescent="0.2">
      <c r="A3300" s="3" t="str">
        <f>"FGFBP3"</f>
        <v>FGFBP3</v>
      </c>
      <c r="B3300" s="4">
        <v>1</v>
      </c>
      <c r="C3300" s="5">
        <v>0.52700000000000002</v>
      </c>
    </row>
    <row r="3301" spans="1:3" x14ac:dyDescent="0.2">
      <c r="A3301" s="3" t="str">
        <f>"TNNT3"</f>
        <v>TNNT3</v>
      </c>
      <c r="B3301" s="4">
        <v>1</v>
      </c>
      <c r="C3301" s="5">
        <v>0.52700000000000002</v>
      </c>
    </row>
    <row r="3302" spans="1:3" x14ac:dyDescent="0.2">
      <c r="A3302" s="3" t="str">
        <f>"MXD4"</f>
        <v>MXD4</v>
      </c>
      <c r="B3302" s="4">
        <v>1</v>
      </c>
      <c r="C3302" s="5">
        <v>0.52700000000000002</v>
      </c>
    </row>
    <row r="3303" spans="1:3" x14ac:dyDescent="0.2">
      <c r="A3303" s="3" t="str">
        <f>"RAD50"</f>
        <v>RAD50</v>
      </c>
      <c r="B3303" s="4">
        <v>1</v>
      </c>
      <c r="C3303" s="5">
        <v>0.52700000000000002</v>
      </c>
    </row>
    <row r="3304" spans="1:3" x14ac:dyDescent="0.2">
      <c r="A3304" s="3" t="str">
        <f>"CRAT37"</f>
        <v>CRAT37</v>
      </c>
      <c r="B3304" s="4">
        <v>1</v>
      </c>
      <c r="C3304" s="5">
        <v>0.52700000000000002</v>
      </c>
    </row>
    <row r="3305" spans="1:3" x14ac:dyDescent="0.2">
      <c r="A3305" s="3" t="str">
        <f>"AL356481.1"</f>
        <v>AL356481.1</v>
      </c>
      <c r="B3305" s="4">
        <v>1</v>
      </c>
      <c r="C3305" s="5">
        <v>0.52700000000000002</v>
      </c>
    </row>
    <row r="3306" spans="1:3" x14ac:dyDescent="0.2">
      <c r="A3306" s="3" t="str">
        <f>"AC137630.2"</f>
        <v>AC137630.2</v>
      </c>
      <c r="B3306" s="4">
        <v>1</v>
      </c>
      <c r="C3306" s="5">
        <v>0.52700000000000002</v>
      </c>
    </row>
    <row r="3307" spans="1:3" x14ac:dyDescent="0.2">
      <c r="A3307" s="3" t="str">
        <f>"PDXP"</f>
        <v>PDXP</v>
      </c>
      <c r="B3307" s="4">
        <v>1</v>
      </c>
      <c r="C3307" s="5">
        <v>0.52700000000000002</v>
      </c>
    </row>
    <row r="3308" spans="1:3" x14ac:dyDescent="0.2">
      <c r="A3308" s="3" t="str">
        <f>"PAK4"</f>
        <v>PAK4</v>
      </c>
      <c r="B3308" s="4">
        <v>1</v>
      </c>
      <c r="C3308" s="5">
        <v>0.52700000000000002</v>
      </c>
    </row>
    <row r="3309" spans="1:3" x14ac:dyDescent="0.2">
      <c r="A3309" s="3" t="str">
        <f>"AL355312.5"</f>
        <v>AL355312.5</v>
      </c>
      <c r="B3309" s="4">
        <v>1</v>
      </c>
      <c r="C3309" s="5">
        <v>0.52700000000000002</v>
      </c>
    </row>
    <row r="3310" spans="1:3" x14ac:dyDescent="0.2">
      <c r="A3310" s="3" t="str">
        <f>"FMO5"</f>
        <v>FMO5</v>
      </c>
      <c r="B3310" s="4">
        <v>1</v>
      </c>
      <c r="C3310" s="5">
        <v>0.52700000000000002</v>
      </c>
    </row>
    <row r="3311" spans="1:3" x14ac:dyDescent="0.2">
      <c r="A3311" s="3" t="str">
        <f>"MYH10"</f>
        <v>MYH10</v>
      </c>
      <c r="B3311" s="4">
        <v>1</v>
      </c>
      <c r="C3311" s="5">
        <v>0.52700000000000002</v>
      </c>
    </row>
    <row r="3312" spans="1:3" x14ac:dyDescent="0.2">
      <c r="A3312" s="3" t="str">
        <f>"CLDN25"</f>
        <v>CLDN25</v>
      </c>
      <c r="B3312" s="4">
        <v>1</v>
      </c>
      <c r="C3312" s="5">
        <v>0.52600000000000002</v>
      </c>
    </row>
    <row r="3313" spans="1:3" x14ac:dyDescent="0.2">
      <c r="A3313" s="3" t="str">
        <f>"AMN1"</f>
        <v>AMN1</v>
      </c>
      <c r="B3313" s="4">
        <v>1</v>
      </c>
      <c r="C3313" s="5">
        <v>0.52600000000000002</v>
      </c>
    </row>
    <row r="3314" spans="1:3" x14ac:dyDescent="0.2">
      <c r="A3314" s="3" t="str">
        <f>"CHID1"</f>
        <v>CHID1</v>
      </c>
      <c r="B3314" s="4">
        <v>1</v>
      </c>
      <c r="C3314" s="5">
        <v>0.52600000000000002</v>
      </c>
    </row>
    <row r="3315" spans="1:3" x14ac:dyDescent="0.2">
      <c r="A3315" s="3" t="str">
        <f>"RGS12"</f>
        <v>RGS12</v>
      </c>
      <c r="B3315" s="4">
        <v>1</v>
      </c>
      <c r="C3315" s="5">
        <v>0.52600000000000002</v>
      </c>
    </row>
    <row r="3316" spans="1:3" x14ac:dyDescent="0.2">
      <c r="A3316" s="3" t="str">
        <f>"TCERG1L-AS1"</f>
        <v>TCERG1L-AS1</v>
      </c>
      <c r="B3316" s="4">
        <v>1</v>
      </c>
      <c r="C3316" s="5">
        <v>0.52600000000000002</v>
      </c>
    </row>
    <row r="3317" spans="1:3" x14ac:dyDescent="0.2">
      <c r="A3317" s="3" t="str">
        <f>"AL391152.1"</f>
        <v>AL391152.1</v>
      </c>
      <c r="B3317" s="4">
        <v>1</v>
      </c>
      <c r="C3317" s="5">
        <v>0.52600000000000002</v>
      </c>
    </row>
    <row r="3318" spans="1:3" x14ac:dyDescent="0.2">
      <c r="A3318" s="3" t="str">
        <f>"KCTD11"</f>
        <v>KCTD11</v>
      </c>
      <c r="B3318" s="4">
        <v>1</v>
      </c>
      <c r="C3318" s="5">
        <v>0.52600000000000002</v>
      </c>
    </row>
    <row r="3319" spans="1:3" x14ac:dyDescent="0.2">
      <c r="A3319" s="3" t="str">
        <f>"AC019294.2"</f>
        <v>AC019294.2</v>
      </c>
      <c r="B3319" s="4">
        <v>1</v>
      </c>
      <c r="C3319" s="5">
        <v>0.52600000000000002</v>
      </c>
    </row>
    <row r="3320" spans="1:3" x14ac:dyDescent="0.2">
      <c r="A3320" s="3" t="str">
        <f>"AL132712.2"</f>
        <v>AL132712.2</v>
      </c>
      <c r="B3320" s="4">
        <v>1</v>
      </c>
      <c r="C3320" s="5">
        <v>0.52600000000000002</v>
      </c>
    </row>
    <row r="3321" spans="1:3" x14ac:dyDescent="0.2">
      <c r="A3321" s="3" t="str">
        <f>"ECI2-DT"</f>
        <v>ECI2-DT</v>
      </c>
      <c r="B3321" s="4">
        <v>1</v>
      </c>
      <c r="C3321" s="5">
        <v>0.52600000000000002</v>
      </c>
    </row>
    <row r="3322" spans="1:3" x14ac:dyDescent="0.2">
      <c r="A3322" s="3" t="str">
        <f>"AC004943.1"</f>
        <v>AC004943.1</v>
      </c>
      <c r="B3322" s="4">
        <v>1</v>
      </c>
      <c r="C3322" s="5">
        <v>0.52600000000000002</v>
      </c>
    </row>
    <row r="3323" spans="1:3" x14ac:dyDescent="0.2">
      <c r="A3323" s="3" t="str">
        <f>"ZBTB26"</f>
        <v>ZBTB26</v>
      </c>
      <c r="B3323" s="4">
        <v>1</v>
      </c>
      <c r="C3323" s="5">
        <v>0.52500000000000002</v>
      </c>
    </row>
    <row r="3324" spans="1:3" x14ac:dyDescent="0.2">
      <c r="A3324" s="3" t="str">
        <f>"DYM"</f>
        <v>DYM</v>
      </c>
      <c r="B3324" s="4">
        <v>1</v>
      </c>
      <c r="C3324" s="5">
        <v>0.52500000000000002</v>
      </c>
    </row>
    <row r="3325" spans="1:3" x14ac:dyDescent="0.2">
      <c r="A3325" s="3" t="str">
        <f>"SNTB1"</f>
        <v>SNTB1</v>
      </c>
      <c r="B3325" s="4">
        <v>1</v>
      </c>
      <c r="C3325" s="5">
        <v>0.52500000000000002</v>
      </c>
    </row>
    <row r="3326" spans="1:3" x14ac:dyDescent="0.2">
      <c r="A3326" s="3" t="str">
        <f>"GOLGA8M"</f>
        <v>GOLGA8M</v>
      </c>
      <c r="B3326" s="4">
        <v>1</v>
      </c>
      <c r="C3326" s="5">
        <v>0.52500000000000002</v>
      </c>
    </row>
    <row r="3327" spans="1:3" x14ac:dyDescent="0.2">
      <c r="A3327" s="3" t="str">
        <f>"ZFAND1"</f>
        <v>ZFAND1</v>
      </c>
      <c r="B3327" s="4">
        <v>1</v>
      </c>
      <c r="C3327" s="5">
        <v>0.52500000000000002</v>
      </c>
    </row>
    <row r="3328" spans="1:3" x14ac:dyDescent="0.2">
      <c r="A3328" s="3" t="str">
        <f>"AC011442.1"</f>
        <v>AC011442.1</v>
      </c>
      <c r="B3328" s="4">
        <v>1</v>
      </c>
      <c r="C3328" s="5">
        <v>0.52500000000000002</v>
      </c>
    </row>
    <row r="3329" spans="1:3" x14ac:dyDescent="0.2">
      <c r="A3329" s="3" t="str">
        <f>"TRIM39"</f>
        <v>TRIM39</v>
      </c>
      <c r="B3329" s="4">
        <v>1</v>
      </c>
      <c r="C3329" s="5">
        <v>0.52500000000000002</v>
      </c>
    </row>
    <row r="3330" spans="1:3" x14ac:dyDescent="0.2">
      <c r="A3330" s="3" t="str">
        <f>"FAM187A"</f>
        <v>FAM187A</v>
      </c>
      <c r="B3330" s="4">
        <v>1</v>
      </c>
      <c r="C3330" s="5">
        <v>0.52500000000000002</v>
      </c>
    </row>
    <row r="3331" spans="1:3" x14ac:dyDescent="0.2">
      <c r="A3331" s="3" t="str">
        <f>"CRTC3-AS1"</f>
        <v>CRTC3-AS1</v>
      </c>
      <c r="B3331" s="4">
        <v>1</v>
      </c>
      <c r="C3331" s="5">
        <v>0.52500000000000002</v>
      </c>
    </row>
    <row r="3332" spans="1:3" x14ac:dyDescent="0.2">
      <c r="A3332" s="3" t="str">
        <f>"TCF4-AS1"</f>
        <v>TCF4-AS1</v>
      </c>
      <c r="B3332" s="4">
        <v>1</v>
      </c>
      <c r="C3332" s="5">
        <v>0.52400000000000002</v>
      </c>
    </row>
    <row r="3333" spans="1:3" x14ac:dyDescent="0.2">
      <c r="A3333" s="3" t="str">
        <f>"AC002451.1"</f>
        <v>AC002451.1</v>
      </c>
      <c r="B3333" s="4">
        <v>1</v>
      </c>
      <c r="C3333" s="5">
        <v>0.52400000000000002</v>
      </c>
    </row>
    <row r="3334" spans="1:3" x14ac:dyDescent="0.2">
      <c r="A3334" s="3" t="str">
        <f>"RAB9B"</f>
        <v>RAB9B</v>
      </c>
      <c r="B3334" s="4">
        <v>1</v>
      </c>
      <c r="C3334" s="5">
        <v>0.52400000000000002</v>
      </c>
    </row>
    <row r="3335" spans="1:3" x14ac:dyDescent="0.2">
      <c r="A3335" s="3" t="str">
        <f>"EIF4A2"</f>
        <v>EIF4A2</v>
      </c>
      <c r="B3335" s="4">
        <v>1</v>
      </c>
      <c r="C3335" s="5">
        <v>0.52400000000000002</v>
      </c>
    </row>
    <row r="3336" spans="1:3" x14ac:dyDescent="0.2">
      <c r="A3336" s="3" t="str">
        <f>"MGAT4D"</f>
        <v>MGAT4D</v>
      </c>
      <c r="B3336" s="4">
        <v>1</v>
      </c>
      <c r="C3336" s="5">
        <v>0.52400000000000002</v>
      </c>
    </row>
    <row r="3337" spans="1:3" x14ac:dyDescent="0.2">
      <c r="A3337" s="3" t="str">
        <f>"ZNF691"</f>
        <v>ZNF691</v>
      </c>
      <c r="B3337" s="4">
        <v>1</v>
      </c>
      <c r="C3337" s="5">
        <v>0.52400000000000002</v>
      </c>
    </row>
    <row r="3338" spans="1:3" x14ac:dyDescent="0.2">
      <c r="A3338" s="3" t="str">
        <f>"TMEM19"</f>
        <v>TMEM19</v>
      </c>
      <c r="B3338" s="4">
        <v>1</v>
      </c>
      <c r="C3338" s="5">
        <v>0.52400000000000002</v>
      </c>
    </row>
    <row r="3339" spans="1:3" x14ac:dyDescent="0.2">
      <c r="A3339" s="3" t="str">
        <f>"ZNF678"</f>
        <v>ZNF678</v>
      </c>
      <c r="B3339" s="4">
        <v>1</v>
      </c>
      <c r="C3339" s="5">
        <v>0.52400000000000002</v>
      </c>
    </row>
    <row r="3340" spans="1:3" x14ac:dyDescent="0.2">
      <c r="A3340" s="3" t="str">
        <f>"SLC9A7P1"</f>
        <v>SLC9A7P1</v>
      </c>
      <c r="B3340" s="4">
        <v>1</v>
      </c>
      <c r="C3340" s="5">
        <v>0.52400000000000002</v>
      </c>
    </row>
    <row r="3341" spans="1:3" x14ac:dyDescent="0.2">
      <c r="A3341" s="3" t="str">
        <f>"AC113143.2"</f>
        <v>AC113143.2</v>
      </c>
      <c r="B3341" s="4">
        <v>1</v>
      </c>
      <c r="C3341" s="5">
        <v>0.52400000000000002</v>
      </c>
    </row>
    <row r="3342" spans="1:3" x14ac:dyDescent="0.2">
      <c r="A3342" s="3" t="str">
        <f>"OTUD6B-AS1"</f>
        <v>OTUD6B-AS1</v>
      </c>
      <c r="B3342" s="4">
        <v>1</v>
      </c>
      <c r="C3342" s="5">
        <v>0.52400000000000002</v>
      </c>
    </row>
    <row r="3343" spans="1:3" x14ac:dyDescent="0.2">
      <c r="A3343" s="3" t="str">
        <f>"IL20RA"</f>
        <v>IL20RA</v>
      </c>
      <c r="B3343" s="4">
        <v>1</v>
      </c>
      <c r="C3343" s="5">
        <v>0.52300000000000002</v>
      </c>
    </row>
    <row r="3344" spans="1:3" x14ac:dyDescent="0.2">
      <c r="A3344" s="3" t="str">
        <f>"ZNF484"</f>
        <v>ZNF484</v>
      </c>
      <c r="B3344" s="4">
        <v>1</v>
      </c>
      <c r="C3344" s="5">
        <v>0.52300000000000002</v>
      </c>
    </row>
    <row r="3345" spans="1:3" x14ac:dyDescent="0.2">
      <c r="A3345" s="3" t="str">
        <f>"NUDT4P2"</f>
        <v>NUDT4P2</v>
      </c>
      <c r="B3345" s="4">
        <v>1</v>
      </c>
      <c r="C3345" s="5">
        <v>0.52300000000000002</v>
      </c>
    </row>
    <row r="3346" spans="1:3" x14ac:dyDescent="0.2">
      <c r="A3346" s="3" t="str">
        <f>"USP27X-AS1"</f>
        <v>USP27X-AS1</v>
      </c>
      <c r="B3346" s="4">
        <v>1</v>
      </c>
      <c r="C3346" s="5">
        <v>0.52300000000000002</v>
      </c>
    </row>
    <row r="3347" spans="1:3" x14ac:dyDescent="0.2">
      <c r="A3347" s="3" t="str">
        <f>"SNAPC1"</f>
        <v>SNAPC1</v>
      </c>
      <c r="B3347" s="4">
        <v>1</v>
      </c>
      <c r="C3347" s="5">
        <v>0.52300000000000002</v>
      </c>
    </row>
    <row r="3348" spans="1:3" x14ac:dyDescent="0.2">
      <c r="A3348" s="3" t="str">
        <f>"AC006042.3"</f>
        <v>AC006042.3</v>
      </c>
      <c r="B3348" s="4">
        <v>1</v>
      </c>
      <c r="C3348" s="5">
        <v>0.52300000000000002</v>
      </c>
    </row>
    <row r="3349" spans="1:3" x14ac:dyDescent="0.2">
      <c r="A3349" s="3" t="str">
        <f>"ZNF542P"</f>
        <v>ZNF542P</v>
      </c>
      <c r="B3349" s="4">
        <v>1</v>
      </c>
      <c r="C3349" s="5">
        <v>0.52300000000000002</v>
      </c>
    </row>
    <row r="3350" spans="1:3" x14ac:dyDescent="0.2">
      <c r="A3350" s="3" t="str">
        <f>"CENPC"</f>
        <v>CENPC</v>
      </c>
      <c r="B3350" s="4">
        <v>1</v>
      </c>
      <c r="C3350" s="5">
        <v>0.52300000000000002</v>
      </c>
    </row>
    <row r="3351" spans="1:3" x14ac:dyDescent="0.2">
      <c r="A3351" s="3" t="str">
        <f>"EHD4-AS1"</f>
        <v>EHD4-AS1</v>
      </c>
      <c r="B3351" s="4">
        <v>1</v>
      </c>
      <c r="C3351" s="5">
        <v>0.52300000000000002</v>
      </c>
    </row>
    <row r="3352" spans="1:3" x14ac:dyDescent="0.2">
      <c r="A3352" s="3" t="str">
        <f>"TSPAN6"</f>
        <v>TSPAN6</v>
      </c>
      <c r="B3352" s="4">
        <v>1</v>
      </c>
      <c r="C3352" s="5">
        <v>0.52300000000000002</v>
      </c>
    </row>
    <row r="3353" spans="1:3" x14ac:dyDescent="0.2">
      <c r="A3353" s="3" t="str">
        <f>"PRR15"</f>
        <v>PRR15</v>
      </c>
      <c r="B3353" s="4">
        <v>1</v>
      </c>
      <c r="C3353" s="5">
        <v>0.52300000000000002</v>
      </c>
    </row>
    <row r="3354" spans="1:3" x14ac:dyDescent="0.2">
      <c r="A3354" s="3" t="str">
        <f>"PINLYP"</f>
        <v>PINLYP</v>
      </c>
      <c r="B3354" s="4">
        <v>1</v>
      </c>
      <c r="C3354" s="5">
        <v>0.52300000000000002</v>
      </c>
    </row>
    <row r="3355" spans="1:3" x14ac:dyDescent="0.2">
      <c r="A3355" s="3" t="str">
        <f>"AKR1C7P"</f>
        <v>AKR1C7P</v>
      </c>
      <c r="B3355" s="4">
        <v>1</v>
      </c>
      <c r="C3355" s="5">
        <v>0.52300000000000002</v>
      </c>
    </row>
    <row r="3356" spans="1:3" x14ac:dyDescent="0.2">
      <c r="A3356" s="3" t="str">
        <f>"AP000487.1"</f>
        <v>AP000487.1</v>
      </c>
      <c r="B3356" s="4">
        <v>1</v>
      </c>
      <c r="C3356" s="5">
        <v>0.52300000000000002</v>
      </c>
    </row>
    <row r="3357" spans="1:3" x14ac:dyDescent="0.2">
      <c r="A3357" s="3" t="str">
        <f>"FARSB"</f>
        <v>FARSB</v>
      </c>
      <c r="B3357" s="4">
        <v>1</v>
      </c>
      <c r="C3357" s="5">
        <v>0.52300000000000002</v>
      </c>
    </row>
    <row r="3358" spans="1:3" x14ac:dyDescent="0.2">
      <c r="A3358" s="3" t="str">
        <f>"IFT20"</f>
        <v>IFT20</v>
      </c>
      <c r="B3358" s="4">
        <v>1</v>
      </c>
      <c r="C3358" s="5">
        <v>0.52300000000000002</v>
      </c>
    </row>
    <row r="3359" spans="1:3" x14ac:dyDescent="0.2">
      <c r="A3359" s="3" t="str">
        <f>"AC005697.2"</f>
        <v>AC005697.2</v>
      </c>
      <c r="B3359" s="4">
        <v>1</v>
      </c>
      <c r="C3359" s="5">
        <v>0.52200000000000002</v>
      </c>
    </row>
    <row r="3360" spans="1:3" x14ac:dyDescent="0.2">
      <c r="A3360" s="3" t="str">
        <f>"AL121601.1"</f>
        <v>AL121601.1</v>
      </c>
      <c r="B3360" s="4">
        <v>1</v>
      </c>
      <c r="C3360" s="5">
        <v>0.52200000000000002</v>
      </c>
    </row>
    <row r="3361" spans="1:3" x14ac:dyDescent="0.2">
      <c r="A3361" s="3" t="str">
        <f>"SNHG31"</f>
        <v>SNHG31</v>
      </c>
      <c r="B3361" s="4">
        <v>1</v>
      </c>
      <c r="C3361" s="5">
        <v>0.52200000000000002</v>
      </c>
    </row>
    <row r="3362" spans="1:3" x14ac:dyDescent="0.2">
      <c r="A3362" s="3" t="str">
        <f>"BCL2L1"</f>
        <v>BCL2L1</v>
      </c>
      <c r="B3362" s="4">
        <v>1</v>
      </c>
      <c r="C3362" s="5">
        <v>0.52200000000000002</v>
      </c>
    </row>
    <row r="3363" spans="1:3" x14ac:dyDescent="0.2">
      <c r="A3363" s="3" t="str">
        <f>"PARG"</f>
        <v>PARG</v>
      </c>
      <c r="B3363" s="4">
        <v>1</v>
      </c>
      <c r="C3363" s="5">
        <v>0.52200000000000002</v>
      </c>
    </row>
    <row r="3364" spans="1:3" x14ac:dyDescent="0.2">
      <c r="A3364" s="3" t="str">
        <f>"AC027807.1"</f>
        <v>AC027807.1</v>
      </c>
      <c r="B3364" s="4">
        <v>1</v>
      </c>
      <c r="C3364" s="5">
        <v>0.52200000000000002</v>
      </c>
    </row>
    <row r="3365" spans="1:3" x14ac:dyDescent="0.2">
      <c r="A3365" s="3" t="str">
        <f>"POLR3GL"</f>
        <v>POLR3GL</v>
      </c>
      <c r="B3365" s="4">
        <v>1</v>
      </c>
      <c r="C3365" s="5">
        <v>0.52200000000000002</v>
      </c>
    </row>
    <row r="3366" spans="1:3" x14ac:dyDescent="0.2">
      <c r="A3366" s="3" t="str">
        <f>"WDR73"</f>
        <v>WDR73</v>
      </c>
      <c r="B3366" s="4">
        <v>1</v>
      </c>
      <c r="C3366" s="5">
        <v>0.52200000000000002</v>
      </c>
    </row>
    <row r="3367" spans="1:3" x14ac:dyDescent="0.2">
      <c r="A3367" s="3" t="str">
        <f>"ODF1"</f>
        <v>ODF1</v>
      </c>
      <c r="B3367" s="4">
        <v>1</v>
      </c>
      <c r="C3367" s="5">
        <v>0.52200000000000002</v>
      </c>
    </row>
    <row r="3368" spans="1:3" x14ac:dyDescent="0.2">
      <c r="A3368" s="3" t="str">
        <f>"ZNF234"</f>
        <v>ZNF234</v>
      </c>
      <c r="B3368" s="4">
        <v>1</v>
      </c>
      <c r="C3368" s="5">
        <v>0.52200000000000002</v>
      </c>
    </row>
    <row r="3369" spans="1:3" x14ac:dyDescent="0.2">
      <c r="A3369" s="3" t="str">
        <f>"ANKZF1"</f>
        <v>ANKZF1</v>
      </c>
      <c r="B3369" s="4">
        <v>1</v>
      </c>
      <c r="C3369" s="5">
        <v>0.52100000000000002</v>
      </c>
    </row>
    <row r="3370" spans="1:3" x14ac:dyDescent="0.2">
      <c r="A3370" s="3" t="str">
        <f>"ZNF717"</f>
        <v>ZNF717</v>
      </c>
      <c r="B3370" s="4">
        <v>1</v>
      </c>
      <c r="C3370" s="5">
        <v>0.52100000000000002</v>
      </c>
    </row>
    <row r="3371" spans="1:3" x14ac:dyDescent="0.2">
      <c r="A3371" s="3" t="str">
        <f>"RN7SL475P"</f>
        <v>RN7SL475P</v>
      </c>
      <c r="B3371" s="4">
        <v>1</v>
      </c>
      <c r="C3371" s="5">
        <v>0.52100000000000002</v>
      </c>
    </row>
    <row r="3372" spans="1:3" x14ac:dyDescent="0.2">
      <c r="A3372" s="3" t="str">
        <f>"OR1M1"</f>
        <v>OR1M1</v>
      </c>
      <c r="B3372" s="4">
        <v>1</v>
      </c>
      <c r="C3372" s="5">
        <v>0.52100000000000002</v>
      </c>
    </row>
    <row r="3373" spans="1:3" x14ac:dyDescent="0.2">
      <c r="A3373" s="3" t="str">
        <f>"JMJD8"</f>
        <v>JMJD8</v>
      </c>
      <c r="B3373" s="4">
        <v>1</v>
      </c>
      <c r="C3373" s="5">
        <v>0.52100000000000002</v>
      </c>
    </row>
    <row r="3374" spans="1:3" x14ac:dyDescent="0.2">
      <c r="A3374" s="3" t="str">
        <f>"FAM182A"</f>
        <v>FAM182A</v>
      </c>
      <c r="B3374" s="4">
        <v>1</v>
      </c>
      <c r="C3374" s="5">
        <v>0.52100000000000002</v>
      </c>
    </row>
    <row r="3375" spans="1:3" x14ac:dyDescent="0.2">
      <c r="A3375" s="3" t="str">
        <f>"AL691447.2"</f>
        <v>AL691447.2</v>
      </c>
      <c r="B3375" s="4">
        <v>1</v>
      </c>
      <c r="C3375" s="5">
        <v>0.52100000000000002</v>
      </c>
    </row>
    <row r="3376" spans="1:3" x14ac:dyDescent="0.2">
      <c r="A3376" s="3" t="str">
        <f>"B3GNTL1"</f>
        <v>B3GNTL1</v>
      </c>
      <c r="B3376" s="4">
        <v>1</v>
      </c>
      <c r="C3376" s="5">
        <v>0.52</v>
      </c>
    </row>
    <row r="3377" spans="1:3" x14ac:dyDescent="0.2">
      <c r="A3377" s="3" t="str">
        <f>"CACNG8"</f>
        <v>CACNG8</v>
      </c>
      <c r="B3377" s="4">
        <v>1</v>
      </c>
      <c r="C3377" s="5">
        <v>0.52</v>
      </c>
    </row>
    <row r="3378" spans="1:3" x14ac:dyDescent="0.2">
      <c r="A3378" s="3" t="str">
        <f>"AC010894.1"</f>
        <v>AC010894.1</v>
      </c>
      <c r="B3378" s="4">
        <v>1</v>
      </c>
      <c r="C3378" s="5">
        <v>0.52</v>
      </c>
    </row>
    <row r="3379" spans="1:3" x14ac:dyDescent="0.2">
      <c r="A3379" s="3" t="str">
        <f>"C12orf60"</f>
        <v>C12orf60</v>
      </c>
      <c r="B3379" s="4">
        <v>1</v>
      </c>
      <c r="C3379" s="5">
        <v>0.52</v>
      </c>
    </row>
    <row r="3380" spans="1:3" x14ac:dyDescent="0.2">
      <c r="A3380" s="3" t="str">
        <f>"AC010883.1"</f>
        <v>AC010883.1</v>
      </c>
      <c r="B3380" s="4">
        <v>1</v>
      </c>
      <c r="C3380" s="5">
        <v>0.52</v>
      </c>
    </row>
    <row r="3381" spans="1:3" x14ac:dyDescent="0.2">
      <c r="A3381" s="3" t="str">
        <f>"AC090246.1"</f>
        <v>AC090246.1</v>
      </c>
      <c r="B3381" s="4">
        <v>1</v>
      </c>
      <c r="C3381" s="5">
        <v>0.52</v>
      </c>
    </row>
    <row r="3382" spans="1:3" x14ac:dyDescent="0.2">
      <c r="A3382" s="3" t="str">
        <f>"AC053527.2"</f>
        <v>AC053527.2</v>
      </c>
      <c r="B3382" s="4">
        <v>1</v>
      </c>
      <c r="C3382" s="5">
        <v>0.52</v>
      </c>
    </row>
    <row r="3383" spans="1:3" x14ac:dyDescent="0.2">
      <c r="A3383" s="3" t="str">
        <f>"ANGEL2"</f>
        <v>ANGEL2</v>
      </c>
      <c r="B3383" s="4">
        <v>1</v>
      </c>
      <c r="C3383" s="5">
        <v>0.52</v>
      </c>
    </row>
    <row r="3384" spans="1:3" x14ac:dyDescent="0.2">
      <c r="A3384" s="3" t="str">
        <f>"UGT8"</f>
        <v>UGT8</v>
      </c>
      <c r="B3384" s="4">
        <v>1</v>
      </c>
      <c r="C3384" s="5">
        <v>0.52</v>
      </c>
    </row>
    <row r="3385" spans="1:3" x14ac:dyDescent="0.2">
      <c r="A3385" s="3" t="str">
        <f>"ADAMTS3"</f>
        <v>ADAMTS3</v>
      </c>
      <c r="B3385" s="4">
        <v>1</v>
      </c>
      <c r="C3385" s="5">
        <v>0.52</v>
      </c>
    </row>
    <row r="3386" spans="1:3" x14ac:dyDescent="0.2">
      <c r="A3386" s="3" t="str">
        <f>"KIF13A"</f>
        <v>KIF13A</v>
      </c>
      <c r="B3386" s="4">
        <v>1</v>
      </c>
      <c r="C3386" s="5">
        <v>0.52</v>
      </c>
    </row>
    <row r="3387" spans="1:3" x14ac:dyDescent="0.2">
      <c r="A3387" s="3" t="str">
        <f>"AC107294.2"</f>
        <v>AC107294.2</v>
      </c>
      <c r="B3387" s="4">
        <v>1</v>
      </c>
      <c r="C3387" s="5">
        <v>0.52</v>
      </c>
    </row>
    <row r="3388" spans="1:3" x14ac:dyDescent="0.2">
      <c r="A3388" s="3" t="str">
        <f>"ARL14EP"</f>
        <v>ARL14EP</v>
      </c>
      <c r="B3388" s="4">
        <v>1</v>
      </c>
      <c r="C3388" s="5">
        <v>0.51900000000000002</v>
      </c>
    </row>
    <row r="3389" spans="1:3" x14ac:dyDescent="0.2">
      <c r="A3389" s="3" t="str">
        <f>"PPP5D1"</f>
        <v>PPP5D1</v>
      </c>
      <c r="B3389" s="4">
        <v>1</v>
      </c>
      <c r="C3389" s="5">
        <v>0.51900000000000002</v>
      </c>
    </row>
    <row r="3390" spans="1:3" x14ac:dyDescent="0.2">
      <c r="A3390" s="3" t="str">
        <f>"TRMT6"</f>
        <v>TRMT6</v>
      </c>
      <c r="B3390" s="4">
        <v>1</v>
      </c>
      <c r="C3390" s="5">
        <v>0.51900000000000002</v>
      </c>
    </row>
    <row r="3391" spans="1:3" x14ac:dyDescent="0.2">
      <c r="A3391" s="3" t="str">
        <f>"RASGRF2"</f>
        <v>RASGRF2</v>
      </c>
      <c r="B3391" s="4">
        <v>1</v>
      </c>
      <c r="C3391" s="5">
        <v>0.51900000000000002</v>
      </c>
    </row>
    <row r="3392" spans="1:3" x14ac:dyDescent="0.2">
      <c r="A3392" s="3" t="str">
        <f>"AL008725.1"</f>
        <v>AL008725.1</v>
      </c>
      <c r="B3392" s="4">
        <v>1</v>
      </c>
      <c r="C3392" s="5">
        <v>0.51900000000000002</v>
      </c>
    </row>
    <row r="3393" spans="1:3" x14ac:dyDescent="0.2">
      <c r="A3393" s="3" t="str">
        <f>"AC024560.4"</f>
        <v>AC024560.4</v>
      </c>
      <c r="B3393" s="4">
        <v>1</v>
      </c>
      <c r="C3393" s="5">
        <v>0.51900000000000002</v>
      </c>
    </row>
    <row r="3394" spans="1:3" x14ac:dyDescent="0.2">
      <c r="A3394" s="3" t="str">
        <f>"AC138207.3"</f>
        <v>AC138207.3</v>
      </c>
      <c r="B3394" s="4">
        <v>1</v>
      </c>
      <c r="C3394" s="5">
        <v>0.51900000000000002</v>
      </c>
    </row>
    <row r="3395" spans="1:3" x14ac:dyDescent="0.2">
      <c r="A3395" s="3" t="str">
        <f>"SLC28A1"</f>
        <v>SLC28A1</v>
      </c>
      <c r="B3395" s="4">
        <v>1</v>
      </c>
      <c r="C3395" s="5">
        <v>0.51900000000000002</v>
      </c>
    </row>
    <row r="3396" spans="1:3" x14ac:dyDescent="0.2">
      <c r="A3396" s="3" t="str">
        <f>"CHRNA10"</f>
        <v>CHRNA10</v>
      </c>
      <c r="B3396" s="4">
        <v>1</v>
      </c>
      <c r="C3396" s="5">
        <v>0.51900000000000002</v>
      </c>
    </row>
    <row r="3397" spans="1:3" x14ac:dyDescent="0.2">
      <c r="A3397" s="3" t="str">
        <f>"DPAGT1"</f>
        <v>DPAGT1</v>
      </c>
      <c r="B3397" s="4">
        <v>1</v>
      </c>
      <c r="C3397" s="5">
        <v>0.51800000000000002</v>
      </c>
    </row>
    <row r="3398" spans="1:3" x14ac:dyDescent="0.2">
      <c r="A3398" s="3" t="str">
        <f>"HDAC5"</f>
        <v>HDAC5</v>
      </c>
      <c r="B3398" s="4">
        <v>1</v>
      </c>
      <c r="C3398" s="5">
        <v>0.51800000000000002</v>
      </c>
    </row>
    <row r="3399" spans="1:3" x14ac:dyDescent="0.2">
      <c r="A3399" s="3" t="str">
        <f>"NT5DC3"</f>
        <v>NT5DC3</v>
      </c>
      <c r="B3399" s="4">
        <v>1</v>
      </c>
      <c r="C3399" s="5">
        <v>0.51800000000000002</v>
      </c>
    </row>
    <row r="3400" spans="1:3" x14ac:dyDescent="0.2">
      <c r="A3400" s="3" t="str">
        <f>"UQCC1"</f>
        <v>UQCC1</v>
      </c>
      <c r="B3400" s="4">
        <v>1</v>
      </c>
      <c r="C3400" s="5">
        <v>0.51800000000000002</v>
      </c>
    </row>
    <row r="3401" spans="1:3" x14ac:dyDescent="0.2">
      <c r="A3401" s="3" t="str">
        <f>"AL139243.1"</f>
        <v>AL139243.1</v>
      </c>
      <c r="B3401" s="4">
        <v>1</v>
      </c>
      <c r="C3401" s="5">
        <v>0.51800000000000002</v>
      </c>
    </row>
    <row r="3402" spans="1:3" x14ac:dyDescent="0.2">
      <c r="A3402" s="3" t="str">
        <f>"GNAS"</f>
        <v>GNAS</v>
      </c>
      <c r="B3402" s="4">
        <v>1</v>
      </c>
      <c r="C3402" s="5">
        <v>0.51800000000000002</v>
      </c>
    </row>
    <row r="3403" spans="1:3" x14ac:dyDescent="0.2">
      <c r="A3403" s="3" t="str">
        <f>"LINC00881"</f>
        <v>LINC00881</v>
      </c>
      <c r="B3403" s="4">
        <v>1</v>
      </c>
      <c r="C3403" s="5">
        <v>0.51800000000000002</v>
      </c>
    </row>
    <row r="3404" spans="1:3" x14ac:dyDescent="0.2">
      <c r="A3404" s="3" t="str">
        <f>"NFATC3"</f>
        <v>NFATC3</v>
      </c>
      <c r="B3404" s="4">
        <v>1</v>
      </c>
      <c r="C3404" s="5">
        <v>0.51800000000000002</v>
      </c>
    </row>
    <row r="3405" spans="1:3" x14ac:dyDescent="0.2">
      <c r="A3405" s="3" t="str">
        <f>"AXDND1"</f>
        <v>AXDND1</v>
      </c>
      <c r="B3405" s="4">
        <v>1</v>
      </c>
      <c r="C3405" s="5">
        <v>0.51800000000000002</v>
      </c>
    </row>
    <row r="3406" spans="1:3" x14ac:dyDescent="0.2">
      <c r="A3406" s="3" t="str">
        <f>"SELENOKP1"</f>
        <v>SELENOKP1</v>
      </c>
      <c r="B3406" s="4">
        <v>1</v>
      </c>
      <c r="C3406" s="5">
        <v>0.51800000000000002</v>
      </c>
    </row>
    <row r="3407" spans="1:3" x14ac:dyDescent="0.2">
      <c r="A3407" s="3" t="str">
        <f>"AC010327.4"</f>
        <v>AC010327.4</v>
      </c>
      <c r="B3407" s="4">
        <v>1</v>
      </c>
      <c r="C3407" s="5">
        <v>0.51700000000000002</v>
      </c>
    </row>
    <row r="3408" spans="1:3" x14ac:dyDescent="0.2">
      <c r="A3408" s="3" t="str">
        <f>"AC000068.1"</f>
        <v>AC000068.1</v>
      </c>
      <c r="B3408" s="4">
        <v>1</v>
      </c>
      <c r="C3408" s="5">
        <v>0.51700000000000002</v>
      </c>
    </row>
    <row r="3409" spans="1:3" x14ac:dyDescent="0.2">
      <c r="A3409" s="3" t="str">
        <f>"CDH12"</f>
        <v>CDH12</v>
      </c>
      <c r="B3409" s="4">
        <v>1</v>
      </c>
      <c r="C3409" s="5">
        <v>0.51700000000000002</v>
      </c>
    </row>
    <row r="3410" spans="1:3" x14ac:dyDescent="0.2">
      <c r="A3410" s="3" t="str">
        <f>"AC097382.3"</f>
        <v>AC097382.3</v>
      </c>
      <c r="B3410" s="4">
        <v>1</v>
      </c>
      <c r="C3410" s="5">
        <v>0.51700000000000002</v>
      </c>
    </row>
    <row r="3411" spans="1:3" x14ac:dyDescent="0.2">
      <c r="A3411" s="3" t="str">
        <f>"RBMXP4"</f>
        <v>RBMXP4</v>
      </c>
      <c r="B3411" s="4">
        <v>1</v>
      </c>
      <c r="C3411" s="5">
        <v>0.51700000000000002</v>
      </c>
    </row>
    <row r="3412" spans="1:3" x14ac:dyDescent="0.2">
      <c r="A3412" s="3" t="str">
        <f>"AL355999.1"</f>
        <v>AL355999.1</v>
      </c>
      <c r="B3412" s="4">
        <v>1</v>
      </c>
      <c r="C3412" s="5">
        <v>0.51700000000000002</v>
      </c>
    </row>
    <row r="3413" spans="1:3" x14ac:dyDescent="0.2">
      <c r="A3413" s="3" t="str">
        <f>"LINC02833"</f>
        <v>LINC02833</v>
      </c>
      <c r="B3413" s="4">
        <v>1</v>
      </c>
      <c r="C3413" s="5">
        <v>0.51700000000000002</v>
      </c>
    </row>
    <row r="3414" spans="1:3" x14ac:dyDescent="0.2">
      <c r="A3414" s="3" t="str">
        <f>"AC084782.3"</f>
        <v>AC084782.3</v>
      </c>
      <c r="B3414" s="4">
        <v>1</v>
      </c>
      <c r="C3414" s="5">
        <v>0.51700000000000002</v>
      </c>
    </row>
    <row r="3415" spans="1:3" x14ac:dyDescent="0.2">
      <c r="A3415" s="3" t="str">
        <f>"ASIC2"</f>
        <v>ASIC2</v>
      </c>
      <c r="B3415" s="4">
        <v>1</v>
      </c>
      <c r="C3415" s="5">
        <v>0.51700000000000002</v>
      </c>
    </row>
    <row r="3416" spans="1:3" x14ac:dyDescent="0.2">
      <c r="A3416" s="3" t="str">
        <f>"BTBD8"</f>
        <v>BTBD8</v>
      </c>
      <c r="B3416" s="4">
        <v>1</v>
      </c>
      <c r="C3416" s="5">
        <v>0.51700000000000002</v>
      </c>
    </row>
    <row r="3417" spans="1:3" x14ac:dyDescent="0.2">
      <c r="A3417" s="3" t="str">
        <f>"SMYD5"</f>
        <v>SMYD5</v>
      </c>
      <c r="B3417" s="4">
        <v>1</v>
      </c>
      <c r="C3417" s="5">
        <v>0.51600000000000001</v>
      </c>
    </row>
    <row r="3418" spans="1:3" x14ac:dyDescent="0.2">
      <c r="A3418" s="3" t="str">
        <f>"LINC00847"</f>
        <v>LINC00847</v>
      </c>
      <c r="B3418" s="4">
        <v>1</v>
      </c>
      <c r="C3418" s="5">
        <v>0.51600000000000001</v>
      </c>
    </row>
    <row r="3419" spans="1:3" x14ac:dyDescent="0.2">
      <c r="A3419" s="3" t="str">
        <f>"CASZ1"</f>
        <v>CASZ1</v>
      </c>
      <c r="B3419" s="4">
        <v>1</v>
      </c>
      <c r="C3419" s="5">
        <v>0.51600000000000001</v>
      </c>
    </row>
    <row r="3420" spans="1:3" x14ac:dyDescent="0.2">
      <c r="A3420" s="3" t="str">
        <f>"DDX1"</f>
        <v>DDX1</v>
      </c>
      <c r="B3420" s="4">
        <v>1</v>
      </c>
      <c r="C3420" s="5">
        <v>0.51600000000000001</v>
      </c>
    </row>
    <row r="3421" spans="1:3" x14ac:dyDescent="0.2">
      <c r="A3421" s="3" t="str">
        <f>"ZNF663P"</f>
        <v>ZNF663P</v>
      </c>
      <c r="B3421" s="4">
        <v>1</v>
      </c>
      <c r="C3421" s="5">
        <v>0.51600000000000001</v>
      </c>
    </row>
    <row r="3422" spans="1:3" x14ac:dyDescent="0.2">
      <c r="A3422" s="3" t="str">
        <f>"METTL21A"</f>
        <v>METTL21A</v>
      </c>
      <c r="B3422" s="4">
        <v>1</v>
      </c>
      <c r="C3422" s="5">
        <v>0.51600000000000001</v>
      </c>
    </row>
    <row r="3423" spans="1:3" x14ac:dyDescent="0.2">
      <c r="A3423" s="3" t="str">
        <f>"SOX6"</f>
        <v>SOX6</v>
      </c>
      <c r="B3423" s="4">
        <v>1</v>
      </c>
      <c r="C3423" s="5">
        <v>0.51600000000000001</v>
      </c>
    </row>
    <row r="3424" spans="1:3" x14ac:dyDescent="0.2">
      <c r="A3424" s="3" t="str">
        <f>"ZBTB20"</f>
        <v>ZBTB20</v>
      </c>
      <c r="B3424" s="4">
        <v>1</v>
      </c>
      <c r="C3424" s="5">
        <v>0.51600000000000001</v>
      </c>
    </row>
    <row r="3425" spans="1:3" x14ac:dyDescent="0.2">
      <c r="A3425" s="3" t="str">
        <f>"RBM38-AS1"</f>
        <v>RBM38-AS1</v>
      </c>
      <c r="B3425" s="4">
        <v>1</v>
      </c>
      <c r="C3425" s="5">
        <v>0.51600000000000001</v>
      </c>
    </row>
    <row r="3426" spans="1:3" x14ac:dyDescent="0.2">
      <c r="A3426" s="3" t="str">
        <f>"LRRC9"</f>
        <v>LRRC9</v>
      </c>
      <c r="B3426" s="4">
        <v>1</v>
      </c>
      <c r="C3426" s="5">
        <v>0.51600000000000001</v>
      </c>
    </row>
    <row r="3427" spans="1:3" x14ac:dyDescent="0.2">
      <c r="A3427" s="3" t="str">
        <f>"AF274858.1"</f>
        <v>AF274858.1</v>
      </c>
      <c r="B3427" s="4">
        <v>1</v>
      </c>
      <c r="C3427" s="5">
        <v>0.51500000000000001</v>
      </c>
    </row>
    <row r="3428" spans="1:3" x14ac:dyDescent="0.2">
      <c r="A3428" s="3" t="str">
        <f>"FPGT"</f>
        <v>FPGT</v>
      </c>
      <c r="B3428" s="4">
        <v>1</v>
      </c>
      <c r="C3428" s="5">
        <v>0.51500000000000001</v>
      </c>
    </row>
    <row r="3429" spans="1:3" x14ac:dyDescent="0.2">
      <c r="A3429" s="3" t="str">
        <f>"AC126283.1"</f>
        <v>AC126283.1</v>
      </c>
      <c r="B3429" s="4">
        <v>1</v>
      </c>
      <c r="C3429" s="5">
        <v>0.51500000000000001</v>
      </c>
    </row>
    <row r="3430" spans="1:3" x14ac:dyDescent="0.2">
      <c r="A3430" s="3" t="str">
        <f>"MRPL18"</f>
        <v>MRPL18</v>
      </c>
      <c r="B3430" s="4">
        <v>1</v>
      </c>
      <c r="C3430" s="5">
        <v>0.51500000000000001</v>
      </c>
    </row>
    <row r="3431" spans="1:3" x14ac:dyDescent="0.2">
      <c r="A3431" s="3" t="str">
        <f>"SMYD3"</f>
        <v>SMYD3</v>
      </c>
      <c r="B3431" s="4">
        <v>1</v>
      </c>
      <c r="C3431" s="5">
        <v>0.51500000000000001</v>
      </c>
    </row>
    <row r="3432" spans="1:3" x14ac:dyDescent="0.2">
      <c r="A3432" s="3" t="str">
        <f>"FNDC3A"</f>
        <v>FNDC3A</v>
      </c>
      <c r="B3432" s="4">
        <v>1</v>
      </c>
      <c r="C3432" s="5">
        <v>0.51500000000000001</v>
      </c>
    </row>
    <row r="3433" spans="1:3" x14ac:dyDescent="0.2">
      <c r="A3433" s="3" t="str">
        <f>"AC005481.1"</f>
        <v>AC005481.1</v>
      </c>
      <c r="B3433" s="4">
        <v>1</v>
      </c>
      <c r="C3433" s="5">
        <v>0.51500000000000001</v>
      </c>
    </row>
    <row r="3434" spans="1:3" x14ac:dyDescent="0.2">
      <c r="A3434" s="3" t="str">
        <f>"AL137003.1"</f>
        <v>AL137003.1</v>
      </c>
      <c r="B3434" s="4">
        <v>1</v>
      </c>
      <c r="C3434" s="5">
        <v>0.51500000000000001</v>
      </c>
    </row>
    <row r="3435" spans="1:3" x14ac:dyDescent="0.2">
      <c r="A3435" s="3" t="str">
        <f>"SRGAP3-AS4"</f>
        <v>SRGAP3-AS4</v>
      </c>
      <c r="B3435" s="4">
        <v>1</v>
      </c>
      <c r="C3435" s="5">
        <v>0.51500000000000001</v>
      </c>
    </row>
    <row r="3436" spans="1:3" x14ac:dyDescent="0.2">
      <c r="A3436" s="3" t="str">
        <f>"AC005972.3"</f>
        <v>AC005972.3</v>
      </c>
      <c r="B3436" s="4">
        <v>1</v>
      </c>
      <c r="C3436" s="5">
        <v>0.51400000000000001</v>
      </c>
    </row>
    <row r="3437" spans="1:3" x14ac:dyDescent="0.2">
      <c r="A3437" s="3" t="str">
        <f>"USP49"</f>
        <v>USP49</v>
      </c>
      <c r="B3437" s="4">
        <v>1</v>
      </c>
      <c r="C3437" s="5">
        <v>0.51400000000000001</v>
      </c>
    </row>
    <row r="3438" spans="1:3" x14ac:dyDescent="0.2">
      <c r="A3438" s="3" t="str">
        <f>"COMMD1"</f>
        <v>COMMD1</v>
      </c>
      <c r="B3438" s="4">
        <v>1</v>
      </c>
      <c r="C3438" s="5">
        <v>0.51400000000000001</v>
      </c>
    </row>
    <row r="3439" spans="1:3" x14ac:dyDescent="0.2">
      <c r="A3439" s="3" t="str">
        <f>"LSM6"</f>
        <v>LSM6</v>
      </c>
      <c r="B3439" s="4">
        <v>1</v>
      </c>
      <c r="C3439" s="5">
        <v>0.51400000000000001</v>
      </c>
    </row>
    <row r="3440" spans="1:3" x14ac:dyDescent="0.2">
      <c r="A3440" s="3" t="str">
        <f>"ZNF429"</f>
        <v>ZNF429</v>
      </c>
      <c r="B3440" s="4">
        <v>1</v>
      </c>
      <c r="C3440" s="5">
        <v>0.51400000000000001</v>
      </c>
    </row>
    <row r="3441" spans="1:3" x14ac:dyDescent="0.2">
      <c r="A3441" s="3" t="str">
        <f>"AL138831.1"</f>
        <v>AL138831.1</v>
      </c>
      <c r="B3441" s="4">
        <v>1</v>
      </c>
      <c r="C3441" s="5">
        <v>0.51400000000000001</v>
      </c>
    </row>
    <row r="3442" spans="1:3" x14ac:dyDescent="0.2">
      <c r="A3442" s="3" t="str">
        <f>"TNRC6C"</f>
        <v>TNRC6C</v>
      </c>
      <c r="B3442" s="4">
        <v>1</v>
      </c>
      <c r="C3442" s="5">
        <v>0.51400000000000001</v>
      </c>
    </row>
    <row r="3443" spans="1:3" x14ac:dyDescent="0.2">
      <c r="A3443" s="3" t="str">
        <f>"DSPP"</f>
        <v>DSPP</v>
      </c>
      <c r="B3443" s="4">
        <v>1</v>
      </c>
      <c r="C3443" s="5">
        <v>0.51400000000000001</v>
      </c>
    </row>
    <row r="3444" spans="1:3" x14ac:dyDescent="0.2">
      <c r="A3444" s="3" t="str">
        <f>"AC027097.1"</f>
        <v>AC027097.1</v>
      </c>
      <c r="B3444" s="4">
        <v>1</v>
      </c>
      <c r="C3444" s="5">
        <v>0.51400000000000001</v>
      </c>
    </row>
    <row r="3445" spans="1:3" x14ac:dyDescent="0.2">
      <c r="A3445" s="3" t="str">
        <f>"AC139795.1"</f>
        <v>AC139795.1</v>
      </c>
      <c r="B3445" s="4">
        <v>1</v>
      </c>
      <c r="C3445" s="5">
        <v>0.51400000000000001</v>
      </c>
    </row>
    <row r="3446" spans="1:3" x14ac:dyDescent="0.2">
      <c r="A3446" s="3" t="str">
        <f>"KLHL23"</f>
        <v>KLHL23</v>
      </c>
      <c r="B3446" s="4">
        <v>1</v>
      </c>
      <c r="C3446" s="5">
        <v>0.51400000000000001</v>
      </c>
    </row>
    <row r="3447" spans="1:3" x14ac:dyDescent="0.2">
      <c r="A3447" s="3" t="str">
        <f>"LONRF2"</f>
        <v>LONRF2</v>
      </c>
      <c r="B3447" s="4">
        <v>1</v>
      </c>
      <c r="C3447" s="5">
        <v>0.51400000000000001</v>
      </c>
    </row>
    <row r="3448" spans="1:3" x14ac:dyDescent="0.2">
      <c r="A3448" s="3" t="str">
        <f>"PTPRA"</f>
        <v>PTPRA</v>
      </c>
      <c r="B3448" s="4">
        <v>1</v>
      </c>
      <c r="C3448" s="5">
        <v>0.51400000000000001</v>
      </c>
    </row>
    <row r="3449" spans="1:3" x14ac:dyDescent="0.2">
      <c r="A3449" s="3" t="str">
        <f>"AC010969.2"</f>
        <v>AC010969.2</v>
      </c>
      <c r="B3449" s="4">
        <v>1</v>
      </c>
      <c r="C3449" s="5">
        <v>0.51300000000000001</v>
      </c>
    </row>
    <row r="3450" spans="1:3" x14ac:dyDescent="0.2">
      <c r="A3450" s="3" t="str">
        <f>"AL079303.1"</f>
        <v>AL079303.1</v>
      </c>
      <c r="B3450" s="4">
        <v>1</v>
      </c>
      <c r="C3450" s="5">
        <v>0.51300000000000001</v>
      </c>
    </row>
    <row r="3451" spans="1:3" x14ac:dyDescent="0.2">
      <c r="A3451" s="3" t="str">
        <f>"AC010203.1"</f>
        <v>AC010203.1</v>
      </c>
      <c r="B3451" s="4">
        <v>1</v>
      </c>
      <c r="C3451" s="5">
        <v>0.51300000000000001</v>
      </c>
    </row>
    <row r="3452" spans="1:3" x14ac:dyDescent="0.2">
      <c r="A3452" s="3" t="str">
        <f>"TADA2A"</f>
        <v>TADA2A</v>
      </c>
      <c r="B3452" s="4">
        <v>1</v>
      </c>
      <c r="C3452" s="5">
        <v>0.51300000000000001</v>
      </c>
    </row>
    <row r="3453" spans="1:3" x14ac:dyDescent="0.2">
      <c r="A3453" s="3" t="str">
        <f>"HDHD2"</f>
        <v>HDHD2</v>
      </c>
      <c r="B3453" s="4">
        <v>1</v>
      </c>
      <c r="C3453" s="5">
        <v>0.51300000000000001</v>
      </c>
    </row>
    <row r="3454" spans="1:3" x14ac:dyDescent="0.2">
      <c r="A3454" s="3" t="str">
        <f>"SNRNP25"</f>
        <v>SNRNP25</v>
      </c>
      <c r="B3454" s="4">
        <v>1</v>
      </c>
      <c r="C3454" s="5">
        <v>0.51300000000000001</v>
      </c>
    </row>
    <row r="3455" spans="1:3" x14ac:dyDescent="0.2">
      <c r="A3455" s="3" t="str">
        <f>"AFG1L"</f>
        <v>AFG1L</v>
      </c>
      <c r="B3455" s="4">
        <v>1</v>
      </c>
      <c r="C3455" s="5">
        <v>0.51300000000000001</v>
      </c>
    </row>
    <row r="3456" spans="1:3" x14ac:dyDescent="0.2">
      <c r="A3456" s="3" t="str">
        <f>"RFX1"</f>
        <v>RFX1</v>
      </c>
      <c r="B3456" s="4">
        <v>1</v>
      </c>
      <c r="C3456" s="5">
        <v>0.51300000000000001</v>
      </c>
    </row>
    <row r="3457" spans="1:3" x14ac:dyDescent="0.2">
      <c r="A3457" s="3" t="str">
        <f>"CIAPIN1P"</f>
        <v>CIAPIN1P</v>
      </c>
      <c r="B3457" s="4">
        <v>1</v>
      </c>
      <c r="C3457" s="5">
        <v>0.51300000000000001</v>
      </c>
    </row>
    <row r="3458" spans="1:3" x14ac:dyDescent="0.2">
      <c r="A3458" s="3" t="str">
        <f>"AC087392.1"</f>
        <v>AC087392.1</v>
      </c>
      <c r="B3458" s="4">
        <v>1</v>
      </c>
      <c r="C3458" s="5">
        <v>0.51300000000000001</v>
      </c>
    </row>
    <row r="3459" spans="1:3" x14ac:dyDescent="0.2">
      <c r="A3459" s="3" t="str">
        <f>"AC013652.1"</f>
        <v>AC013652.1</v>
      </c>
      <c r="B3459" s="4">
        <v>1</v>
      </c>
      <c r="C3459" s="5">
        <v>0.51300000000000001</v>
      </c>
    </row>
    <row r="3460" spans="1:3" x14ac:dyDescent="0.2">
      <c r="A3460" s="3" t="str">
        <f>"RAET1E-AS1"</f>
        <v>RAET1E-AS1</v>
      </c>
      <c r="B3460" s="4">
        <v>1</v>
      </c>
      <c r="C3460" s="5">
        <v>0.51300000000000001</v>
      </c>
    </row>
    <row r="3461" spans="1:3" x14ac:dyDescent="0.2">
      <c r="A3461" s="3" t="str">
        <f>"MACROD2"</f>
        <v>MACROD2</v>
      </c>
      <c r="B3461" s="4">
        <v>1</v>
      </c>
      <c r="C3461" s="5">
        <v>0.51300000000000001</v>
      </c>
    </row>
    <row r="3462" spans="1:3" x14ac:dyDescent="0.2">
      <c r="A3462" s="3" t="str">
        <f>"BDH1"</f>
        <v>BDH1</v>
      </c>
      <c r="B3462" s="4">
        <v>1</v>
      </c>
      <c r="C3462" s="5">
        <v>0.51200000000000001</v>
      </c>
    </row>
    <row r="3463" spans="1:3" x14ac:dyDescent="0.2">
      <c r="A3463" s="3" t="str">
        <f>"AJ003147.2"</f>
        <v>AJ003147.2</v>
      </c>
      <c r="B3463" s="4">
        <v>1</v>
      </c>
      <c r="C3463" s="5">
        <v>0.51200000000000001</v>
      </c>
    </row>
    <row r="3464" spans="1:3" x14ac:dyDescent="0.2">
      <c r="A3464" s="3" t="str">
        <f>"TXNRD3"</f>
        <v>TXNRD3</v>
      </c>
      <c r="B3464" s="4">
        <v>1</v>
      </c>
      <c r="C3464" s="5">
        <v>0.51200000000000001</v>
      </c>
    </row>
    <row r="3465" spans="1:3" x14ac:dyDescent="0.2">
      <c r="A3465" s="3" t="str">
        <f>"OPHN1"</f>
        <v>OPHN1</v>
      </c>
      <c r="B3465" s="4">
        <v>1</v>
      </c>
      <c r="C3465" s="5">
        <v>0.51200000000000001</v>
      </c>
    </row>
    <row r="3466" spans="1:3" x14ac:dyDescent="0.2">
      <c r="A3466" s="3" t="str">
        <f>"CMSS1"</f>
        <v>CMSS1</v>
      </c>
      <c r="B3466" s="4">
        <v>1</v>
      </c>
      <c r="C3466" s="5">
        <v>0.51200000000000001</v>
      </c>
    </row>
    <row r="3467" spans="1:3" x14ac:dyDescent="0.2">
      <c r="A3467" s="3" t="str">
        <f>"AAR2"</f>
        <v>AAR2</v>
      </c>
      <c r="B3467" s="4">
        <v>1</v>
      </c>
      <c r="C3467" s="5">
        <v>0.51200000000000001</v>
      </c>
    </row>
    <row r="3468" spans="1:3" x14ac:dyDescent="0.2">
      <c r="A3468" s="3" t="str">
        <f>"ACSF3"</f>
        <v>ACSF3</v>
      </c>
      <c r="B3468" s="4">
        <v>1</v>
      </c>
      <c r="C3468" s="5">
        <v>0.51200000000000001</v>
      </c>
    </row>
    <row r="3469" spans="1:3" x14ac:dyDescent="0.2">
      <c r="A3469" s="3" t="str">
        <f>"PLPP2"</f>
        <v>PLPP2</v>
      </c>
      <c r="B3469" s="4">
        <v>1</v>
      </c>
      <c r="C3469" s="5">
        <v>0.51200000000000001</v>
      </c>
    </row>
    <row r="3470" spans="1:3" x14ac:dyDescent="0.2">
      <c r="A3470" s="3" t="str">
        <f>"ALS2"</f>
        <v>ALS2</v>
      </c>
      <c r="B3470" s="4">
        <v>1</v>
      </c>
      <c r="C3470" s="5">
        <v>0.51200000000000001</v>
      </c>
    </row>
    <row r="3471" spans="1:3" x14ac:dyDescent="0.2">
      <c r="A3471" s="3" t="str">
        <f>"RLN3"</f>
        <v>RLN3</v>
      </c>
      <c r="B3471" s="4">
        <v>1</v>
      </c>
      <c r="C3471" s="5">
        <v>0.51200000000000001</v>
      </c>
    </row>
    <row r="3472" spans="1:3" x14ac:dyDescent="0.2">
      <c r="A3472" s="3" t="str">
        <f>"AL358472.2"</f>
        <v>AL358472.2</v>
      </c>
      <c r="B3472" s="4">
        <v>1</v>
      </c>
      <c r="C3472" s="5">
        <v>0.51200000000000001</v>
      </c>
    </row>
    <row r="3473" spans="1:3" x14ac:dyDescent="0.2">
      <c r="A3473" s="3" t="str">
        <f>"GTF2F1"</f>
        <v>GTF2F1</v>
      </c>
      <c r="B3473" s="4">
        <v>1</v>
      </c>
      <c r="C3473" s="5">
        <v>0.51200000000000001</v>
      </c>
    </row>
    <row r="3474" spans="1:3" x14ac:dyDescent="0.2">
      <c r="A3474" s="3" t="str">
        <f>"AC022182.1"</f>
        <v>AC022182.1</v>
      </c>
      <c r="B3474" s="4">
        <v>1</v>
      </c>
      <c r="C3474" s="5">
        <v>0.51200000000000001</v>
      </c>
    </row>
    <row r="3475" spans="1:3" x14ac:dyDescent="0.2">
      <c r="A3475" s="3" t="str">
        <f>"TBC1D31"</f>
        <v>TBC1D31</v>
      </c>
      <c r="B3475" s="4">
        <v>1</v>
      </c>
      <c r="C3475" s="5">
        <v>0.51200000000000001</v>
      </c>
    </row>
    <row r="3476" spans="1:3" x14ac:dyDescent="0.2">
      <c r="A3476" s="3" t="str">
        <f>"COX7A2L"</f>
        <v>COX7A2L</v>
      </c>
      <c r="B3476" s="4">
        <v>1</v>
      </c>
      <c r="C3476" s="5">
        <v>0.51100000000000001</v>
      </c>
    </row>
    <row r="3477" spans="1:3" x14ac:dyDescent="0.2">
      <c r="A3477" s="3" t="str">
        <f>"AL513477.1"</f>
        <v>AL513477.1</v>
      </c>
      <c r="B3477" s="4">
        <v>1</v>
      </c>
      <c r="C3477" s="5">
        <v>0.51100000000000001</v>
      </c>
    </row>
    <row r="3478" spans="1:3" x14ac:dyDescent="0.2">
      <c r="A3478" s="3" t="str">
        <f>"SNUPN"</f>
        <v>SNUPN</v>
      </c>
      <c r="B3478" s="4">
        <v>1</v>
      </c>
      <c r="C3478" s="5">
        <v>0.51100000000000001</v>
      </c>
    </row>
    <row r="3479" spans="1:3" x14ac:dyDescent="0.2">
      <c r="A3479" s="3" t="str">
        <f>"LINC02292"</f>
        <v>LINC02292</v>
      </c>
      <c r="B3479" s="4">
        <v>1</v>
      </c>
      <c r="C3479" s="5">
        <v>0.51100000000000001</v>
      </c>
    </row>
    <row r="3480" spans="1:3" x14ac:dyDescent="0.2">
      <c r="A3480" s="3" t="str">
        <f>"DNM3"</f>
        <v>DNM3</v>
      </c>
      <c r="B3480" s="4">
        <v>1</v>
      </c>
      <c r="C3480" s="5">
        <v>0.51100000000000001</v>
      </c>
    </row>
    <row r="3481" spans="1:3" x14ac:dyDescent="0.2">
      <c r="A3481" s="3" t="str">
        <f>"PRKX"</f>
        <v>PRKX</v>
      </c>
      <c r="B3481" s="4">
        <v>1</v>
      </c>
      <c r="C3481" s="5">
        <v>0.51100000000000001</v>
      </c>
    </row>
    <row r="3482" spans="1:3" x14ac:dyDescent="0.2">
      <c r="A3482" s="3" t="str">
        <f>"CNOT7"</f>
        <v>CNOT7</v>
      </c>
      <c r="B3482" s="4">
        <v>1</v>
      </c>
      <c r="C3482" s="5">
        <v>0.51100000000000001</v>
      </c>
    </row>
    <row r="3483" spans="1:3" x14ac:dyDescent="0.2">
      <c r="A3483" s="3" t="str">
        <f>"CRIP2"</f>
        <v>CRIP2</v>
      </c>
      <c r="B3483" s="4">
        <v>1</v>
      </c>
      <c r="C3483" s="5">
        <v>0.51100000000000001</v>
      </c>
    </row>
    <row r="3484" spans="1:3" x14ac:dyDescent="0.2">
      <c r="A3484" s="3" t="str">
        <f>"TBC1D8"</f>
        <v>TBC1D8</v>
      </c>
      <c r="B3484" s="4">
        <v>1</v>
      </c>
      <c r="C3484" s="5">
        <v>0.51100000000000001</v>
      </c>
    </row>
    <row r="3485" spans="1:3" x14ac:dyDescent="0.2">
      <c r="A3485" s="3" t="str">
        <f>"CFC1"</f>
        <v>CFC1</v>
      </c>
      <c r="B3485" s="4">
        <v>1</v>
      </c>
      <c r="C3485" s="5">
        <v>0.51</v>
      </c>
    </row>
    <row r="3486" spans="1:3" x14ac:dyDescent="0.2">
      <c r="A3486" s="3" t="str">
        <f>"AC090152.1"</f>
        <v>AC090152.1</v>
      </c>
      <c r="B3486" s="4">
        <v>1</v>
      </c>
      <c r="C3486" s="5">
        <v>0.51</v>
      </c>
    </row>
    <row r="3487" spans="1:3" x14ac:dyDescent="0.2">
      <c r="A3487" s="3" t="str">
        <f>"RAB2B"</f>
        <v>RAB2B</v>
      </c>
      <c r="B3487" s="4">
        <v>1</v>
      </c>
      <c r="C3487" s="5">
        <v>0.51</v>
      </c>
    </row>
    <row r="3488" spans="1:3" x14ac:dyDescent="0.2">
      <c r="A3488" s="3" t="str">
        <f>"AC132938.6"</f>
        <v>AC132938.6</v>
      </c>
      <c r="B3488" s="4">
        <v>1</v>
      </c>
      <c r="C3488" s="5">
        <v>0.51</v>
      </c>
    </row>
    <row r="3489" spans="1:3" x14ac:dyDescent="0.2">
      <c r="A3489" s="3" t="str">
        <f>"AC093911.1"</f>
        <v>AC093911.1</v>
      </c>
      <c r="B3489" s="4">
        <v>1</v>
      </c>
      <c r="C3489" s="5">
        <v>0.51</v>
      </c>
    </row>
    <row r="3490" spans="1:3" x14ac:dyDescent="0.2">
      <c r="A3490" s="3" t="str">
        <f>"Z97832.2"</f>
        <v>Z97832.2</v>
      </c>
      <c r="B3490" s="4">
        <v>1</v>
      </c>
      <c r="C3490" s="5">
        <v>0.51</v>
      </c>
    </row>
    <row r="3491" spans="1:3" x14ac:dyDescent="0.2">
      <c r="A3491" s="3" t="str">
        <f>"AC106779.1"</f>
        <v>AC106779.1</v>
      </c>
      <c r="B3491" s="4">
        <v>1</v>
      </c>
      <c r="C3491" s="5">
        <v>0.51</v>
      </c>
    </row>
    <row r="3492" spans="1:3" x14ac:dyDescent="0.2">
      <c r="A3492" s="3" t="str">
        <f>"NR5A2"</f>
        <v>NR5A2</v>
      </c>
      <c r="B3492" s="4">
        <v>1</v>
      </c>
      <c r="C3492" s="5">
        <v>0.51</v>
      </c>
    </row>
    <row r="3493" spans="1:3" x14ac:dyDescent="0.2">
      <c r="A3493" s="3" t="str">
        <f>"COMMD8"</f>
        <v>COMMD8</v>
      </c>
      <c r="B3493" s="4">
        <v>1</v>
      </c>
      <c r="C3493" s="5">
        <v>0.51</v>
      </c>
    </row>
    <row r="3494" spans="1:3" x14ac:dyDescent="0.2">
      <c r="A3494" s="3" t="str">
        <f>"SRGAP2"</f>
        <v>SRGAP2</v>
      </c>
      <c r="B3494" s="4">
        <v>1</v>
      </c>
      <c r="C3494" s="5">
        <v>0.51</v>
      </c>
    </row>
    <row r="3495" spans="1:3" x14ac:dyDescent="0.2">
      <c r="A3495" s="3" t="str">
        <f>"CYP27A1"</f>
        <v>CYP27A1</v>
      </c>
      <c r="B3495" s="4">
        <v>1</v>
      </c>
      <c r="C3495" s="5">
        <v>0.51</v>
      </c>
    </row>
    <row r="3496" spans="1:3" x14ac:dyDescent="0.2">
      <c r="A3496" s="3" t="str">
        <f>"ASXL2"</f>
        <v>ASXL2</v>
      </c>
      <c r="B3496" s="4">
        <v>1</v>
      </c>
      <c r="C3496" s="5">
        <v>0.51</v>
      </c>
    </row>
    <row r="3497" spans="1:3" x14ac:dyDescent="0.2">
      <c r="A3497" s="3" t="str">
        <f>"SF3A1"</f>
        <v>SF3A1</v>
      </c>
      <c r="B3497" s="4">
        <v>1</v>
      </c>
      <c r="C3497" s="5">
        <v>0.50900000000000001</v>
      </c>
    </row>
    <row r="3498" spans="1:3" x14ac:dyDescent="0.2">
      <c r="A3498" s="3" t="str">
        <f>"AL158168.1"</f>
        <v>AL158168.1</v>
      </c>
      <c r="B3498" s="4">
        <v>1</v>
      </c>
      <c r="C3498" s="5">
        <v>0.50900000000000001</v>
      </c>
    </row>
    <row r="3499" spans="1:3" x14ac:dyDescent="0.2">
      <c r="A3499" s="3" t="str">
        <f>"TTBK1"</f>
        <v>TTBK1</v>
      </c>
      <c r="B3499" s="4">
        <v>1</v>
      </c>
      <c r="C3499" s="5">
        <v>0.50900000000000001</v>
      </c>
    </row>
    <row r="3500" spans="1:3" x14ac:dyDescent="0.2">
      <c r="A3500" s="3" t="str">
        <f>"LINC00471"</f>
        <v>LINC00471</v>
      </c>
      <c r="B3500" s="4">
        <v>1</v>
      </c>
      <c r="C3500" s="5">
        <v>0.50900000000000001</v>
      </c>
    </row>
    <row r="3501" spans="1:3" x14ac:dyDescent="0.2">
      <c r="A3501" s="3" t="str">
        <f>"TWF1"</f>
        <v>TWF1</v>
      </c>
      <c r="B3501" s="4">
        <v>1</v>
      </c>
      <c r="C3501" s="5">
        <v>0.50900000000000001</v>
      </c>
    </row>
    <row r="3502" spans="1:3" x14ac:dyDescent="0.2">
      <c r="A3502" s="3" t="str">
        <f>"TRIM31-AS1"</f>
        <v>TRIM31-AS1</v>
      </c>
      <c r="B3502" s="4">
        <v>1</v>
      </c>
      <c r="C3502" s="5">
        <v>0.50900000000000001</v>
      </c>
    </row>
    <row r="3503" spans="1:3" x14ac:dyDescent="0.2">
      <c r="A3503" s="3" t="str">
        <f>"ZACN"</f>
        <v>ZACN</v>
      </c>
      <c r="B3503" s="4">
        <v>1</v>
      </c>
      <c r="C3503" s="5">
        <v>0.50900000000000001</v>
      </c>
    </row>
    <row r="3504" spans="1:3" x14ac:dyDescent="0.2">
      <c r="A3504" s="3" t="str">
        <f>"TM4SF19-AS1"</f>
        <v>TM4SF19-AS1</v>
      </c>
      <c r="B3504" s="4">
        <v>1</v>
      </c>
      <c r="C3504" s="5">
        <v>0.50900000000000001</v>
      </c>
    </row>
    <row r="3505" spans="1:3" x14ac:dyDescent="0.2">
      <c r="A3505" s="3" t="str">
        <f>"ZNF843"</f>
        <v>ZNF843</v>
      </c>
      <c r="B3505" s="4">
        <v>1</v>
      </c>
      <c r="C3505" s="5">
        <v>0.50900000000000001</v>
      </c>
    </row>
    <row r="3506" spans="1:3" x14ac:dyDescent="0.2">
      <c r="A3506" s="3" t="str">
        <f>"TTC39C-AS1"</f>
        <v>TTC39C-AS1</v>
      </c>
      <c r="B3506" s="4">
        <v>1</v>
      </c>
      <c r="C3506" s="5">
        <v>0.50900000000000001</v>
      </c>
    </row>
    <row r="3507" spans="1:3" x14ac:dyDescent="0.2">
      <c r="A3507" s="3" t="str">
        <f>"EMBP1"</f>
        <v>EMBP1</v>
      </c>
      <c r="B3507" s="4">
        <v>1</v>
      </c>
      <c r="C3507" s="5">
        <v>0.50900000000000001</v>
      </c>
    </row>
    <row r="3508" spans="1:3" x14ac:dyDescent="0.2">
      <c r="A3508" s="3" t="str">
        <f>"BAALC"</f>
        <v>BAALC</v>
      </c>
      <c r="B3508" s="4">
        <v>1</v>
      </c>
      <c r="C3508" s="5">
        <v>0.50900000000000001</v>
      </c>
    </row>
    <row r="3509" spans="1:3" x14ac:dyDescent="0.2">
      <c r="A3509" s="3" t="str">
        <f>"ENTPD1-AS1"</f>
        <v>ENTPD1-AS1</v>
      </c>
      <c r="B3509" s="4">
        <v>1</v>
      </c>
      <c r="C3509" s="5">
        <v>0.50900000000000001</v>
      </c>
    </row>
    <row r="3510" spans="1:3" x14ac:dyDescent="0.2">
      <c r="A3510" s="3" t="str">
        <f>"LENG1"</f>
        <v>LENG1</v>
      </c>
      <c r="B3510" s="4">
        <v>1</v>
      </c>
      <c r="C3510" s="5">
        <v>0.50900000000000001</v>
      </c>
    </row>
    <row r="3511" spans="1:3" x14ac:dyDescent="0.2">
      <c r="A3511" s="3" t="str">
        <f>"POLR2M"</f>
        <v>POLR2M</v>
      </c>
      <c r="B3511" s="4">
        <v>1</v>
      </c>
      <c r="C3511" s="5">
        <v>0.50800000000000001</v>
      </c>
    </row>
    <row r="3512" spans="1:3" x14ac:dyDescent="0.2">
      <c r="A3512" s="3" t="str">
        <f>"RFX3-AS1"</f>
        <v>RFX3-AS1</v>
      </c>
      <c r="B3512" s="4">
        <v>1</v>
      </c>
      <c r="C3512" s="5">
        <v>0.50800000000000001</v>
      </c>
    </row>
    <row r="3513" spans="1:3" x14ac:dyDescent="0.2">
      <c r="A3513" s="3" t="str">
        <f>"SETD4"</f>
        <v>SETD4</v>
      </c>
      <c r="B3513" s="4">
        <v>1</v>
      </c>
      <c r="C3513" s="5">
        <v>0.50800000000000001</v>
      </c>
    </row>
    <row r="3514" spans="1:3" x14ac:dyDescent="0.2">
      <c r="A3514" s="3" t="str">
        <f>"GCAT"</f>
        <v>GCAT</v>
      </c>
      <c r="B3514" s="4">
        <v>1</v>
      </c>
      <c r="C3514" s="5">
        <v>0.50800000000000001</v>
      </c>
    </row>
    <row r="3515" spans="1:3" x14ac:dyDescent="0.2">
      <c r="A3515" s="3" t="str">
        <f>"SLC30A9"</f>
        <v>SLC30A9</v>
      </c>
      <c r="B3515" s="4">
        <v>1</v>
      </c>
      <c r="C3515" s="5">
        <v>0.50800000000000001</v>
      </c>
    </row>
    <row r="3516" spans="1:3" x14ac:dyDescent="0.2">
      <c r="A3516" s="3" t="str">
        <f>"ZBTB37"</f>
        <v>ZBTB37</v>
      </c>
      <c r="B3516" s="4">
        <v>1</v>
      </c>
      <c r="C3516" s="5">
        <v>0.50800000000000001</v>
      </c>
    </row>
    <row r="3517" spans="1:3" x14ac:dyDescent="0.2">
      <c r="A3517" s="3" t="str">
        <f>"UNC93B5"</f>
        <v>UNC93B5</v>
      </c>
      <c r="B3517" s="4">
        <v>1</v>
      </c>
      <c r="C3517" s="5">
        <v>0.50800000000000001</v>
      </c>
    </row>
    <row r="3518" spans="1:3" x14ac:dyDescent="0.2">
      <c r="A3518" s="3" t="str">
        <f>"PELP1"</f>
        <v>PELP1</v>
      </c>
      <c r="B3518" s="4">
        <v>1</v>
      </c>
      <c r="C3518" s="5">
        <v>0.50800000000000001</v>
      </c>
    </row>
    <row r="3519" spans="1:3" x14ac:dyDescent="0.2">
      <c r="A3519" s="3" t="str">
        <f>"PSPN"</f>
        <v>PSPN</v>
      </c>
      <c r="B3519" s="4">
        <v>1</v>
      </c>
      <c r="C3519" s="5">
        <v>0.50800000000000001</v>
      </c>
    </row>
    <row r="3520" spans="1:3" x14ac:dyDescent="0.2">
      <c r="A3520" s="3" t="str">
        <f>"HAX1"</f>
        <v>HAX1</v>
      </c>
      <c r="B3520" s="4">
        <v>1</v>
      </c>
      <c r="C3520" s="5">
        <v>0.50800000000000001</v>
      </c>
    </row>
    <row r="3521" spans="1:3" x14ac:dyDescent="0.2">
      <c r="A3521" s="3" t="str">
        <f>"Z69733.1"</f>
        <v>Z69733.1</v>
      </c>
      <c r="B3521" s="4">
        <v>1</v>
      </c>
      <c r="C3521" s="5">
        <v>0.50700000000000001</v>
      </c>
    </row>
    <row r="3522" spans="1:3" x14ac:dyDescent="0.2">
      <c r="A3522" s="3" t="str">
        <f>"PCBD1"</f>
        <v>PCBD1</v>
      </c>
      <c r="B3522" s="4">
        <v>1</v>
      </c>
      <c r="C3522" s="5">
        <v>0.50700000000000001</v>
      </c>
    </row>
    <row r="3523" spans="1:3" x14ac:dyDescent="0.2">
      <c r="A3523" s="3" t="str">
        <f>"RNF41"</f>
        <v>RNF41</v>
      </c>
      <c r="B3523" s="4">
        <v>1</v>
      </c>
      <c r="C3523" s="5">
        <v>0.50700000000000001</v>
      </c>
    </row>
    <row r="3524" spans="1:3" x14ac:dyDescent="0.2">
      <c r="A3524" s="3" t="str">
        <f>"FAM21EP"</f>
        <v>FAM21EP</v>
      </c>
      <c r="B3524" s="4">
        <v>1</v>
      </c>
      <c r="C3524" s="5">
        <v>0.50700000000000001</v>
      </c>
    </row>
    <row r="3525" spans="1:3" x14ac:dyDescent="0.2">
      <c r="A3525" s="3" t="str">
        <f>"AL596442.4"</f>
        <v>AL596442.4</v>
      </c>
      <c r="B3525" s="4">
        <v>1</v>
      </c>
      <c r="C3525" s="5">
        <v>0.50700000000000001</v>
      </c>
    </row>
    <row r="3526" spans="1:3" x14ac:dyDescent="0.2">
      <c r="A3526" s="3" t="str">
        <f>"TRIM3"</f>
        <v>TRIM3</v>
      </c>
      <c r="B3526" s="4">
        <v>1</v>
      </c>
      <c r="C3526" s="5">
        <v>0.50700000000000001</v>
      </c>
    </row>
    <row r="3527" spans="1:3" x14ac:dyDescent="0.2">
      <c r="A3527" s="3" t="str">
        <f>"COPS4"</f>
        <v>COPS4</v>
      </c>
      <c r="B3527" s="4">
        <v>1</v>
      </c>
      <c r="C3527" s="5">
        <v>0.50700000000000001</v>
      </c>
    </row>
    <row r="3528" spans="1:3" x14ac:dyDescent="0.2">
      <c r="A3528" s="3" t="str">
        <f>"AC009237.14"</f>
        <v>AC009237.14</v>
      </c>
      <c r="B3528" s="4">
        <v>1</v>
      </c>
      <c r="C3528" s="5">
        <v>0.50700000000000001</v>
      </c>
    </row>
    <row r="3529" spans="1:3" x14ac:dyDescent="0.2">
      <c r="A3529" s="3" t="str">
        <f>"AL117334.1"</f>
        <v>AL117334.1</v>
      </c>
      <c r="B3529" s="4">
        <v>1</v>
      </c>
      <c r="C3529" s="5">
        <v>0.50700000000000001</v>
      </c>
    </row>
    <row r="3530" spans="1:3" x14ac:dyDescent="0.2">
      <c r="A3530" s="3" t="str">
        <f>"RIPK4"</f>
        <v>RIPK4</v>
      </c>
      <c r="B3530" s="4">
        <v>1</v>
      </c>
      <c r="C3530" s="5">
        <v>0.50700000000000001</v>
      </c>
    </row>
    <row r="3531" spans="1:3" x14ac:dyDescent="0.2">
      <c r="A3531" s="3" t="str">
        <f>"FAM66A"</f>
        <v>FAM66A</v>
      </c>
      <c r="B3531" s="4">
        <v>1</v>
      </c>
      <c r="C3531" s="5">
        <v>0.50700000000000001</v>
      </c>
    </row>
    <row r="3532" spans="1:3" x14ac:dyDescent="0.2">
      <c r="A3532" s="3" t="str">
        <f>"AC017104.3"</f>
        <v>AC017104.3</v>
      </c>
      <c r="B3532" s="4">
        <v>1</v>
      </c>
      <c r="C3532" s="5">
        <v>0.50700000000000001</v>
      </c>
    </row>
    <row r="3533" spans="1:3" x14ac:dyDescent="0.2">
      <c r="A3533" s="3" t="str">
        <f>"LSS"</f>
        <v>LSS</v>
      </c>
      <c r="B3533" s="4">
        <v>1</v>
      </c>
      <c r="C3533" s="5">
        <v>0.50700000000000001</v>
      </c>
    </row>
    <row r="3534" spans="1:3" x14ac:dyDescent="0.2">
      <c r="A3534" s="3" t="str">
        <f>"AC107027.1"</f>
        <v>AC107027.1</v>
      </c>
      <c r="B3534" s="4">
        <v>1</v>
      </c>
      <c r="C3534" s="5">
        <v>0.50700000000000001</v>
      </c>
    </row>
    <row r="3535" spans="1:3" x14ac:dyDescent="0.2">
      <c r="A3535" s="3" t="str">
        <f>"AC009779.2"</f>
        <v>AC009779.2</v>
      </c>
      <c r="B3535" s="4">
        <v>1</v>
      </c>
      <c r="C3535" s="5">
        <v>0.50700000000000001</v>
      </c>
    </row>
    <row r="3536" spans="1:3" x14ac:dyDescent="0.2">
      <c r="A3536" s="3" t="str">
        <f>"GPR180"</f>
        <v>GPR180</v>
      </c>
      <c r="B3536" s="4">
        <v>1</v>
      </c>
      <c r="C3536" s="5">
        <v>0.50700000000000001</v>
      </c>
    </row>
    <row r="3537" spans="1:3" x14ac:dyDescent="0.2">
      <c r="A3537" s="3" t="str">
        <f>"AL136531.1"</f>
        <v>AL136531.1</v>
      </c>
      <c r="B3537" s="4">
        <v>1</v>
      </c>
      <c r="C3537" s="5">
        <v>0.50600000000000001</v>
      </c>
    </row>
    <row r="3538" spans="1:3" x14ac:dyDescent="0.2">
      <c r="A3538" s="3" t="str">
        <f>"AL109976.1"</f>
        <v>AL109976.1</v>
      </c>
      <c r="B3538" s="4">
        <v>1</v>
      </c>
      <c r="C3538" s="5">
        <v>0.50600000000000001</v>
      </c>
    </row>
    <row r="3539" spans="1:3" x14ac:dyDescent="0.2">
      <c r="A3539" s="3" t="str">
        <f>"LINC02055"</f>
        <v>LINC02055</v>
      </c>
      <c r="B3539" s="4">
        <v>1</v>
      </c>
      <c r="C3539" s="5">
        <v>0.50600000000000001</v>
      </c>
    </row>
    <row r="3540" spans="1:3" x14ac:dyDescent="0.2">
      <c r="A3540" s="3" t="str">
        <f>"ZNF888"</f>
        <v>ZNF888</v>
      </c>
      <c r="B3540" s="4">
        <v>1</v>
      </c>
      <c r="C3540" s="5">
        <v>0.505</v>
      </c>
    </row>
    <row r="3541" spans="1:3" x14ac:dyDescent="0.2">
      <c r="A3541" s="3" t="str">
        <f>"ZNF578"</f>
        <v>ZNF578</v>
      </c>
      <c r="B3541" s="4">
        <v>1</v>
      </c>
      <c r="C3541" s="5">
        <v>0.505</v>
      </c>
    </row>
    <row r="3542" spans="1:3" x14ac:dyDescent="0.2">
      <c r="A3542" s="3" t="str">
        <f>"FAM185BP"</f>
        <v>FAM185BP</v>
      </c>
      <c r="B3542" s="4">
        <v>1</v>
      </c>
      <c r="C3542" s="5">
        <v>0.505</v>
      </c>
    </row>
    <row r="3543" spans="1:3" x14ac:dyDescent="0.2">
      <c r="A3543" s="3" t="str">
        <f>"KREMEN1"</f>
        <v>KREMEN1</v>
      </c>
      <c r="B3543" s="4">
        <v>1</v>
      </c>
      <c r="C3543" s="5">
        <v>0.505</v>
      </c>
    </row>
    <row r="3544" spans="1:3" x14ac:dyDescent="0.2">
      <c r="A3544" s="3" t="str">
        <f>"AC009163.5"</f>
        <v>AC009163.5</v>
      </c>
      <c r="B3544" s="4">
        <v>1</v>
      </c>
      <c r="C3544" s="5">
        <v>0.505</v>
      </c>
    </row>
    <row r="3545" spans="1:3" x14ac:dyDescent="0.2">
      <c r="A3545" s="3" t="str">
        <f>"PLAAT3"</f>
        <v>PLAAT3</v>
      </c>
      <c r="B3545" s="4">
        <v>1</v>
      </c>
      <c r="C3545" s="5">
        <v>0.505</v>
      </c>
    </row>
    <row r="3546" spans="1:3" x14ac:dyDescent="0.2">
      <c r="A3546" s="3" t="str">
        <f>"MRPS28"</f>
        <v>MRPS28</v>
      </c>
      <c r="B3546" s="4">
        <v>1</v>
      </c>
      <c r="C3546" s="5">
        <v>0.505</v>
      </c>
    </row>
    <row r="3547" spans="1:3" x14ac:dyDescent="0.2">
      <c r="A3547" s="3" t="str">
        <f>"NVL"</f>
        <v>NVL</v>
      </c>
      <c r="B3547" s="4">
        <v>1</v>
      </c>
      <c r="C3547" s="5">
        <v>0.505</v>
      </c>
    </row>
    <row r="3548" spans="1:3" x14ac:dyDescent="0.2">
      <c r="A3548" s="3" t="str">
        <f>"CZIB"</f>
        <v>CZIB</v>
      </c>
      <c r="B3548" s="4">
        <v>1</v>
      </c>
      <c r="C3548" s="5">
        <v>0.504</v>
      </c>
    </row>
    <row r="3549" spans="1:3" x14ac:dyDescent="0.2">
      <c r="A3549" s="3" t="str">
        <f>"RPF1"</f>
        <v>RPF1</v>
      </c>
      <c r="B3549" s="4">
        <v>1</v>
      </c>
      <c r="C3549" s="5">
        <v>0.504</v>
      </c>
    </row>
    <row r="3550" spans="1:3" x14ac:dyDescent="0.2">
      <c r="A3550" s="3" t="str">
        <f>"SCG2"</f>
        <v>SCG2</v>
      </c>
      <c r="B3550" s="4">
        <v>1</v>
      </c>
      <c r="C3550" s="5">
        <v>0.504</v>
      </c>
    </row>
    <row r="3551" spans="1:3" x14ac:dyDescent="0.2">
      <c r="A3551" s="3" t="str">
        <f>"BTRC"</f>
        <v>BTRC</v>
      </c>
      <c r="B3551" s="4">
        <v>1</v>
      </c>
      <c r="C3551" s="5">
        <v>0.504</v>
      </c>
    </row>
    <row r="3552" spans="1:3" x14ac:dyDescent="0.2">
      <c r="A3552" s="3" t="str">
        <f>"ZFP41"</f>
        <v>ZFP41</v>
      </c>
      <c r="B3552" s="4">
        <v>1</v>
      </c>
      <c r="C3552" s="5">
        <v>0.504</v>
      </c>
    </row>
    <row r="3553" spans="1:3" x14ac:dyDescent="0.2">
      <c r="A3553" s="3" t="str">
        <f>"LINC01122"</f>
        <v>LINC01122</v>
      </c>
      <c r="B3553" s="4">
        <v>1</v>
      </c>
      <c r="C3553" s="5">
        <v>0.504</v>
      </c>
    </row>
    <row r="3554" spans="1:3" x14ac:dyDescent="0.2">
      <c r="A3554" s="3" t="str">
        <f>"LINC01013"</f>
        <v>LINC01013</v>
      </c>
      <c r="B3554" s="4">
        <v>1</v>
      </c>
      <c r="C3554" s="5">
        <v>0.504</v>
      </c>
    </row>
    <row r="3555" spans="1:3" x14ac:dyDescent="0.2">
      <c r="A3555" s="3" t="str">
        <f>"UGDH-AS1"</f>
        <v>UGDH-AS1</v>
      </c>
      <c r="B3555" s="4">
        <v>1</v>
      </c>
      <c r="C3555" s="5">
        <v>0.504</v>
      </c>
    </row>
    <row r="3556" spans="1:3" x14ac:dyDescent="0.2">
      <c r="A3556" s="3" t="str">
        <f>"UEVLD"</f>
        <v>UEVLD</v>
      </c>
      <c r="B3556" s="4">
        <v>1</v>
      </c>
      <c r="C3556" s="5">
        <v>0.504</v>
      </c>
    </row>
    <row r="3557" spans="1:3" x14ac:dyDescent="0.2">
      <c r="A3557" s="3" t="str">
        <f>"RGL3"</f>
        <v>RGL3</v>
      </c>
      <c r="B3557" s="4">
        <v>1</v>
      </c>
      <c r="C3557" s="5">
        <v>0.503</v>
      </c>
    </row>
    <row r="3558" spans="1:3" x14ac:dyDescent="0.2">
      <c r="A3558" s="3" t="str">
        <f>"AC024941.2"</f>
        <v>AC024941.2</v>
      </c>
      <c r="B3558" s="4">
        <v>1</v>
      </c>
      <c r="C3558" s="5">
        <v>0.503</v>
      </c>
    </row>
    <row r="3559" spans="1:3" x14ac:dyDescent="0.2">
      <c r="A3559" s="3" t="str">
        <f>"ACSS3"</f>
        <v>ACSS3</v>
      </c>
      <c r="B3559" s="4">
        <v>1</v>
      </c>
      <c r="C3559" s="5">
        <v>0.503</v>
      </c>
    </row>
    <row r="3560" spans="1:3" x14ac:dyDescent="0.2">
      <c r="A3560" s="3" t="str">
        <f>"USP28"</f>
        <v>USP28</v>
      </c>
      <c r="B3560" s="4">
        <v>1</v>
      </c>
      <c r="C3560" s="5">
        <v>0.503</v>
      </c>
    </row>
    <row r="3561" spans="1:3" x14ac:dyDescent="0.2">
      <c r="A3561" s="3" t="str">
        <f>"ARL4A"</f>
        <v>ARL4A</v>
      </c>
      <c r="B3561" s="4">
        <v>1</v>
      </c>
      <c r="C3561" s="5">
        <v>0.503</v>
      </c>
    </row>
    <row r="3562" spans="1:3" x14ac:dyDescent="0.2">
      <c r="A3562" s="3" t="str">
        <f>"NDFIP2"</f>
        <v>NDFIP2</v>
      </c>
      <c r="B3562" s="4">
        <v>1</v>
      </c>
      <c r="C3562" s="5">
        <v>0.503</v>
      </c>
    </row>
    <row r="3563" spans="1:3" x14ac:dyDescent="0.2">
      <c r="A3563" s="3" t="str">
        <f>"LINC02482"</f>
        <v>LINC02482</v>
      </c>
      <c r="B3563" s="4">
        <v>1</v>
      </c>
      <c r="C3563" s="5">
        <v>0.503</v>
      </c>
    </row>
    <row r="3564" spans="1:3" x14ac:dyDescent="0.2">
      <c r="A3564" s="3" t="str">
        <f>"AC104958.2"</f>
        <v>AC104958.2</v>
      </c>
      <c r="B3564" s="4">
        <v>1</v>
      </c>
      <c r="C3564" s="5">
        <v>0.503</v>
      </c>
    </row>
    <row r="3565" spans="1:3" x14ac:dyDescent="0.2">
      <c r="A3565" s="3" t="str">
        <f>"WASHC2A"</f>
        <v>WASHC2A</v>
      </c>
      <c r="B3565" s="4">
        <v>1</v>
      </c>
      <c r="C3565" s="5">
        <v>0.503</v>
      </c>
    </row>
    <row r="3566" spans="1:3" x14ac:dyDescent="0.2">
      <c r="A3566" s="3" t="str">
        <f>"TDRD1"</f>
        <v>TDRD1</v>
      </c>
      <c r="B3566" s="4">
        <v>1</v>
      </c>
      <c r="C3566" s="5">
        <v>0.502</v>
      </c>
    </row>
    <row r="3567" spans="1:3" x14ac:dyDescent="0.2">
      <c r="A3567" s="3" t="str">
        <f>"CCDC178"</f>
        <v>CCDC178</v>
      </c>
      <c r="B3567" s="4">
        <v>1</v>
      </c>
      <c r="C3567" s="5">
        <v>0.502</v>
      </c>
    </row>
    <row r="3568" spans="1:3" x14ac:dyDescent="0.2">
      <c r="A3568" s="3" t="str">
        <f>"AL035425.3"</f>
        <v>AL035425.3</v>
      </c>
      <c r="B3568" s="4">
        <v>1</v>
      </c>
      <c r="C3568" s="5">
        <v>0.502</v>
      </c>
    </row>
    <row r="3569" spans="1:3" x14ac:dyDescent="0.2">
      <c r="A3569" s="3" t="str">
        <f>"NGEF"</f>
        <v>NGEF</v>
      </c>
      <c r="B3569" s="4">
        <v>1</v>
      </c>
      <c r="C3569" s="5">
        <v>0.502</v>
      </c>
    </row>
    <row r="3570" spans="1:3" x14ac:dyDescent="0.2">
      <c r="A3570" s="3" t="str">
        <f>"TSTD3"</f>
        <v>TSTD3</v>
      </c>
      <c r="B3570" s="4">
        <v>1</v>
      </c>
      <c r="C3570" s="5">
        <v>0.502</v>
      </c>
    </row>
    <row r="3571" spans="1:3" x14ac:dyDescent="0.2">
      <c r="A3571" s="3" t="str">
        <f>"RAP2C-AS1"</f>
        <v>RAP2C-AS1</v>
      </c>
      <c r="B3571" s="4">
        <v>1</v>
      </c>
      <c r="C3571" s="5">
        <v>0.502</v>
      </c>
    </row>
    <row r="3572" spans="1:3" x14ac:dyDescent="0.2">
      <c r="A3572" s="3" t="str">
        <f>"TMC3"</f>
        <v>TMC3</v>
      </c>
      <c r="B3572" s="4">
        <v>1</v>
      </c>
      <c r="C3572" s="5">
        <v>0.502</v>
      </c>
    </row>
    <row r="3573" spans="1:3" x14ac:dyDescent="0.2">
      <c r="A3573" s="3" t="str">
        <f>"STRADA"</f>
        <v>STRADA</v>
      </c>
      <c r="B3573" s="4">
        <v>1</v>
      </c>
      <c r="C3573" s="5">
        <v>0.502</v>
      </c>
    </row>
    <row r="3574" spans="1:3" x14ac:dyDescent="0.2">
      <c r="A3574" s="3" t="str">
        <f>"LINC02696"</f>
        <v>LINC02696</v>
      </c>
      <c r="B3574" s="4">
        <v>1</v>
      </c>
      <c r="C3574" s="5">
        <v>0.502</v>
      </c>
    </row>
    <row r="3575" spans="1:3" x14ac:dyDescent="0.2">
      <c r="A3575" s="3" t="str">
        <f>"FHIT"</f>
        <v>FHIT</v>
      </c>
      <c r="B3575" s="4">
        <v>1</v>
      </c>
      <c r="C3575" s="5">
        <v>0.502</v>
      </c>
    </row>
    <row r="3576" spans="1:3" x14ac:dyDescent="0.2">
      <c r="A3576" s="3" t="str">
        <f>"ENPP4"</f>
        <v>ENPP4</v>
      </c>
      <c r="B3576" s="4">
        <v>1</v>
      </c>
      <c r="C3576" s="5">
        <v>0.502</v>
      </c>
    </row>
    <row r="3577" spans="1:3" x14ac:dyDescent="0.2">
      <c r="A3577" s="3" t="str">
        <f>"TYW1"</f>
        <v>TYW1</v>
      </c>
      <c r="B3577" s="4">
        <v>1</v>
      </c>
      <c r="C3577" s="5">
        <v>0.501</v>
      </c>
    </row>
    <row r="3578" spans="1:3" x14ac:dyDescent="0.2">
      <c r="A3578" s="3" t="str">
        <f>"NEK8"</f>
        <v>NEK8</v>
      </c>
      <c r="B3578" s="4">
        <v>1</v>
      </c>
      <c r="C3578" s="5">
        <v>0.501</v>
      </c>
    </row>
    <row r="3579" spans="1:3" x14ac:dyDescent="0.2">
      <c r="A3579" s="3" t="str">
        <f>"SOCS4"</f>
        <v>SOCS4</v>
      </c>
      <c r="B3579" s="4">
        <v>1</v>
      </c>
      <c r="C3579" s="5">
        <v>0.501</v>
      </c>
    </row>
    <row r="3580" spans="1:3" x14ac:dyDescent="0.2">
      <c r="A3580" s="3" t="str">
        <f>"MRPL42"</f>
        <v>MRPL42</v>
      </c>
      <c r="B3580" s="4">
        <v>1</v>
      </c>
      <c r="C3580" s="5">
        <v>0.501</v>
      </c>
    </row>
    <row r="3581" spans="1:3" x14ac:dyDescent="0.2">
      <c r="A3581" s="3" t="str">
        <f>"SLC6A13"</f>
        <v>SLC6A13</v>
      </c>
      <c r="B3581" s="4">
        <v>1</v>
      </c>
      <c r="C3581" s="5">
        <v>0.5</v>
      </c>
    </row>
    <row r="3582" spans="1:3" x14ac:dyDescent="0.2">
      <c r="A3582" s="3" t="str">
        <f>"FBXL22"</f>
        <v>FBXL22</v>
      </c>
      <c r="B3582" s="4">
        <v>1</v>
      </c>
      <c r="C3582" s="5">
        <v>0.5</v>
      </c>
    </row>
    <row r="3583" spans="1:3" x14ac:dyDescent="0.2">
      <c r="A3583" s="3" t="str">
        <f>"PIPSL"</f>
        <v>PIPSL</v>
      </c>
      <c r="B3583" s="4">
        <v>1</v>
      </c>
      <c r="C3583" s="5">
        <v>0.5</v>
      </c>
    </row>
    <row r="3584" spans="1:3" x14ac:dyDescent="0.2">
      <c r="A3584" s="3" t="str">
        <f>"IQSEC2"</f>
        <v>IQSEC2</v>
      </c>
      <c r="B3584" s="4">
        <v>1</v>
      </c>
      <c r="C3584" s="5">
        <v>0.5</v>
      </c>
    </row>
    <row r="3585" spans="1:3" x14ac:dyDescent="0.2">
      <c r="A3585" s="3" t="str">
        <f>"LINC02613"</f>
        <v>LINC02613</v>
      </c>
      <c r="B3585" s="4">
        <v>1</v>
      </c>
      <c r="C3585" s="5">
        <v>0.5</v>
      </c>
    </row>
    <row r="3586" spans="1:3" x14ac:dyDescent="0.2">
      <c r="A3586" s="3" t="str">
        <f>"AL355607.1"</f>
        <v>AL355607.1</v>
      </c>
      <c r="B3586" s="4">
        <v>1</v>
      </c>
      <c r="C3586" s="5">
        <v>0.5</v>
      </c>
    </row>
    <row r="3587" spans="1:3" x14ac:dyDescent="0.2">
      <c r="A3587" s="3" t="str">
        <f>"AL161910.1"</f>
        <v>AL161910.1</v>
      </c>
      <c r="B3587" s="4">
        <v>1</v>
      </c>
      <c r="C3587" s="5">
        <v>0.5</v>
      </c>
    </row>
    <row r="3588" spans="1:3" x14ac:dyDescent="0.2">
      <c r="A3588" s="3" t="str">
        <f>"AMY1C"</f>
        <v>AMY1C</v>
      </c>
      <c r="B3588" s="4">
        <v>1</v>
      </c>
      <c r="C3588" s="5">
        <v>0.5</v>
      </c>
    </row>
    <row r="3589" spans="1:3" x14ac:dyDescent="0.2">
      <c r="A3589" s="3" t="str">
        <f>"ZNF559-ZNF177"</f>
        <v>ZNF559-ZNF177</v>
      </c>
      <c r="B3589" s="4">
        <v>1</v>
      </c>
      <c r="C3589" s="5">
        <v>0.5</v>
      </c>
    </row>
    <row r="3590" spans="1:3" x14ac:dyDescent="0.2">
      <c r="A3590" s="3" t="str">
        <f>"AC243547.1"</f>
        <v>AC243547.1</v>
      </c>
      <c r="B3590" s="4">
        <v>1</v>
      </c>
      <c r="C3590" s="5">
        <v>0.5</v>
      </c>
    </row>
    <row r="3591" spans="1:3" x14ac:dyDescent="0.2">
      <c r="A3591" s="3" t="str">
        <f>"AC093227.1"</f>
        <v>AC093227.1</v>
      </c>
      <c r="B3591" s="4">
        <v>1</v>
      </c>
      <c r="C3591" s="5">
        <v>0.5</v>
      </c>
    </row>
    <row r="3592" spans="1:3" x14ac:dyDescent="0.2">
      <c r="A3592" s="3" t="str">
        <f>"ZNF236-DT"</f>
        <v>ZNF236-DT</v>
      </c>
      <c r="B3592" s="4">
        <v>1</v>
      </c>
      <c r="C3592" s="5">
        <v>0.5</v>
      </c>
    </row>
    <row r="3593" spans="1:3" x14ac:dyDescent="0.2">
      <c r="A3593" s="3" t="str">
        <f>"FYCO1"</f>
        <v>FYCO1</v>
      </c>
      <c r="B3593" s="4">
        <v>1</v>
      </c>
      <c r="C3593" s="5">
        <v>0.5</v>
      </c>
    </row>
    <row r="3594" spans="1:3" x14ac:dyDescent="0.2">
      <c r="A3594" s="3" t="str">
        <f>"AP002008.2"</f>
        <v>AP002008.2</v>
      </c>
      <c r="B3594" s="4">
        <v>1</v>
      </c>
      <c r="C3594" s="5">
        <v>0.499</v>
      </c>
    </row>
    <row r="3595" spans="1:3" x14ac:dyDescent="0.2">
      <c r="A3595" s="3" t="str">
        <f>"SEPHS1"</f>
        <v>SEPHS1</v>
      </c>
      <c r="B3595" s="4">
        <v>1</v>
      </c>
      <c r="C3595" s="5">
        <v>0.499</v>
      </c>
    </row>
    <row r="3596" spans="1:3" x14ac:dyDescent="0.2">
      <c r="A3596" s="3" t="str">
        <f>"COX19"</f>
        <v>COX19</v>
      </c>
      <c r="B3596" s="4">
        <v>1</v>
      </c>
      <c r="C3596" s="5">
        <v>0.499</v>
      </c>
    </row>
    <row r="3597" spans="1:3" x14ac:dyDescent="0.2">
      <c r="A3597" s="3" t="str">
        <f>"MPHOSPH9"</f>
        <v>MPHOSPH9</v>
      </c>
      <c r="B3597" s="4">
        <v>1</v>
      </c>
      <c r="C3597" s="5">
        <v>0.499</v>
      </c>
    </row>
    <row r="3598" spans="1:3" x14ac:dyDescent="0.2">
      <c r="A3598" s="3" t="str">
        <f>"AC090510.1"</f>
        <v>AC090510.1</v>
      </c>
      <c r="B3598" s="4">
        <v>1</v>
      </c>
      <c r="C3598" s="5">
        <v>0.499</v>
      </c>
    </row>
    <row r="3599" spans="1:3" x14ac:dyDescent="0.2">
      <c r="A3599" s="3" t="str">
        <f>"AL132800.1"</f>
        <v>AL132800.1</v>
      </c>
      <c r="B3599" s="4">
        <v>1</v>
      </c>
      <c r="C3599" s="5">
        <v>0.499</v>
      </c>
    </row>
    <row r="3600" spans="1:3" x14ac:dyDescent="0.2">
      <c r="A3600" s="3" t="str">
        <f>"ZNF469"</f>
        <v>ZNF469</v>
      </c>
      <c r="B3600" s="4">
        <v>1</v>
      </c>
      <c r="C3600" s="5">
        <v>0.499</v>
      </c>
    </row>
    <row r="3601" spans="1:3" x14ac:dyDescent="0.2">
      <c r="A3601" s="3" t="str">
        <f>"PHF7"</f>
        <v>PHF7</v>
      </c>
      <c r="B3601" s="4">
        <v>1</v>
      </c>
      <c r="C3601" s="5">
        <v>0.499</v>
      </c>
    </row>
    <row r="3602" spans="1:3" x14ac:dyDescent="0.2">
      <c r="A3602" s="3" t="str">
        <f>"KCNE1B"</f>
        <v>KCNE1B</v>
      </c>
      <c r="B3602" s="4">
        <v>1</v>
      </c>
      <c r="C3602" s="5">
        <v>0.499</v>
      </c>
    </row>
    <row r="3603" spans="1:3" x14ac:dyDescent="0.2">
      <c r="A3603" s="3" t="str">
        <f>"IRAG1-AS1"</f>
        <v>IRAG1-AS1</v>
      </c>
      <c r="B3603" s="4">
        <v>1</v>
      </c>
      <c r="C3603" s="5">
        <v>0.498</v>
      </c>
    </row>
    <row r="3604" spans="1:3" x14ac:dyDescent="0.2">
      <c r="A3604" s="3" t="str">
        <f>"NR2C2"</f>
        <v>NR2C2</v>
      </c>
      <c r="B3604" s="4">
        <v>1</v>
      </c>
      <c r="C3604" s="5">
        <v>0.498</v>
      </c>
    </row>
    <row r="3605" spans="1:3" x14ac:dyDescent="0.2">
      <c r="A3605" s="3" t="str">
        <f>"DGKI"</f>
        <v>DGKI</v>
      </c>
      <c r="B3605" s="4">
        <v>1</v>
      </c>
      <c r="C3605" s="5">
        <v>0.497</v>
      </c>
    </row>
    <row r="3606" spans="1:3" x14ac:dyDescent="0.2">
      <c r="A3606" s="3" t="str">
        <f>"CKMT2-AS1"</f>
        <v>CKMT2-AS1</v>
      </c>
      <c r="B3606" s="4">
        <v>1</v>
      </c>
      <c r="C3606" s="5">
        <v>0.497</v>
      </c>
    </row>
    <row r="3607" spans="1:3" x14ac:dyDescent="0.2">
      <c r="A3607" s="3" t="str">
        <f>"TMEM187"</f>
        <v>TMEM187</v>
      </c>
      <c r="B3607" s="4">
        <v>1</v>
      </c>
      <c r="C3607" s="5">
        <v>0.497</v>
      </c>
    </row>
    <row r="3608" spans="1:3" x14ac:dyDescent="0.2">
      <c r="A3608" s="3" t="str">
        <f>"AC074117.1"</f>
        <v>AC074117.1</v>
      </c>
      <c r="B3608" s="4">
        <v>1</v>
      </c>
      <c r="C3608" s="5">
        <v>0.497</v>
      </c>
    </row>
    <row r="3609" spans="1:3" x14ac:dyDescent="0.2">
      <c r="A3609" s="3" t="str">
        <f>"OR6D1P"</f>
        <v>OR6D1P</v>
      </c>
      <c r="B3609" s="4">
        <v>1</v>
      </c>
      <c r="C3609" s="5">
        <v>0.497</v>
      </c>
    </row>
    <row r="3610" spans="1:3" x14ac:dyDescent="0.2">
      <c r="A3610" s="3" t="str">
        <f>"LINC00899"</f>
        <v>LINC00899</v>
      </c>
      <c r="B3610" s="4">
        <v>1</v>
      </c>
      <c r="C3610" s="5">
        <v>0.497</v>
      </c>
    </row>
    <row r="3611" spans="1:3" x14ac:dyDescent="0.2">
      <c r="A3611" s="3" t="str">
        <f>"CTBP1"</f>
        <v>CTBP1</v>
      </c>
      <c r="B3611" s="4">
        <v>1</v>
      </c>
      <c r="C3611" s="5">
        <v>0.496</v>
      </c>
    </row>
    <row r="3612" spans="1:3" x14ac:dyDescent="0.2">
      <c r="A3612" s="3" t="str">
        <f>"AC239799.1"</f>
        <v>AC239799.1</v>
      </c>
      <c r="B3612" s="4">
        <v>1</v>
      </c>
      <c r="C3612" s="5">
        <v>0.496</v>
      </c>
    </row>
    <row r="3613" spans="1:3" x14ac:dyDescent="0.2">
      <c r="A3613" s="3" t="str">
        <f>"ABHD17B"</f>
        <v>ABHD17B</v>
      </c>
      <c r="B3613" s="4">
        <v>1</v>
      </c>
      <c r="C3613" s="5">
        <v>0.496</v>
      </c>
    </row>
    <row r="3614" spans="1:3" x14ac:dyDescent="0.2">
      <c r="A3614" s="3" t="str">
        <f>"GAS6-DT"</f>
        <v>GAS6-DT</v>
      </c>
      <c r="B3614" s="4">
        <v>1</v>
      </c>
      <c r="C3614" s="5">
        <v>0.496</v>
      </c>
    </row>
    <row r="3615" spans="1:3" x14ac:dyDescent="0.2">
      <c r="A3615" s="3" t="str">
        <f>"TCEANC2"</f>
        <v>TCEANC2</v>
      </c>
      <c r="B3615" s="4">
        <v>1</v>
      </c>
      <c r="C3615" s="5">
        <v>0.496</v>
      </c>
    </row>
    <row r="3616" spans="1:3" x14ac:dyDescent="0.2">
      <c r="A3616" s="3" t="str">
        <f>"ZNF793-AS1"</f>
        <v>ZNF793-AS1</v>
      </c>
      <c r="B3616" s="4">
        <v>1</v>
      </c>
      <c r="C3616" s="5">
        <v>0.496</v>
      </c>
    </row>
    <row r="3617" spans="1:3" x14ac:dyDescent="0.2">
      <c r="A3617" s="3" t="str">
        <f>"GCSAM"</f>
        <v>GCSAM</v>
      </c>
      <c r="B3617" s="4">
        <v>1</v>
      </c>
      <c r="C3617" s="5">
        <v>0.496</v>
      </c>
    </row>
    <row r="3618" spans="1:3" x14ac:dyDescent="0.2">
      <c r="A3618" s="3" t="str">
        <f>"LRRC2-AS1"</f>
        <v>LRRC2-AS1</v>
      </c>
      <c r="B3618" s="4">
        <v>1</v>
      </c>
      <c r="C3618" s="5">
        <v>0.496</v>
      </c>
    </row>
    <row r="3619" spans="1:3" x14ac:dyDescent="0.2">
      <c r="A3619" s="3" t="str">
        <f>"CSNK1G1"</f>
        <v>CSNK1G1</v>
      </c>
      <c r="B3619" s="4">
        <v>1</v>
      </c>
      <c r="C3619" s="5">
        <v>0.496</v>
      </c>
    </row>
    <row r="3620" spans="1:3" x14ac:dyDescent="0.2">
      <c r="A3620" s="3" t="str">
        <f>"NACC2"</f>
        <v>NACC2</v>
      </c>
      <c r="B3620" s="4">
        <v>1</v>
      </c>
      <c r="C3620" s="5">
        <v>0.496</v>
      </c>
    </row>
    <row r="3621" spans="1:3" x14ac:dyDescent="0.2">
      <c r="A3621" s="3" t="str">
        <f>"HHLA3"</f>
        <v>HHLA3</v>
      </c>
      <c r="B3621" s="4">
        <v>1</v>
      </c>
      <c r="C3621" s="5">
        <v>0.495</v>
      </c>
    </row>
    <row r="3622" spans="1:3" x14ac:dyDescent="0.2">
      <c r="A3622" s="3" t="str">
        <f>"SDHAF3"</f>
        <v>SDHAF3</v>
      </c>
      <c r="B3622" s="4">
        <v>1</v>
      </c>
      <c r="C3622" s="5">
        <v>0.495</v>
      </c>
    </row>
    <row r="3623" spans="1:3" x14ac:dyDescent="0.2">
      <c r="A3623" s="3" t="str">
        <f>"AL512625.2"</f>
        <v>AL512625.2</v>
      </c>
      <c r="B3623" s="4">
        <v>1</v>
      </c>
      <c r="C3623" s="5">
        <v>0.495</v>
      </c>
    </row>
    <row r="3624" spans="1:3" x14ac:dyDescent="0.2">
      <c r="A3624" s="3" t="str">
        <f>"OPRM1"</f>
        <v>OPRM1</v>
      </c>
      <c r="B3624" s="4">
        <v>1</v>
      </c>
      <c r="C3624" s="5">
        <v>0.495</v>
      </c>
    </row>
    <row r="3625" spans="1:3" x14ac:dyDescent="0.2">
      <c r="A3625" s="3" t="str">
        <f>"GART"</f>
        <v>GART</v>
      </c>
      <c r="B3625" s="4">
        <v>1</v>
      </c>
      <c r="C3625" s="5">
        <v>0.495</v>
      </c>
    </row>
    <row r="3626" spans="1:3" x14ac:dyDescent="0.2">
      <c r="A3626" s="3" t="str">
        <f>"ELOA-AS1"</f>
        <v>ELOA-AS1</v>
      </c>
      <c r="B3626" s="4">
        <v>1</v>
      </c>
      <c r="C3626" s="5">
        <v>0.495</v>
      </c>
    </row>
    <row r="3627" spans="1:3" x14ac:dyDescent="0.2">
      <c r="A3627" s="3" t="str">
        <f>"AC005722.3"</f>
        <v>AC005722.3</v>
      </c>
      <c r="B3627" s="4">
        <v>1</v>
      </c>
      <c r="C3627" s="5">
        <v>0.495</v>
      </c>
    </row>
    <row r="3628" spans="1:3" x14ac:dyDescent="0.2">
      <c r="A3628" s="3" t="str">
        <f>"SIAH2-AS1"</f>
        <v>SIAH2-AS1</v>
      </c>
      <c r="B3628" s="4">
        <v>1</v>
      </c>
      <c r="C3628" s="5">
        <v>0.495</v>
      </c>
    </row>
    <row r="3629" spans="1:3" x14ac:dyDescent="0.2">
      <c r="A3629" s="3" t="str">
        <f>"AC022079.2"</f>
        <v>AC022079.2</v>
      </c>
      <c r="B3629" s="4">
        <v>1</v>
      </c>
      <c r="C3629" s="5">
        <v>0.495</v>
      </c>
    </row>
    <row r="3630" spans="1:3" x14ac:dyDescent="0.2">
      <c r="A3630" s="3" t="str">
        <f>"BAALC-AS2"</f>
        <v>BAALC-AS2</v>
      </c>
      <c r="B3630" s="4">
        <v>1</v>
      </c>
      <c r="C3630" s="5">
        <v>0.495</v>
      </c>
    </row>
    <row r="3631" spans="1:3" x14ac:dyDescent="0.2">
      <c r="A3631" s="3" t="str">
        <f>"SLC26A5"</f>
        <v>SLC26A5</v>
      </c>
      <c r="B3631" s="4">
        <v>1</v>
      </c>
      <c r="C3631" s="5">
        <v>0.495</v>
      </c>
    </row>
    <row r="3632" spans="1:3" x14ac:dyDescent="0.2">
      <c r="A3632" s="3" t="str">
        <f>"MINCR"</f>
        <v>MINCR</v>
      </c>
      <c r="B3632" s="4">
        <v>1</v>
      </c>
      <c r="C3632" s="5">
        <v>0.49399999999999999</v>
      </c>
    </row>
    <row r="3633" spans="1:3" x14ac:dyDescent="0.2">
      <c r="A3633" s="3" t="str">
        <f>"VPS13B-DT"</f>
        <v>VPS13B-DT</v>
      </c>
      <c r="B3633" s="4">
        <v>1</v>
      </c>
      <c r="C3633" s="5">
        <v>0.49399999999999999</v>
      </c>
    </row>
    <row r="3634" spans="1:3" x14ac:dyDescent="0.2">
      <c r="A3634" s="3" t="str">
        <f>"ZNF229"</f>
        <v>ZNF229</v>
      </c>
      <c r="B3634" s="4">
        <v>1</v>
      </c>
      <c r="C3634" s="5">
        <v>0.49399999999999999</v>
      </c>
    </row>
    <row r="3635" spans="1:3" x14ac:dyDescent="0.2">
      <c r="A3635" s="3" t="str">
        <f>"ADD3-AS1"</f>
        <v>ADD3-AS1</v>
      </c>
      <c r="B3635" s="4">
        <v>1</v>
      </c>
      <c r="C3635" s="5">
        <v>0.49399999999999999</v>
      </c>
    </row>
    <row r="3636" spans="1:3" x14ac:dyDescent="0.2">
      <c r="A3636" s="3" t="str">
        <f>"AZI2"</f>
        <v>AZI2</v>
      </c>
      <c r="B3636" s="4">
        <v>1</v>
      </c>
      <c r="C3636" s="5">
        <v>0.49399999999999999</v>
      </c>
    </row>
    <row r="3637" spans="1:3" x14ac:dyDescent="0.2">
      <c r="A3637" s="3" t="str">
        <f>"RIMBP3"</f>
        <v>RIMBP3</v>
      </c>
      <c r="B3637" s="4">
        <v>1</v>
      </c>
      <c r="C3637" s="5">
        <v>0.49399999999999999</v>
      </c>
    </row>
    <row r="3638" spans="1:3" x14ac:dyDescent="0.2">
      <c r="A3638" s="3" t="str">
        <f>"SEPTIN2"</f>
        <v>SEPTIN2</v>
      </c>
      <c r="B3638" s="4">
        <v>1</v>
      </c>
      <c r="C3638" s="5">
        <v>0.49399999999999999</v>
      </c>
    </row>
    <row r="3639" spans="1:3" x14ac:dyDescent="0.2">
      <c r="A3639" s="3" t="str">
        <f>"AC012485.3"</f>
        <v>AC012485.3</v>
      </c>
      <c r="B3639" s="4">
        <v>1</v>
      </c>
      <c r="C3639" s="5">
        <v>0.49399999999999999</v>
      </c>
    </row>
    <row r="3640" spans="1:3" x14ac:dyDescent="0.2">
      <c r="A3640" s="3" t="str">
        <f>"AL449106.1"</f>
        <v>AL449106.1</v>
      </c>
      <c r="B3640" s="4">
        <v>1</v>
      </c>
      <c r="C3640" s="5">
        <v>0.49399999999999999</v>
      </c>
    </row>
    <row r="3641" spans="1:3" x14ac:dyDescent="0.2">
      <c r="A3641" s="3" t="str">
        <f>"ARHGAP42"</f>
        <v>ARHGAP42</v>
      </c>
      <c r="B3641" s="4">
        <v>1</v>
      </c>
      <c r="C3641" s="5">
        <v>0.49299999999999999</v>
      </c>
    </row>
    <row r="3642" spans="1:3" x14ac:dyDescent="0.2">
      <c r="A3642" s="3" t="str">
        <f>"USP3-AS1"</f>
        <v>USP3-AS1</v>
      </c>
      <c r="B3642" s="4">
        <v>1</v>
      </c>
      <c r="C3642" s="5">
        <v>0.49299999999999999</v>
      </c>
    </row>
    <row r="3643" spans="1:3" x14ac:dyDescent="0.2">
      <c r="A3643" s="3" t="str">
        <f>"UROC1"</f>
        <v>UROC1</v>
      </c>
      <c r="B3643" s="4">
        <v>1</v>
      </c>
      <c r="C3643" s="5">
        <v>0.49299999999999999</v>
      </c>
    </row>
    <row r="3644" spans="1:3" x14ac:dyDescent="0.2">
      <c r="A3644" s="3" t="str">
        <f>"AC010654.1"</f>
        <v>AC010654.1</v>
      </c>
      <c r="B3644" s="4">
        <v>1</v>
      </c>
      <c r="C3644" s="5">
        <v>0.49299999999999999</v>
      </c>
    </row>
    <row r="3645" spans="1:3" x14ac:dyDescent="0.2">
      <c r="A3645" s="3" t="str">
        <f>"ANO3"</f>
        <v>ANO3</v>
      </c>
      <c r="B3645" s="4">
        <v>1</v>
      </c>
      <c r="C3645" s="5">
        <v>0.49299999999999999</v>
      </c>
    </row>
    <row r="3646" spans="1:3" x14ac:dyDescent="0.2">
      <c r="A3646" s="3" t="str">
        <f>"CLCN3"</f>
        <v>CLCN3</v>
      </c>
      <c r="B3646" s="4">
        <v>1</v>
      </c>
      <c r="C3646" s="5">
        <v>0.49299999999999999</v>
      </c>
    </row>
    <row r="3647" spans="1:3" x14ac:dyDescent="0.2">
      <c r="A3647" s="3" t="str">
        <f>"CDKN2B-AS1"</f>
        <v>CDKN2B-AS1</v>
      </c>
      <c r="B3647" s="4">
        <v>1</v>
      </c>
      <c r="C3647" s="5">
        <v>0.49299999999999999</v>
      </c>
    </row>
    <row r="3648" spans="1:3" x14ac:dyDescent="0.2">
      <c r="A3648" s="3" t="str">
        <f>"THAP7"</f>
        <v>THAP7</v>
      </c>
      <c r="B3648" s="4">
        <v>1</v>
      </c>
      <c r="C3648" s="5">
        <v>0.49299999999999999</v>
      </c>
    </row>
    <row r="3649" spans="1:3" x14ac:dyDescent="0.2">
      <c r="A3649" s="3" t="str">
        <f>"DCTN3"</f>
        <v>DCTN3</v>
      </c>
      <c r="B3649" s="4">
        <v>1</v>
      </c>
      <c r="C3649" s="5">
        <v>0.49199999999999999</v>
      </c>
    </row>
    <row r="3650" spans="1:3" x14ac:dyDescent="0.2">
      <c r="A3650" s="3" t="str">
        <f>"SPX"</f>
        <v>SPX</v>
      </c>
      <c r="B3650" s="4">
        <v>1</v>
      </c>
      <c r="C3650" s="5">
        <v>0.49199999999999999</v>
      </c>
    </row>
    <row r="3651" spans="1:3" x14ac:dyDescent="0.2">
      <c r="A3651" s="3" t="str">
        <f>"NUDT5"</f>
        <v>NUDT5</v>
      </c>
      <c r="B3651" s="4">
        <v>1</v>
      </c>
      <c r="C3651" s="5">
        <v>0.49199999999999999</v>
      </c>
    </row>
    <row r="3652" spans="1:3" x14ac:dyDescent="0.2">
      <c r="A3652" s="3" t="str">
        <f>"REEP1"</f>
        <v>REEP1</v>
      </c>
      <c r="B3652" s="4">
        <v>1</v>
      </c>
      <c r="C3652" s="5">
        <v>0.49199999999999999</v>
      </c>
    </row>
    <row r="3653" spans="1:3" x14ac:dyDescent="0.2">
      <c r="A3653" s="3" t="str">
        <f>"PRPF4B"</f>
        <v>PRPF4B</v>
      </c>
      <c r="B3653" s="4">
        <v>1</v>
      </c>
      <c r="C3653" s="5">
        <v>0.49199999999999999</v>
      </c>
    </row>
    <row r="3654" spans="1:3" x14ac:dyDescent="0.2">
      <c r="A3654" s="3" t="str">
        <f>"LRRIQ4"</f>
        <v>LRRIQ4</v>
      </c>
      <c r="B3654" s="4">
        <v>1</v>
      </c>
      <c r="C3654" s="5">
        <v>0.49199999999999999</v>
      </c>
    </row>
    <row r="3655" spans="1:3" x14ac:dyDescent="0.2">
      <c r="A3655" s="3" t="str">
        <f>"FGF12"</f>
        <v>FGF12</v>
      </c>
      <c r="B3655" s="4">
        <v>1</v>
      </c>
      <c r="C3655" s="5">
        <v>0.49199999999999999</v>
      </c>
    </row>
    <row r="3656" spans="1:3" x14ac:dyDescent="0.2">
      <c r="A3656" s="3" t="str">
        <f>"ABCC2"</f>
        <v>ABCC2</v>
      </c>
      <c r="B3656" s="4">
        <v>1</v>
      </c>
      <c r="C3656" s="5">
        <v>0.49199999999999999</v>
      </c>
    </row>
    <row r="3657" spans="1:3" x14ac:dyDescent="0.2">
      <c r="A3657" s="3" t="str">
        <f>"AC017028.2"</f>
        <v>AC017028.2</v>
      </c>
      <c r="B3657" s="4">
        <v>1</v>
      </c>
      <c r="C3657" s="5">
        <v>0.49199999999999999</v>
      </c>
    </row>
    <row r="3658" spans="1:3" x14ac:dyDescent="0.2">
      <c r="A3658" s="3" t="str">
        <f>"AC022509.3"</f>
        <v>AC022509.3</v>
      </c>
      <c r="B3658" s="4">
        <v>1</v>
      </c>
      <c r="C3658" s="5">
        <v>0.49199999999999999</v>
      </c>
    </row>
    <row r="3659" spans="1:3" x14ac:dyDescent="0.2">
      <c r="A3659" s="3" t="str">
        <f>"HMGN3-AS1"</f>
        <v>HMGN3-AS1</v>
      </c>
      <c r="B3659" s="4">
        <v>1</v>
      </c>
      <c r="C3659" s="5">
        <v>0.49199999999999999</v>
      </c>
    </row>
    <row r="3660" spans="1:3" x14ac:dyDescent="0.2">
      <c r="A3660" s="3" t="str">
        <f>"EML6"</f>
        <v>EML6</v>
      </c>
      <c r="B3660" s="4">
        <v>1</v>
      </c>
      <c r="C3660" s="5">
        <v>0.49199999999999999</v>
      </c>
    </row>
    <row r="3661" spans="1:3" x14ac:dyDescent="0.2">
      <c r="A3661" s="3" t="str">
        <f>"HNRNPC"</f>
        <v>HNRNPC</v>
      </c>
      <c r="B3661" s="4">
        <v>1</v>
      </c>
      <c r="C3661" s="5">
        <v>0.49199999999999999</v>
      </c>
    </row>
    <row r="3662" spans="1:3" x14ac:dyDescent="0.2">
      <c r="A3662" s="3" t="str">
        <f>"SLC35A3"</f>
        <v>SLC35A3</v>
      </c>
      <c r="B3662" s="4">
        <v>1</v>
      </c>
      <c r="C3662" s="5">
        <v>0.49099999999999999</v>
      </c>
    </row>
    <row r="3663" spans="1:3" x14ac:dyDescent="0.2">
      <c r="A3663" s="3" t="str">
        <f>"CA11"</f>
        <v>CA11</v>
      </c>
      <c r="B3663" s="4">
        <v>1</v>
      </c>
      <c r="C3663" s="5">
        <v>0.49099999999999999</v>
      </c>
    </row>
    <row r="3664" spans="1:3" x14ac:dyDescent="0.2">
      <c r="A3664" s="3" t="str">
        <f>"SKP2"</f>
        <v>SKP2</v>
      </c>
      <c r="B3664" s="4">
        <v>1</v>
      </c>
      <c r="C3664" s="5">
        <v>0.49099999999999999</v>
      </c>
    </row>
    <row r="3665" spans="1:3" x14ac:dyDescent="0.2">
      <c r="A3665" s="3" t="str">
        <f>"PIK3C2A"</f>
        <v>PIK3C2A</v>
      </c>
      <c r="B3665" s="4">
        <v>1</v>
      </c>
      <c r="C3665" s="5">
        <v>0.49099999999999999</v>
      </c>
    </row>
    <row r="3666" spans="1:3" x14ac:dyDescent="0.2">
      <c r="A3666" s="3" t="str">
        <f>"KPNA1"</f>
        <v>KPNA1</v>
      </c>
      <c r="B3666" s="4">
        <v>1</v>
      </c>
      <c r="C3666" s="5">
        <v>0.49099999999999999</v>
      </c>
    </row>
    <row r="3667" spans="1:3" x14ac:dyDescent="0.2">
      <c r="A3667" s="3" t="str">
        <f>"AC103746.1"</f>
        <v>AC103746.1</v>
      </c>
      <c r="B3667" s="4">
        <v>1</v>
      </c>
      <c r="C3667" s="5">
        <v>0.49099999999999999</v>
      </c>
    </row>
    <row r="3668" spans="1:3" x14ac:dyDescent="0.2">
      <c r="A3668" s="3" t="str">
        <f>"CCDC136"</f>
        <v>CCDC136</v>
      </c>
      <c r="B3668" s="4">
        <v>1</v>
      </c>
      <c r="C3668" s="5">
        <v>0.49099999999999999</v>
      </c>
    </row>
    <row r="3669" spans="1:3" x14ac:dyDescent="0.2">
      <c r="A3669" s="3" t="str">
        <f>"ODC1"</f>
        <v>ODC1</v>
      </c>
      <c r="B3669" s="4">
        <v>1</v>
      </c>
      <c r="C3669" s="5">
        <v>0.49099999999999999</v>
      </c>
    </row>
    <row r="3670" spans="1:3" x14ac:dyDescent="0.2">
      <c r="A3670" s="3" t="str">
        <f>"G3BP2"</f>
        <v>G3BP2</v>
      </c>
      <c r="B3670" s="4">
        <v>1</v>
      </c>
      <c r="C3670" s="5">
        <v>0.49099999999999999</v>
      </c>
    </row>
    <row r="3671" spans="1:3" x14ac:dyDescent="0.2">
      <c r="A3671" s="3" t="str">
        <f>"RPE65"</f>
        <v>RPE65</v>
      </c>
      <c r="B3671" s="4">
        <v>1</v>
      </c>
      <c r="C3671" s="5">
        <v>0.49</v>
      </c>
    </row>
    <row r="3672" spans="1:3" x14ac:dyDescent="0.2">
      <c r="A3672" s="3" t="str">
        <f>"DIP2C"</f>
        <v>DIP2C</v>
      </c>
      <c r="B3672" s="4">
        <v>1</v>
      </c>
      <c r="C3672" s="5">
        <v>0.49</v>
      </c>
    </row>
    <row r="3673" spans="1:3" x14ac:dyDescent="0.2">
      <c r="A3673" s="3" t="str">
        <f>"NAGA"</f>
        <v>NAGA</v>
      </c>
      <c r="B3673" s="4">
        <v>1</v>
      </c>
      <c r="C3673" s="5">
        <v>0.49</v>
      </c>
    </row>
    <row r="3674" spans="1:3" x14ac:dyDescent="0.2">
      <c r="A3674" s="3" t="str">
        <f>"ZNRD1ASP"</f>
        <v>ZNRD1ASP</v>
      </c>
      <c r="B3674" s="4">
        <v>1</v>
      </c>
      <c r="C3674" s="5">
        <v>0.49</v>
      </c>
    </row>
    <row r="3675" spans="1:3" x14ac:dyDescent="0.2">
      <c r="A3675" s="3" t="str">
        <f>"MON1A"</f>
        <v>MON1A</v>
      </c>
      <c r="B3675" s="4">
        <v>1</v>
      </c>
      <c r="C3675" s="5">
        <v>0.49</v>
      </c>
    </row>
    <row r="3676" spans="1:3" x14ac:dyDescent="0.2">
      <c r="A3676" s="3" t="str">
        <f>"ARFGEF3"</f>
        <v>ARFGEF3</v>
      </c>
      <c r="B3676" s="4">
        <v>1</v>
      </c>
      <c r="C3676" s="5">
        <v>0.49</v>
      </c>
    </row>
    <row r="3677" spans="1:3" x14ac:dyDescent="0.2">
      <c r="A3677" s="3" t="str">
        <f>"GNMT"</f>
        <v>GNMT</v>
      </c>
      <c r="B3677" s="4">
        <v>1</v>
      </c>
      <c r="C3677" s="5">
        <v>0.49</v>
      </c>
    </row>
    <row r="3678" spans="1:3" x14ac:dyDescent="0.2">
      <c r="A3678" s="3" t="str">
        <f>"RRP9"</f>
        <v>RRP9</v>
      </c>
      <c r="B3678" s="4">
        <v>1</v>
      </c>
      <c r="C3678" s="5">
        <v>0.49</v>
      </c>
    </row>
    <row r="3679" spans="1:3" x14ac:dyDescent="0.2">
      <c r="A3679" s="3" t="str">
        <f>"DDX24"</f>
        <v>DDX24</v>
      </c>
      <c r="B3679" s="4">
        <v>1</v>
      </c>
      <c r="C3679" s="5">
        <v>0.49</v>
      </c>
    </row>
    <row r="3680" spans="1:3" x14ac:dyDescent="0.2">
      <c r="A3680" s="3" t="str">
        <f>"VPS26B"</f>
        <v>VPS26B</v>
      </c>
      <c r="B3680" s="4">
        <v>1</v>
      </c>
      <c r="C3680" s="5">
        <v>0.49</v>
      </c>
    </row>
    <row r="3681" spans="1:3" x14ac:dyDescent="0.2">
      <c r="A3681" s="3" t="str">
        <f>"AC087235.2"</f>
        <v>AC087235.2</v>
      </c>
      <c r="B3681" s="4">
        <v>1</v>
      </c>
      <c r="C3681" s="5">
        <v>0.49</v>
      </c>
    </row>
    <row r="3682" spans="1:3" x14ac:dyDescent="0.2">
      <c r="A3682" s="3" t="str">
        <f>"SLC46A1"</f>
        <v>SLC46A1</v>
      </c>
      <c r="B3682" s="4">
        <v>1</v>
      </c>
      <c r="C3682" s="5">
        <v>0.48899999999999999</v>
      </c>
    </row>
    <row r="3683" spans="1:3" x14ac:dyDescent="0.2">
      <c r="A3683" s="3" t="str">
        <f>"LRRC37A5P"</f>
        <v>LRRC37A5P</v>
      </c>
      <c r="B3683" s="4">
        <v>1</v>
      </c>
      <c r="C3683" s="5">
        <v>0.48899999999999999</v>
      </c>
    </row>
    <row r="3684" spans="1:3" x14ac:dyDescent="0.2">
      <c r="A3684" s="3" t="str">
        <f>"AC008752.2"</f>
        <v>AC008752.2</v>
      </c>
      <c r="B3684" s="4">
        <v>1</v>
      </c>
      <c r="C3684" s="5">
        <v>0.48899999999999999</v>
      </c>
    </row>
    <row r="3685" spans="1:3" x14ac:dyDescent="0.2">
      <c r="A3685" s="3" t="str">
        <f>"AC073389.1"</f>
        <v>AC073389.1</v>
      </c>
      <c r="B3685" s="4">
        <v>1</v>
      </c>
      <c r="C3685" s="5">
        <v>0.48899999999999999</v>
      </c>
    </row>
    <row r="3686" spans="1:3" x14ac:dyDescent="0.2">
      <c r="A3686" s="3" t="str">
        <f>"MPP7-DT"</f>
        <v>MPP7-DT</v>
      </c>
      <c r="B3686" s="4">
        <v>1</v>
      </c>
      <c r="C3686" s="5">
        <v>0.48899999999999999</v>
      </c>
    </row>
    <row r="3687" spans="1:3" x14ac:dyDescent="0.2">
      <c r="A3687" s="3" t="str">
        <f>"MGST3"</f>
        <v>MGST3</v>
      </c>
      <c r="B3687" s="4">
        <v>1</v>
      </c>
      <c r="C3687" s="5">
        <v>0.48899999999999999</v>
      </c>
    </row>
    <row r="3688" spans="1:3" x14ac:dyDescent="0.2">
      <c r="A3688" s="3" t="str">
        <f>"PBX3"</f>
        <v>PBX3</v>
      </c>
      <c r="B3688" s="4">
        <v>1</v>
      </c>
      <c r="C3688" s="5">
        <v>0.48899999999999999</v>
      </c>
    </row>
    <row r="3689" spans="1:3" x14ac:dyDescent="0.2">
      <c r="A3689" s="3" t="str">
        <f>"MTM1"</f>
        <v>MTM1</v>
      </c>
      <c r="B3689" s="4">
        <v>1</v>
      </c>
      <c r="C3689" s="5">
        <v>0.48899999999999999</v>
      </c>
    </row>
    <row r="3690" spans="1:3" x14ac:dyDescent="0.2">
      <c r="A3690" s="3" t="str">
        <f>"AC092354.2"</f>
        <v>AC092354.2</v>
      </c>
      <c r="B3690" s="4">
        <v>1</v>
      </c>
      <c r="C3690" s="5">
        <v>0.48899999999999999</v>
      </c>
    </row>
    <row r="3691" spans="1:3" x14ac:dyDescent="0.2">
      <c r="A3691" s="3" t="str">
        <f>"LINC01058"</f>
        <v>LINC01058</v>
      </c>
      <c r="B3691" s="4">
        <v>1</v>
      </c>
      <c r="C3691" s="5">
        <v>0.48899999999999999</v>
      </c>
    </row>
    <row r="3692" spans="1:3" x14ac:dyDescent="0.2">
      <c r="A3692" s="3" t="str">
        <f>"AC130456.5"</f>
        <v>AC130456.5</v>
      </c>
      <c r="B3692" s="4">
        <v>1</v>
      </c>
      <c r="C3692" s="5">
        <v>0.48899999999999999</v>
      </c>
    </row>
    <row r="3693" spans="1:3" x14ac:dyDescent="0.2">
      <c r="A3693" s="3" t="str">
        <f>"LEMD3"</f>
        <v>LEMD3</v>
      </c>
      <c r="B3693" s="4">
        <v>1</v>
      </c>
      <c r="C3693" s="5">
        <v>0.48899999999999999</v>
      </c>
    </row>
    <row r="3694" spans="1:3" x14ac:dyDescent="0.2">
      <c r="A3694" s="3" t="str">
        <f>"TEPP"</f>
        <v>TEPP</v>
      </c>
      <c r="B3694" s="4">
        <v>1</v>
      </c>
      <c r="C3694" s="5">
        <v>0.48799999999999999</v>
      </c>
    </row>
    <row r="3695" spans="1:3" x14ac:dyDescent="0.2">
      <c r="A3695" s="3" t="str">
        <f>"WWOX"</f>
        <v>WWOX</v>
      </c>
      <c r="B3695" s="4">
        <v>1</v>
      </c>
      <c r="C3695" s="5">
        <v>0.48799999999999999</v>
      </c>
    </row>
    <row r="3696" spans="1:3" x14ac:dyDescent="0.2">
      <c r="A3696" s="3" t="str">
        <f>"AL031719.2"</f>
        <v>AL031719.2</v>
      </c>
      <c r="B3696" s="4">
        <v>1</v>
      </c>
      <c r="C3696" s="5">
        <v>0.48799999999999999</v>
      </c>
    </row>
    <row r="3697" spans="1:3" x14ac:dyDescent="0.2">
      <c r="A3697" s="3" t="str">
        <f>"AC107464.2"</f>
        <v>AC107464.2</v>
      </c>
      <c r="B3697" s="4">
        <v>1</v>
      </c>
      <c r="C3697" s="5">
        <v>0.48799999999999999</v>
      </c>
    </row>
    <row r="3698" spans="1:3" x14ac:dyDescent="0.2">
      <c r="A3698" s="3" t="str">
        <f>"AC016590.4"</f>
        <v>AC016590.4</v>
      </c>
      <c r="B3698" s="4">
        <v>1</v>
      </c>
      <c r="C3698" s="5">
        <v>0.48699999999999999</v>
      </c>
    </row>
    <row r="3699" spans="1:3" x14ac:dyDescent="0.2">
      <c r="A3699" s="3" t="str">
        <f>"C6orf120"</f>
        <v>C6orf120</v>
      </c>
      <c r="B3699" s="4">
        <v>1</v>
      </c>
      <c r="C3699" s="5">
        <v>0.48699999999999999</v>
      </c>
    </row>
    <row r="3700" spans="1:3" x14ac:dyDescent="0.2">
      <c r="A3700" s="3" t="str">
        <f>"RORC"</f>
        <v>RORC</v>
      </c>
      <c r="B3700" s="4">
        <v>1</v>
      </c>
      <c r="C3700" s="5">
        <v>0.48699999999999999</v>
      </c>
    </row>
    <row r="3701" spans="1:3" x14ac:dyDescent="0.2">
      <c r="A3701" s="3" t="str">
        <f>"HSPD1P21"</f>
        <v>HSPD1P21</v>
      </c>
      <c r="B3701" s="4">
        <v>1</v>
      </c>
      <c r="C3701" s="5">
        <v>0.48699999999999999</v>
      </c>
    </row>
    <row r="3702" spans="1:3" x14ac:dyDescent="0.2">
      <c r="A3702" s="3" t="str">
        <f>"PARS2"</f>
        <v>PARS2</v>
      </c>
      <c r="B3702" s="4">
        <v>1</v>
      </c>
      <c r="C3702" s="5">
        <v>0.48699999999999999</v>
      </c>
    </row>
    <row r="3703" spans="1:3" x14ac:dyDescent="0.2">
      <c r="A3703" s="3" t="str">
        <f>"AC103871.1"</f>
        <v>AC103871.1</v>
      </c>
      <c r="B3703" s="4">
        <v>1</v>
      </c>
      <c r="C3703" s="5">
        <v>0.48699999999999999</v>
      </c>
    </row>
    <row r="3704" spans="1:3" x14ac:dyDescent="0.2">
      <c r="A3704" s="3" t="str">
        <f>"AC008764.9"</f>
        <v>AC008764.9</v>
      </c>
      <c r="B3704" s="4">
        <v>1</v>
      </c>
      <c r="C3704" s="5">
        <v>0.48699999999999999</v>
      </c>
    </row>
    <row r="3705" spans="1:3" x14ac:dyDescent="0.2">
      <c r="A3705" s="3" t="str">
        <f>"TSSC2"</f>
        <v>TSSC2</v>
      </c>
      <c r="B3705" s="4">
        <v>1</v>
      </c>
      <c r="C3705" s="5">
        <v>0.48699999999999999</v>
      </c>
    </row>
    <row r="3706" spans="1:3" x14ac:dyDescent="0.2">
      <c r="A3706" s="3" t="str">
        <f>"LIPC"</f>
        <v>LIPC</v>
      </c>
      <c r="B3706" s="4">
        <v>1</v>
      </c>
      <c r="C3706" s="5">
        <v>0.48699999999999999</v>
      </c>
    </row>
    <row r="3707" spans="1:3" x14ac:dyDescent="0.2">
      <c r="A3707" s="3" t="str">
        <f>"STAB2"</f>
        <v>STAB2</v>
      </c>
      <c r="B3707" s="4">
        <v>1</v>
      </c>
      <c r="C3707" s="5">
        <v>0.48599999999999999</v>
      </c>
    </row>
    <row r="3708" spans="1:3" x14ac:dyDescent="0.2">
      <c r="A3708" s="3" t="str">
        <f>"PLSCR4"</f>
        <v>PLSCR4</v>
      </c>
      <c r="B3708" s="4">
        <v>1</v>
      </c>
      <c r="C3708" s="5">
        <v>0.48599999999999999</v>
      </c>
    </row>
    <row r="3709" spans="1:3" x14ac:dyDescent="0.2">
      <c r="A3709" s="3" t="str">
        <f>"LRP8"</f>
        <v>LRP8</v>
      </c>
      <c r="B3709" s="4">
        <v>1</v>
      </c>
      <c r="C3709" s="5">
        <v>0.48599999999999999</v>
      </c>
    </row>
    <row r="3710" spans="1:3" x14ac:dyDescent="0.2">
      <c r="A3710" s="3" t="str">
        <f>"CWC27"</f>
        <v>CWC27</v>
      </c>
      <c r="B3710" s="4">
        <v>1</v>
      </c>
      <c r="C3710" s="5">
        <v>0.48599999999999999</v>
      </c>
    </row>
    <row r="3711" spans="1:3" x14ac:dyDescent="0.2">
      <c r="A3711" s="3" t="str">
        <f>"SUPT3H"</f>
        <v>SUPT3H</v>
      </c>
      <c r="B3711" s="4">
        <v>1</v>
      </c>
      <c r="C3711" s="5">
        <v>0.48599999999999999</v>
      </c>
    </row>
    <row r="3712" spans="1:3" x14ac:dyDescent="0.2">
      <c r="A3712" s="3" t="str">
        <f>"LINC00589"</f>
        <v>LINC00589</v>
      </c>
      <c r="B3712" s="4">
        <v>1</v>
      </c>
      <c r="C3712" s="5">
        <v>0.48599999999999999</v>
      </c>
    </row>
    <row r="3713" spans="1:3" x14ac:dyDescent="0.2">
      <c r="A3713" s="3" t="str">
        <f>"YIPF5"</f>
        <v>YIPF5</v>
      </c>
      <c r="B3713" s="4">
        <v>1</v>
      </c>
      <c r="C3713" s="5">
        <v>0.48599999999999999</v>
      </c>
    </row>
    <row r="3714" spans="1:3" x14ac:dyDescent="0.2">
      <c r="A3714" s="3" t="str">
        <f>"SMIM8"</f>
        <v>SMIM8</v>
      </c>
      <c r="B3714" s="4">
        <v>1</v>
      </c>
      <c r="C3714" s="5">
        <v>0.48599999999999999</v>
      </c>
    </row>
    <row r="3715" spans="1:3" x14ac:dyDescent="0.2">
      <c r="A3715" s="3" t="str">
        <f>"AL671277.2"</f>
        <v>AL671277.2</v>
      </c>
      <c r="B3715" s="4">
        <v>1</v>
      </c>
      <c r="C3715" s="5">
        <v>0.48599999999999999</v>
      </c>
    </row>
    <row r="3716" spans="1:3" x14ac:dyDescent="0.2">
      <c r="A3716" s="3" t="str">
        <f>"OCEL1"</f>
        <v>OCEL1</v>
      </c>
      <c r="B3716" s="4">
        <v>1</v>
      </c>
      <c r="C3716" s="5">
        <v>0.48599999999999999</v>
      </c>
    </row>
    <row r="3717" spans="1:3" x14ac:dyDescent="0.2">
      <c r="A3717" s="3" t="str">
        <f>"PHIP"</f>
        <v>PHIP</v>
      </c>
      <c r="B3717" s="4">
        <v>1</v>
      </c>
      <c r="C3717" s="5">
        <v>0.48599999999999999</v>
      </c>
    </row>
    <row r="3718" spans="1:3" x14ac:dyDescent="0.2">
      <c r="A3718" s="3" t="str">
        <f>"AL137803.1"</f>
        <v>AL137803.1</v>
      </c>
      <c r="B3718" s="4">
        <v>1</v>
      </c>
      <c r="C3718" s="5">
        <v>0.48499999999999999</v>
      </c>
    </row>
    <row r="3719" spans="1:3" x14ac:dyDescent="0.2">
      <c r="A3719" s="3" t="str">
        <f>"PICART1"</f>
        <v>PICART1</v>
      </c>
      <c r="B3719" s="4">
        <v>1</v>
      </c>
      <c r="C3719" s="5">
        <v>0.48499999999999999</v>
      </c>
    </row>
    <row r="3720" spans="1:3" x14ac:dyDescent="0.2">
      <c r="A3720" s="3" t="str">
        <f>"WHRN"</f>
        <v>WHRN</v>
      </c>
      <c r="B3720" s="4">
        <v>1</v>
      </c>
      <c r="C3720" s="5">
        <v>0.48499999999999999</v>
      </c>
    </row>
    <row r="3721" spans="1:3" x14ac:dyDescent="0.2">
      <c r="A3721" s="3" t="str">
        <f>"SNHG14"</f>
        <v>SNHG14</v>
      </c>
      <c r="B3721" s="4">
        <v>1</v>
      </c>
      <c r="C3721" s="5">
        <v>0.48499999999999999</v>
      </c>
    </row>
    <row r="3722" spans="1:3" x14ac:dyDescent="0.2">
      <c r="A3722" s="3" t="str">
        <f>"NT5E"</f>
        <v>NT5E</v>
      </c>
      <c r="B3722" s="4">
        <v>1</v>
      </c>
      <c r="C3722" s="5">
        <v>0.48499999999999999</v>
      </c>
    </row>
    <row r="3723" spans="1:3" x14ac:dyDescent="0.2">
      <c r="A3723" s="3" t="str">
        <f>"PTCH1"</f>
        <v>PTCH1</v>
      </c>
      <c r="B3723" s="4">
        <v>1</v>
      </c>
      <c r="C3723" s="5">
        <v>0.48499999999999999</v>
      </c>
    </row>
    <row r="3724" spans="1:3" x14ac:dyDescent="0.2">
      <c r="A3724" s="3" t="str">
        <f>"ZCRB1"</f>
        <v>ZCRB1</v>
      </c>
      <c r="B3724" s="4">
        <v>1</v>
      </c>
      <c r="C3724" s="5">
        <v>0.48499999999999999</v>
      </c>
    </row>
    <row r="3725" spans="1:3" x14ac:dyDescent="0.2">
      <c r="A3725" s="3" t="str">
        <f>"SMIM34A"</f>
        <v>SMIM34A</v>
      </c>
      <c r="B3725" s="4">
        <v>1</v>
      </c>
      <c r="C3725" s="5">
        <v>0.48499999999999999</v>
      </c>
    </row>
    <row r="3726" spans="1:3" x14ac:dyDescent="0.2">
      <c r="A3726" s="3" t="str">
        <f>"Z82195.3"</f>
        <v>Z82195.3</v>
      </c>
      <c r="B3726" s="4">
        <v>1</v>
      </c>
      <c r="C3726" s="5">
        <v>0.48499999999999999</v>
      </c>
    </row>
    <row r="3727" spans="1:3" x14ac:dyDescent="0.2">
      <c r="A3727" s="3" t="str">
        <f>"SIGLEC15"</f>
        <v>SIGLEC15</v>
      </c>
      <c r="B3727" s="4">
        <v>1</v>
      </c>
      <c r="C3727" s="5">
        <v>0.48499999999999999</v>
      </c>
    </row>
    <row r="3728" spans="1:3" x14ac:dyDescent="0.2">
      <c r="A3728" s="3" t="str">
        <f>"TNFRSF14-AS1"</f>
        <v>TNFRSF14-AS1</v>
      </c>
      <c r="B3728" s="4">
        <v>1</v>
      </c>
      <c r="C3728" s="5">
        <v>0.48499999999999999</v>
      </c>
    </row>
    <row r="3729" spans="1:3" x14ac:dyDescent="0.2">
      <c r="A3729" s="3" t="str">
        <f>"AC140481.3"</f>
        <v>AC140481.3</v>
      </c>
      <c r="B3729" s="4">
        <v>1</v>
      </c>
      <c r="C3729" s="5">
        <v>0.48399999999999999</v>
      </c>
    </row>
    <row r="3730" spans="1:3" x14ac:dyDescent="0.2">
      <c r="A3730" s="3" t="str">
        <f>"AC000085.1"</f>
        <v>AC000085.1</v>
      </c>
      <c r="B3730" s="4">
        <v>1</v>
      </c>
      <c r="C3730" s="5">
        <v>0.48399999999999999</v>
      </c>
    </row>
    <row r="3731" spans="1:3" x14ac:dyDescent="0.2">
      <c r="A3731" s="3" t="str">
        <f>"AL022162.1"</f>
        <v>AL022162.1</v>
      </c>
      <c r="B3731" s="4">
        <v>1</v>
      </c>
      <c r="C3731" s="5">
        <v>0.48399999999999999</v>
      </c>
    </row>
    <row r="3732" spans="1:3" x14ac:dyDescent="0.2">
      <c r="A3732" s="3" t="str">
        <f>"SIAH1"</f>
        <v>SIAH1</v>
      </c>
      <c r="B3732" s="4">
        <v>1</v>
      </c>
      <c r="C3732" s="5">
        <v>0.48399999999999999</v>
      </c>
    </row>
    <row r="3733" spans="1:3" x14ac:dyDescent="0.2">
      <c r="A3733" s="3" t="str">
        <f>"CUBN"</f>
        <v>CUBN</v>
      </c>
      <c r="B3733" s="4">
        <v>1</v>
      </c>
      <c r="C3733" s="5">
        <v>0.48399999999999999</v>
      </c>
    </row>
    <row r="3734" spans="1:3" x14ac:dyDescent="0.2">
      <c r="A3734" s="3" t="str">
        <f>"MKX"</f>
        <v>MKX</v>
      </c>
      <c r="B3734" s="4">
        <v>1</v>
      </c>
      <c r="C3734" s="5">
        <v>0.48399999999999999</v>
      </c>
    </row>
    <row r="3735" spans="1:3" x14ac:dyDescent="0.2">
      <c r="A3735" s="3" t="str">
        <f>"STX8"</f>
        <v>STX8</v>
      </c>
      <c r="B3735" s="4">
        <v>1</v>
      </c>
      <c r="C3735" s="5">
        <v>0.48399999999999999</v>
      </c>
    </row>
    <row r="3736" spans="1:3" x14ac:dyDescent="0.2">
      <c r="A3736" s="3" t="str">
        <f>"KLHL8"</f>
        <v>KLHL8</v>
      </c>
      <c r="B3736" s="4">
        <v>1</v>
      </c>
      <c r="C3736" s="5">
        <v>0.48399999999999999</v>
      </c>
    </row>
    <row r="3737" spans="1:3" x14ac:dyDescent="0.2">
      <c r="A3737" s="3" t="str">
        <f>"COL28A1"</f>
        <v>COL28A1</v>
      </c>
      <c r="B3737" s="4">
        <v>1</v>
      </c>
      <c r="C3737" s="5">
        <v>0.48299999999999998</v>
      </c>
    </row>
    <row r="3738" spans="1:3" x14ac:dyDescent="0.2">
      <c r="A3738" s="3" t="str">
        <f>"AL591806.2"</f>
        <v>AL591806.2</v>
      </c>
      <c r="B3738" s="4">
        <v>1</v>
      </c>
      <c r="C3738" s="5">
        <v>0.48299999999999998</v>
      </c>
    </row>
    <row r="3739" spans="1:3" x14ac:dyDescent="0.2">
      <c r="A3739" s="3" t="str">
        <f>"DPY19L2P4"</f>
        <v>DPY19L2P4</v>
      </c>
      <c r="B3739" s="4">
        <v>1</v>
      </c>
      <c r="C3739" s="5">
        <v>0.48299999999999998</v>
      </c>
    </row>
    <row r="3740" spans="1:3" x14ac:dyDescent="0.2">
      <c r="A3740" s="3" t="str">
        <f>"ANK3-DT"</f>
        <v>ANK3-DT</v>
      </c>
      <c r="B3740" s="4">
        <v>1</v>
      </c>
      <c r="C3740" s="5">
        <v>0.48299999999999998</v>
      </c>
    </row>
    <row r="3741" spans="1:3" x14ac:dyDescent="0.2">
      <c r="A3741" s="3" t="str">
        <f>"FER"</f>
        <v>FER</v>
      </c>
      <c r="B3741" s="4">
        <v>1</v>
      </c>
      <c r="C3741" s="5">
        <v>0.48299999999999998</v>
      </c>
    </row>
    <row r="3742" spans="1:3" x14ac:dyDescent="0.2">
      <c r="A3742" s="3" t="str">
        <f>"RASAL2"</f>
        <v>RASAL2</v>
      </c>
      <c r="B3742" s="4">
        <v>1</v>
      </c>
      <c r="C3742" s="5">
        <v>0.48299999999999998</v>
      </c>
    </row>
    <row r="3743" spans="1:3" x14ac:dyDescent="0.2">
      <c r="A3743" s="3" t="str">
        <f>"AC010542.5"</f>
        <v>AC010542.5</v>
      </c>
      <c r="B3743" s="4">
        <v>1</v>
      </c>
      <c r="C3743" s="5">
        <v>0.48299999999999998</v>
      </c>
    </row>
    <row r="3744" spans="1:3" x14ac:dyDescent="0.2">
      <c r="A3744" s="3" t="str">
        <f>"ZMYM3"</f>
        <v>ZMYM3</v>
      </c>
      <c r="B3744" s="4">
        <v>1</v>
      </c>
      <c r="C3744" s="5">
        <v>0.48299999999999998</v>
      </c>
    </row>
    <row r="3745" spans="1:3" x14ac:dyDescent="0.2">
      <c r="A3745" s="3" t="str">
        <f>"ZBTB6"</f>
        <v>ZBTB6</v>
      </c>
      <c r="B3745" s="4">
        <v>1</v>
      </c>
      <c r="C3745" s="5">
        <v>0.48299999999999998</v>
      </c>
    </row>
    <row r="3746" spans="1:3" x14ac:dyDescent="0.2">
      <c r="A3746" s="3" t="str">
        <f>"HADH"</f>
        <v>HADH</v>
      </c>
      <c r="B3746" s="4">
        <v>1</v>
      </c>
      <c r="C3746" s="5">
        <v>0.48299999999999998</v>
      </c>
    </row>
    <row r="3747" spans="1:3" x14ac:dyDescent="0.2">
      <c r="A3747" s="3" t="str">
        <f>"ABCA13"</f>
        <v>ABCA13</v>
      </c>
      <c r="B3747" s="4">
        <v>1</v>
      </c>
      <c r="C3747" s="5">
        <v>0.48199999999999998</v>
      </c>
    </row>
    <row r="3748" spans="1:3" x14ac:dyDescent="0.2">
      <c r="A3748" s="3" t="str">
        <f>"AL359878.1"</f>
        <v>AL359878.1</v>
      </c>
      <c r="B3748" s="4">
        <v>1</v>
      </c>
      <c r="C3748" s="5">
        <v>0.48199999999999998</v>
      </c>
    </row>
    <row r="3749" spans="1:3" x14ac:dyDescent="0.2">
      <c r="A3749" s="3" t="str">
        <f>"AC017002.3"</f>
        <v>AC017002.3</v>
      </c>
      <c r="B3749" s="4">
        <v>1</v>
      </c>
      <c r="C3749" s="5">
        <v>0.48199999999999998</v>
      </c>
    </row>
    <row r="3750" spans="1:3" x14ac:dyDescent="0.2">
      <c r="A3750" s="3" t="str">
        <f>"PLTP"</f>
        <v>PLTP</v>
      </c>
      <c r="B3750" s="4">
        <v>1</v>
      </c>
      <c r="C3750" s="5">
        <v>0.48199999999999998</v>
      </c>
    </row>
    <row r="3751" spans="1:3" x14ac:dyDescent="0.2">
      <c r="A3751" s="3" t="str">
        <f>"LINC01667"</f>
        <v>LINC01667</v>
      </c>
      <c r="B3751" s="4">
        <v>1</v>
      </c>
      <c r="C3751" s="5">
        <v>0.48199999999999998</v>
      </c>
    </row>
    <row r="3752" spans="1:3" x14ac:dyDescent="0.2">
      <c r="A3752" s="3" t="str">
        <f>"NPIPA3"</f>
        <v>NPIPA3</v>
      </c>
      <c r="B3752" s="4">
        <v>1</v>
      </c>
      <c r="C3752" s="5">
        <v>0.48199999999999998</v>
      </c>
    </row>
    <row r="3753" spans="1:3" x14ac:dyDescent="0.2">
      <c r="A3753" s="3" t="str">
        <f>"POTEJ"</f>
        <v>POTEJ</v>
      </c>
      <c r="B3753" s="4">
        <v>1</v>
      </c>
      <c r="C3753" s="5">
        <v>0.48099999999999998</v>
      </c>
    </row>
    <row r="3754" spans="1:3" x14ac:dyDescent="0.2">
      <c r="A3754" s="3" t="str">
        <f>"AC134682.1"</f>
        <v>AC134682.1</v>
      </c>
      <c r="B3754" s="4">
        <v>1</v>
      </c>
      <c r="C3754" s="5">
        <v>0.48099999999999998</v>
      </c>
    </row>
    <row r="3755" spans="1:3" x14ac:dyDescent="0.2">
      <c r="A3755" s="3" t="str">
        <f>"ATXN2"</f>
        <v>ATXN2</v>
      </c>
      <c r="B3755" s="4">
        <v>1</v>
      </c>
      <c r="C3755" s="5">
        <v>0.48099999999999998</v>
      </c>
    </row>
    <row r="3756" spans="1:3" x14ac:dyDescent="0.2">
      <c r="A3756" s="3" t="str">
        <f>"AL139246.3"</f>
        <v>AL139246.3</v>
      </c>
      <c r="B3756" s="4">
        <v>1</v>
      </c>
      <c r="C3756" s="5">
        <v>0.48099999999999998</v>
      </c>
    </row>
    <row r="3757" spans="1:3" x14ac:dyDescent="0.2">
      <c r="A3757" s="3" t="str">
        <f>"CLNS1A"</f>
        <v>CLNS1A</v>
      </c>
      <c r="B3757" s="4">
        <v>1</v>
      </c>
      <c r="C3757" s="5">
        <v>0.48099999999999998</v>
      </c>
    </row>
    <row r="3758" spans="1:3" x14ac:dyDescent="0.2">
      <c r="A3758" s="3" t="str">
        <f>"AC010997.4"</f>
        <v>AC010997.4</v>
      </c>
      <c r="B3758" s="4">
        <v>1</v>
      </c>
      <c r="C3758" s="5">
        <v>0.48099999999999998</v>
      </c>
    </row>
    <row r="3759" spans="1:3" x14ac:dyDescent="0.2">
      <c r="A3759" s="3" t="str">
        <f>"EPCAM-DT"</f>
        <v>EPCAM-DT</v>
      </c>
      <c r="B3759" s="4">
        <v>1</v>
      </c>
      <c r="C3759" s="5">
        <v>0.48099999999999998</v>
      </c>
    </row>
    <row r="3760" spans="1:3" x14ac:dyDescent="0.2">
      <c r="A3760" s="3" t="str">
        <f>"AL355574.1"</f>
        <v>AL355574.1</v>
      </c>
      <c r="B3760" s="4">
        <v>1</v>
      </c>
      <c r="C3760" s="5">
        <v>0.48099999999999998</v>
      </c>
    </row>
    <row r="3761" spans="1:3" x14ac:dyDescent="0.2">
      <c r="A3761" s="3" t="str">
        <f>"RLN1"</f>
        <v>RLN1</v>
      </c>
      <c r="B3761" s="4">
        <v>1</v>
      </c>
      <c r="C3761" s="5">
        <v>0.48099999999999998</v>
      </c>
    </row>
    <row r="3762" spans="1:3" x14ac:dyDescent="0.2">
      <c r="A3762" s="3" t="str">
        <f>"RSBN1L"</f>
        <v>RSBN1L</v>
      </c>
      <c r="B3762" s="4">
        <v>1</v>
      </c>
      <c r="C3762" s="5">
        <v>0.48099999999999998</v>
      </c>
    </row>
    <row r="3763" spans="1:3" x14ac:dyDescent="0.2">
      <c r="A3763" s="3" t="str">
        <f>"AL450124.1"</f>
        <v>AL450124.1</v>
      </c>
      <c r="B3763" s="4">
        <v>1</v>
      </c>
      <c r="C3763" s="5">
        <v>0.48099999999999998</v>
      </c>
    </row>
    <row r="3764" spans="1:3" x14ac:dyDescent="0.2">
      <c r="A3764" s="3" t="str">
        <f>"BRWD1-AS2"</f>
        <v>BRWD1-AS2</v>
      </c>
      <c r="B3764" s="4">
        <v>1</v>
      </c>
      <c r="C3764" s="5">
        <v>0.48099999999999998</v>
      </c>
    </row>
    <row r="3765" spans="1:3" x14ac:dyDescent="0.2">
      <c r="A3765" s="3" t="str">
        <f>"BAD"</f>
        <v>BAD</v>
      </c>
      <c r="B3765" s="4">
        <v>1</v>
      </c>
      <c r="C3765" s="5">
        <v>0.48099999999999998</v>
      </c>
    </row>
    <row r="3766" spans="1:3" x14ac:dyDescent="0.2">
      <c r="A3766" s="3" t="str">
        <f>"ALCAM"</f>
        <v>ALCAM</v>
      </c>
      <c r="B3766" s="4">
        <v>1</v>
      </c>
      <c r="C3766" s="5">
        <v>0.48099999999999998</v>
      </c>
    </row>
    <row r="3767" spans="1:3" x14ac:dyDescent="0.2">
      <c r="A3767" s="3" t="str">
        <f>"MINDY2"</f>
        <v>MINDY2</v>
      </c>
      <c r="B3767" s="4">
        <v>1</v>
      </c>
      <c r="C3767" s="5">
        <v>0.48</v>
      </c>
    </row>
    <row r="3768" spans="1:3" x14ac:dyDescent="0.2">
      <c r="A3768" s="3" t="str">
        <f>"METTL16"</f>
        <v>METTL16</v>
      </c>
      <c r="B3768" s="4">
        <v>1</v>
      </c>
      <c r="C3768" s="5">
        <v>0.48</v>
      </c>
    </row>
    <row r="3769" spans="1:3" x14ac:dyDescent="0.2">
      <c r="A3769" s="3" t="str">
        <f>"PAXIP1-AS1"</f>
        <v>PAXIP1-AS1</v>
      </c>
      <c r="B3769" s="4">
        <v>1</v>
      </c>
      <c r="C3769" s="5">
        <v>0.48</v>
      </c>
    </row>
    <row r="3770" spans="1:3" x14ac:dyDescent="0.2">
      <c r="A3770" s="3" t="str">
        <f>"SMC1B"</f>
        <v>SMC1B</v>
      </c>
      <c r="B3770" s="4">
        <v>1</v>
      </c>
      <c r="C3770" s="5">
        <v>0.48</v>
      </c>
    </row>
    <row r="3771" spans="1:3" x14ac:dyDescent="0.2">
      <c r="A3771" s="3" t="str">
        <f>"NPTN"</f>
        <v>NPTN</v>
      </c>
      <c r="B3771" s="4">
        <v>1</v>
      </c>
      <c r="C3771" s="5">
        <v>0.47899999999999998</v>
      </c>
    </row>
    <row r="3772" spans="1:3" x14ac:dyDescent="0.2">
      <c r="A3772" s="3" t="str">
        <f>"SMIM22"</f>
        <v>SMIM22</v>
      </c>
      <c r="B3772" s="4">
        <v>1</v>
      </c>
      <c r="C3772" s="5">
        <v>0.47899999999999998</v>
      </c>
    </row>
    <row r="3773" spans="1:3" x14ac:dyDescent="0.2">
      <c r="A3773" s="3" t="str">
        <f>"ACTBP9"</f>
        <v>ACTBP9</v>
      </c>
      <c r="B3773" s="4">
        <v>1</v>
      </c>
      <c r="C3773" s="5">
        <v>0.47899999999999998</v>
      </c>
    </row>
    <row r="3774" spans="1:3" x14ac:dyDescent="0.2">
      <c r="A3774" s="3" t="str">
        <f>"TUBAL3"</f>
        <v>TUBAL3</v>
      </c>
      <c r="B3774" s="4">
        <v>1</v>
      </c>
      <c r="C3774" s="5">
        <v>0.47899999999999998</v>
      </c>
    </row>
    <row r="3775" spans="1:3" x14ac:dyDescent="0.2">
      <c r="A3775" s="3" t="str">
        <f>"AC021755.2"</f>
        <v>AC021755.2</v>
      </c>
      <c r="B3775" s="4">
        <v>1</v>
      </c>
      <c r="C3775" s="5">
        <v>0.47899999999999998</v>
      </c>
    </row>
    <row r="3776" spans="1:3" x14ac:dyDescent="0.2">
      <c r="A3776" s="3" t="str">
        <f>"AC007279.1"</f>
        <v>AC007279.1</v>
      </c>
      <c r="B3776" s="4">
        <v>1</v>
      </c>
      <c r="C3776" s="5">
        <v>0.47899999999999998</v>
      </c>
    </row>
    <row r="3777" spans="1:3" x14ac:dyDescent="0.2">
      <c r="A3777" s="3" t="str">
        <f>"KLHDC1"</f>
        <v>KLHDC1</v>
      </c>
      <c r="B3777" s="4">
        <v>1</v>
      </c>
      <c r="C3777" s="5">
        <v>0.47899999999999998</v>
      </c>
    </row>
    <row r="3778" spans="1:3" x14ac:dyDescent="0.2">
      <c r="A3778" s="3" t="str">
        <f>"CDKN2AIPNL"</f>
        <v>CDKN2AIPNL</v>
      </c>
      <c r="B3778" s="4">
        <v>1</v>
      </c>
      <c r="C3778" s="5">
        <v>0.47899999999999998</v>
      </c>
    </row>
    <row r="3779" spans="1:3" x14ac:dyDescent="0.2">
      <c r="A3779" s="3" t="str">
        <f>"COG1"</f>
        <v>COG1</v>
      </c>
      <c r="B3779" s="4">
        <v>1</v>
      </c>
      <c r="C3779" s="5">
        <v>0.47899999999999998</v>
      </c>
    </row>
    <row r="3780" spans="1:3" x14ac:dyDescent="0.2">
      <c r="A3780" s="3" t="str">
        <f>"LRRC63"</f>
        <v>LRRC63</v>
      </c>
      <c r="B3780" s="4">
        <v>1</v>
      </c>
      <c r="C3780" s="5">
        <v>0.47799999999999998</v>
      </c>
    </row>
    <row r="3781" spans="1:3" x14ac:dyDescent="0.2">
      <c r="A3781" s="3" t="str">
        <f>"SLC41A3"</f>
        <v>SLC41A3</v>
      </c>
      <c r="B3781" s="4">
        <v>1</v>
      </c>
      <c r="C3781" s="5">
        <v>0.47799999999999998</v>
      </c>
    </row>
    <row r="3782" spans="1:3" x14ac:dyDescent="0.2">
      <c r="A3782" s="3" t="str">
        <f>"PNO1"</f>
        <v>PNO1</v>
      </c>
      <c r="B3782" s="4">
        <v>1</v>
      </c>
      <c r="C3782" s="5">
        <v>0.47799999999999998</v>
      </c>
    </row>
    <row r="3783" spans="1:3" x14ac:dyDescent="0.2">
      <c r="A3783" s="3" t="str">
        <f>"AC016582.1"</f>
        <v>AC016582.1</v>
      </c>
      <c r="B3783" s="4">
        <v>1</v>
      </c>
      <c r="C3783" s="5">
        <v>0.47799999999999998</v>
      </c>
    </row>
    <row r="3784" spans="1:3" x14ac:dyDescent="0.2">
      <c r="A3784" s="3" t="str">
        <f>"YAE1"</f>
        <v>YAE1</v>
      </c>
      <c r="B3784" s="4">
        <v>1</v>
      </c>
      <c r="C3784" s="5">
        <v>0.47799999999999998</v>
      </c>
    </row>
    <row r="3785" spans="1:3" x14ac:dyDescent="0.2">
      <c r="A3785" s="3" t="str">
        <f>"AC091078.1"</f>
        <v>AC091078.1</v>
      </c>
      <c r="B3785" s="4">
        <v>1</v>
      </c>
      <c r="C3785" s="5">
        <v>0.47799999999999998</v>
      </c>
    </row>
    <row r="3786" spans="1:3" x14ac:dyDescent="0.2">
      <c r="A3786" s="3" t="str">
        <f>"LINC00526"</f>
        <v>LINC00526</v>
      </c>
      <c r="B3786" s="4">
        <v>1</v>
      </c>
      <c r="C3786" s="5">
        <v>0.47799999999999998</v>
      </c>
    </row>
    <row r="3787" spans="1:3" x14ac:dyDescent="0.2">
      <c r="A3787" s="3" t="str">
        <f>"SLC16A1-AS1"</f>
        <v>SLC16A1-AS1</v>
      </c>
      <c r="B3787" s="4">
        <v>1</v>
      </c>
      <c r="C3787" s="5">
        <v>0.47799999999999998</v>
      </c>
    </row>
    <row r="3788" spans="1:3" x14ac:dyDescent="0.2">
      <c r="A3788" s="3" t="str">
        <f>"AC244100.4"</f>
        <v>AC244100.4</v>
      </c>
      <c r="B3788" s="4">
        <v>1</v>
      </c>
      <c r="C3788" s="5">
        <v>0.47799999999999998</v>
      </c>
    </row>
    <row r="3789" spans="1:3" x14ac:dyDescent="0.2">
      <c r="A3789" s="3" t="str">
        <f>"CYGB"</f>
        <v>CYGB</v>
      </c>
      <c r="B3789" s="4">
        <v>1</v>
      </c>
      <c r="C3789" s="5">
        <v>0.47799999999999998</v>
      </c>
    </row>
    <row r="3790" spans="1:3" x14ac:dyDescent="0.2">
      <c r="A3790" s="3" t="str">
        <f>"EID2"</f>
        <v>EID2</v>
      </c>
      <c r="B3790" s="4">
        <v>1</v>
      </c>
      <c r="C3790" s="5">
        <v>0.47699999999999998</v>
      </c>
    </row>
    <row r="3791" spans="1:3" x14ac:dyDescent="0.2">
      <c r="A3791" s="3" t="str">
        <f>"AC020907.5"</f>
        <v>AC020907.5</v>
      </c>
      <c r="B3791" s="4">
        <v>1</v>
      </c>
      <c r="C3791" s="5">
        <v>0.47699999999999998</v>
      </c>
    </row>
    <row r="3792" spans="1:3" x14ac:dyDescent="0.2">
      <c r="A3792" s="3" t="str">
        <f>"ZNF56"</f>
        <v>ZNF56</v>
      </c>
      <c r="B3792" s="4">
        <v>1</v>
      </c>
      <c r="C3792" s="5">
        <v>0.47699999999999998</v>
      </c>
    </row>
    <row r="3793" spans="1:3" x14ac:dyDescent="0.2">
      <c r="A3793" s="3" t="str">
        <f>"AC139100.2"</f>
        <v>AC139100.2</v>
      </c>
      <c r="B3793" s="4">
        <v>1</v>
      </c>
      <c r="C3793" s="5">
        <v>0.47699999999999998</v>
      </c>
    </row>
    <row r="3794" spans="1:3" x14ac:dyDescent="0.2">
      <c r="A3794" s="3" t="str">
        <f>"LINC00621"</f>
        <v>LINC00621</v>
      </c>
      <c r="B3794" s="4">
        <v>1</v>
      </c>
      <c r="C3794" s="5">
        <v>0.47699999999999998</v>
      </c>
    </row>
    <row r="3795" spans="1:3" x14ac:dyDescent="0.2">
      <c r="A3795" s="3" t="str">
        <f>"AL139011.2"</f>
        <v>AL139011.2</v>
      </c>
      <c r="B3795" s="4">
        <v>1</v>
      </c>
      <c r="C3795" s="5">
        <v>0.47699999999999998</v>
      </c>
    </row>
    <row r="3796" spans="1:3" x14ac:dyDescent="0.2">
      <c r="A3796" s="3" t="str">
        <f>"AC005332.4"</f>
        <v>AC005332.4</v>
      </c>
      <c r="B3796" s="4">
        <v>1</v>
      </c>
      <c r="C3796" s="5">
        <v>0.47699999999999998</v>
      </c>
    </row>
    <row r="3797" spans="1:3" x14ac:dyDescent="0.2">
      <c r="A3797" s="3" t="str">
        <f>"XPR1"</f>
        <v>XPR1</v>
      </c>
      <c r="B3797" s="4">
        <v>1</v>
      </c>
      <c r="C3797" s="5">
        <v>0.47699999999999998</v>
      </c>
    </row>
    <row r="3798" spans="1:3" x14ac:dyDescent="0.2">
      <c r="A3798" s="3" t="str">
        <f>"KCNH1"</f>
        <v>KCNH1</v>
      </c>
      <c r="B3798" s="4">
        <v>1</v>
      </c>
      <c r="C3798" s="5">
        <v>0.47699999999999998</v>
      </c>
    </row>
    <row r="3799" spans="1:3" x14ac:dyDescent="0.2">
      <c r="A3799" s="3" t="str">
        <f>"ZNF594"</f>
        <v>ZNF594</v>
      </c>
      <c r="B3799" s="4">
        <v>1</v>
      </c>
      <c r="C3799" s="5">
        <v>0.47699999999999998</v>
      </c>
    </row>
    <row r="3800" spans="1:3" x14ac:dyDescent="0.2">
      <c r="A3800" s="3" t="str">
        <f>"UCN3"</f>
        <v>UCN3</v>
      </c>
      <c r="B3800" s="4">
        <v>1</v>
      </c>
      <c r="C3800" s="5">
        <v>0.47699999999999998</v>
      </c>
    </row>
    <row r="3801" spans="1:3" x14ac:dyDescent="0.2">
      <c r="A3801" s="3" t="str">
        <f>"RAB11B"</f>
        <v>RAB11B</v>
      </c>
      <c r="B3801" s="4">
        <v>1</v>
      </c>
      <c r="C3801" s="5">
        <v>0.47599999999999998</v>
      </c>
    </row>
    <row r="3802" spans="1:3" x14ac:dyDescent="0.2">
      <c r="A3802" s="3" t="str">
        <f>"SPART-AS1"</f>
        <v>SPART-AS1</v>
      </c>
      <c r="B3802" s="4">
        <v>1</v>
      </c>
      <c r="C3802" s="5">
        <v>0.47599999999999998</v>
      </c>
    </row>
    <row r="3803" spans="1:3" x14ac:dyDescent="0.2">
      <c r="A3803" s="3" t="str">
        <f>"HPF1"</f>
        <v>HPF1</v>
      </c>
      <c r="B3803" s="4">
        <v>1</v>
      </c>
      <c r="C3803" s="5">
        <v>0.47599999999999998</v>
      </c>
    </row>
    <row r="3804" spans="1:3" x14ac:dyDescent="0.2">
      <c r="A3804" s="3" t="str">
        <f>"DMAP1"</f>
        <v>DMAP1</v>
      </c>
      <c r="B3804" s="4">
        <v>1</v>
      </c>
      <c r="C3804" s="5">
        <v>0.47599999999999998</v>
      </c>
    </row>
    <row r="3805" spans="1:3" x14ac:dyDescent="0.2">
      <c r="A3805" s="3" t="str">
        <f>"SETDB2"</f>
        <v>SETDB2</v>
      </c>
      <c r="B3805" s="4">
        <v>1</v>
      </c>
      <c r="C3805" s="5">
        <v>0.47599999999999998</v>
      </c>
    </row>
    <row r="3806" spans="1:3" x14ac:dyDescent="0.2">
      <c r="A3806" s="3" t="str">
        <f>"AL021026.1"</f>
        <v>AL021026.1</v>
      </c>
      <c r="B3806" s="4">
        <v>1</v>
      </c>
      <c r="C3806" s="5">
        <v>0.47599999999999998</v>
      </c>
    </row>
    <row r="3807" spans="1:3" x14ac:dyDescent="0.2">
      <c r="A3807" s="3" t="str">
        <f>"OR7E102P"</f>
        <v>OR7E102P</v>
      </c>
      <c r="B3807" s="4">
        <v>1</v>
      </c>
      <c r="C3807" s="5">
        <v>0.47599999999999998</v>
      </c>
    </row>
    <row r="3808" spans="1:3" x14ac:dyDescent="0.2">
      <c r="A3808" s="3" t="str">
        <f>"AL162426.1"</f>
        <v>AL162426.1</v>
      </c>
      <c r="B3808" s="4">
        <v>1</v>
      </c>
      <c r="C3808" s="5">
        <v>0.47599999999999998</v>
      </c>
    </row>
    <row r="3809" spans="1:3" x14ac:dyDescent="0.2">
      <c r="A3809" s="3" t="str">
        <f>"RPL12P27"</f>
        <v>RPL12P27</v>
      </c>
      <c r="B3809" s="4">
        <v>1</v>
      </c>
      <c r="C3809" s="5">
        <v>0.47599999999999998</v>
      </c>
    </row>
    <row r="3810" spans="1:3" x14ac:dyDescent="0.2">
      <c r="A3810" s="3" t="str">
        <f>"AC104435.2"</f>
        <v>AC104435.2</v>
      </c>
      <c r="B3810" s="4">
        <v>1</v>
      </c>
      <c r="C3810" s="5">
        <v>0.47599999999999998</v>
      </c>
    </row>
    <row r="3811" spans="1:3" x14ac:dyDescent="0.2">
      <c r="A3811" s="3" t="str">
        <f>"FAM86FP"</f>
        <v>FAM86FP</v>
      </c>
      <c r="B3811" s="4">
        <v>1</v>
      </c>
      <c r="C3811" s="5">
        <v>0.47599999999999998</v>
      </c>
    </row>
    <row r="3812" spans="1:3" x14ac:dyDescent="0.2">
      <c r="A3812" s="3" t="str">
        <f>"STX18-AS1"</f>
        <v>STX18-AS1</v>
      </c>
      <c r="B3812" s="4">
        <v>1</v>
      </c>
      <c r="C3812" s="5">
        <v>0.47599999999999998</v>
      </c>
    </row>
    <row r="3813" spans="1:3" x14ac:dyDescent="0.2">
      <c r="A3813" s="3" t="str">
        <f>"ZNF681"</f>
        <v>ZNF681</v>
      </c>
      <c r="B3813" s="4">
        <v>1</v>
      </c>
      <c r="C3813" s="5">
        <v>0.47499999999999998</v>
      </c>
    </row>
    <row r="3814" spans="1:3" x14ac:dyDescent="0.2">
      <c r="A3814" s="3" t="str">
        <f>"KHDRBS1"</f>
        <v>KHDRBS1</v>
      </c>
      <c r="B3814" s="4">
        <v>1</v>
      </c>
      <c r="C3814" s="5">
        <v>0.47499999999999998</v>
      </c>
    </row>
    <row r="3815" spans="1:3" x14ac:dyDescent="0.2">
      <c r="A3815" s="3" t="str">
        <f>"GAS5-AS1"</f>
        <v>GAS5-AS1</v>
      </c>
      <c r="B3815" s="4">
        <v>1</v>
      </c>
      <c r="C3815" s="5">
        <v>0.47499999999999998</v>
      </c>
    </row>
    <row r="3816" spans="1:3" x14ac:dyDescent="0.2">
      <c r="A3816" s="3" t="str">
        <f>"MAP3K12"</f>
        <v>MAP3K12</v>
      </c>
      <c r="B3816" s="4">
        <v>1</v>
      </c>
      <c r="C3816" s="5">
        <v>0.47499999999999998</v>
      </c>
    </row>
    <row r="3817" spans="1:3" x14ac:dyDescent="0.2">
      <c r="A3817" s="3" t="str">
        <f>"NEXN-AS1"</f>
        <v>NEXN-AS1</v>
      </c>
      <c r="B3817" s="4">
        <v>1</v>
      </c>
      <c r="C3817" s="5">
        <v>0.47499999999999998</v>
      </c>
    </row>
    <row r="3818" spans="1:3" x14ac:dyDescent="0.2">
      <c r="A3818" s="3" t="str">
        <f>"DLEU1"</f>
        <v>DLEU1</v>
      </c>
      <c r="B3818" s="4">
        <v>1</v>
      </c>
      <c r="C3818" s="5">
        <v>0.47499999999999998</v>
      </c>
    </row>
    <row r="3819" spans="1:3" x14ac:dyDescent="0.2">
      <c r="A3819" s="3" t="str">
        <f>"QRSL1"</f>
        <v>QRSL1</v>
      </c>
      <c r="B3819" s="4">
        <v>1</v>
      </c>
      <c r="C3819" s="5">
        <v>0.47499999999999998</v>
      </c>
    </row>
    <row r="3820" spans="1:3" x14ac:dyDescent="0.2">
      <c r="A3820" s="3" t="str">
        <f>"PEX5"</f>
        <v>PEX5</v>
      </c>
      <c r="B3820" s="4">
        <v>1</v>
      </c>
      <c r="C3820" s="5">
        <v>0.47499999999999998</v>
      </c>
    </row>
    <row r="3821" spans="1:3" x14ac:dyDescent="0.2">
      <c r="A3821" s="3" t="str">
        <f>"SYTL1"</f>
        <v>SYTL1</v>
      </c>
      <c r="B3821" s="4">
        <v>1</v>
      </c>
      <c r="C3821" s="5">
        <v>0.47499999999999998</v>
      </c>
    </row>
    <row r="3822" spans="1:3" x14ac:dyDescent="0.2">
      <c r="A3822" s="3" t="str">
        <f>"TDRD5"</f>
        <v>TDRD5</v>
      </c>
      <c r="B3822" s="4">
        <v>1</v>
      </c>
      <c r="C3822" s="5">
        <v>0.47499999999999998</v>
      </c>
    </row>
    <row r="3823" spans="1:3" x14ac:dyDescent="0.2">
      <c r="A3823" s="3" t="str">
        <f>"TMEM35B"</f>
        <v>TMEM35B</v>
      </c>
      <c r="B3823" s="4">
        <v>1</v>
      </c>
      <c r="C3823" s="5">
        <v>0.47499999999999998</v>
      </c>
    </row>
    <row r="3824" spans="1:3" x14ac:dyDescent="0.2">
      <c r="A3824" s="3" t="str">
        <f>"AC007000.3"</f>
        <v>AC007000.3</v>
      </c>
      <c r="B3824" s="4">
        <v>1</v>
      </c>
      <c r="C3824" s="5">
        <v>0.47499999999999998</v>
      </c>
    </row>
    <row r="3825" spans="1:3" x14ac:dyDescent="0.2">
      <c r="A3825" s="3" t="str">
        <f>"AC020765.6"</f>
        <v>AC020765.6</v>
      </c>
      <c r="B3825" s="4">
        <v>1</v>
      </c>
      <c r="C3825" s="5">
        <v>0.47499999999999998</v>
      </c>
    </row>
    <row r="3826" spans="1:3" x14ac:dyDescent="0.2">
      <c r="A3826" s="3" t="str">
        <f>"AC104561.4"</f>
        <v>AC104561.4</v>
      </c>
      <c r="B3826" s="4">
        <v>1</v>
      </c>
      <c r="C3826" s="5">
        <v>0.47499999999999998</v>
      </c>
    </row>
    <row r="3827" spans="1:3" x14ac:dyDescent="0.2">
      <c r="A3827" s="3" t="str">
        <f>"AC084082.1"</f>
        <v>AC084082.1</v>
      </c>
      <c r="B3827" s="4">
        <v>1</v>
      </c>
      <c r="C3827" s="5">
        <v>0.47499999999999998</v>
      </c>
    </row>
    <row r="3828" spans="1:3" x14ac:dyDescent="0.2">
      <c r="A3828" s="3" t="str">
        <f>"LINC02231"</f>
        <v>LINC02231</v>
      </c>
      <c r="B3828" s="4">
        <v>1</v>
      </c>
      <c r="C3828" s="5">
        <v>0.47499999999999998</v>
      </c>
    </row>
    <row r="3829" spans="1:3" x14ac:dyDescent="0.2">
      <c r="A3829" s="3" t="str">
        <f>"LINC01031"</f>
        <v>LINC01031</v>
      </c>
      <c r="B3829" s="4">
        <v>1</v>
      </c>
      <c r="C3829" s="5">
        <v>0.47499999999999998</v>
      </c>
    </row>
    <row r="3830" spans="1:3" x14ac:dyDescent="0.2">
      <c r="A3830" s="3" t="str">
        <f>"SRR"</f>
        <v>SRR</v>
      </c>
      <c r="B3830" s="4">
        <v>1</v>
      </c>
      <c r="C3830" s="5">
        <v>0.47499999999999998</v>
      </c>
    </row>
    <row r="3831" spans="1:3" x14ac:dyDescent="0.2">
      <c r="A3831" s="3" t="str">
        <f>"GADD45GIP1"</f>
        <v>GADD45GIP1</v>
      </c>
      <c r="B3831" s="4">
        <v>1</v>
      </c>
      <c r="C3831" s="5">
        <v>0.47499999999999998</v>
      </c>
    </row>
    <row r="3832" spans="1:3" x14ac:dyDescent="0.2">
      <c r="A3832" s="3" t="str">
        <f>"AP001267.3"</f>
        <v>AP001267.3</v>
      </c>
      <c r="B3832" s="4">
        <v>1</v>
      </c>
      <c r="C3832" s="5">
        <v>0.47399999999999998</v>
      </c>
    </row>
    <row r="3833" spans="1:3" x14ac:dyDescent="0.2">
      <c r="A3833" s="3" t="str">
        <f>"CFAP97D2"</f>
        <v>CFAP97D2</v>
      </c>
      <c r="B3833" s="4">
        <v>1</v>
      </c>
      <c r="C3833" s="5">
        <v>0.47399999999999998</v>
      </c>
    </row>
    <row r="3834" spans="1:3" x14ac:dyDescent="0.2">
      <c r="A3834" s="3" t="str">
        <f>"BMP15"</f>
        <v>BMP15</v>
      </c>
      <c r="B3834" s="4">
        <v>1</v>
      </c>
      <c r="C3834" s="5">
        <v>0.47399999999999998</v>
      </c>
    </row>
    <row r="3835" spans="1:3" x14ac:dyDescent="0.2">
      <c r="A3835" s="3" t="str">
        <f>"SVEP1"</f>
        <v>SVEP1</v>
      </c>
      <c r="B3835" s="4">
        <v>1</v>
      </c>
      <c r="C3835" s="5">
        <v>0.47399999999999998</v>
      </c>
    </row>
    <row r="3836" spans="1:3" x14ac:dyDescent="0.2">
      <c r="A3836" s="3" t="str">
        <f>"CNNM3-DT"</f>
        <v>CNNM3-DT</v>
      </c>
      <c r="B3836" s="4">
        <v>1</v>
      </c>
      <c r="C3836" s="5">
        <v>0.47399999999999998</v>
      </c>
    </row>
    <row r="3837" spans="1:3" x14ac:dyDescent="0.2">
      <c r="A3837" s="3" t="str">
        <f>"ELOF1"</f>
        <v>ELOF1</v>
      </c>
      <c r="B3837" s="4">
        <v>1</v>
      </c>
      <c r="C3837" s="5">
        <v>0.47399999999999998</v>
      </c>
    </row>
    <row r="3838" spans="1:3" x14ac:dyDescent="0.2">
      <c r="A3838" s="3" t="str">
        <f>"LINC01471"</f>
        <v>LINC01471</v>
      </c>
      <c r="B3838" s="4">
        <v>1</v>
      </c>
      <c r="C3838" s="5">
        <v>0.47299999999999998</v>
      </c>
    </row>
    <row r="3839" spans="1:3" x14ac:dyDescent="0.2">
      <c r="A3839" s="3" t="str">
        <f>"CLSTN2"</f>
        <v>CLSTN2</v>
      </c>
      <c r="B3839" s="4">
        <v>1</v>
      </c>
      <c r="C3839" s="5">
        <v>0.47299999999999998</v>
      </c>
    </row>
    <row r="3840" spans="1:3" x14ac:dyDescent="0.2">
      <c r="A3840" s="3" t="str">
        <f>"C4orf33"</f>
        <v>C4orf33</v>
      </c>
      <c r="B3840" s="4">
        <v>1</v>
      </c>
      <c r="C3840" s="5">
        <v>0.47299999999999998</v>
      </c>
    </row>
    <row r="3841" spans="1:3" x14ac:dyDescent="0.2">
      <c r="A3841" s="3" t="str">
        <f>"MRM1"</f>
        <v>MRM1</v>
      </c>
      <c r="B3841" s="4">
        <v>1</v>
      </c>
      <c r="C3841" s="5">
        <v>0.47299999999999998</v>
      </c>
    </row>
    <row r="3842" spans="1:3" x14ac:dyDescent="0.2">
      <c r="A3842" s="3" t="str">
        <f>"FAM66D"</f>
        <v>FAM66D</v>
      </c>
      <c r="B3842" s="4">
        <v>1</v>
      </c>
      <c r="C3842" s="5">
        <v>0.47299999999999998</v>
      </c>
    </row>
    <row r="3843" spans="1:3" x14ac:dyDescent="0.2">
      <c r="A3843" s="3" t="str">
        <f>"NSRP1"</f>
        <v>NSRP1</v>
      </c>
      <c r="B3843" s="4">
        <v>1</v>
      </c>
      <c r="C3843" s="5">
        <v>0.47299999999999998</v>
      </c>
    </row>
    <row r="3844" spans="1:3" x14ac:dyDescent="0.2">
      <c r="A3844" s="3" t="str">
        <f>"ZNF285"</f>
        <v>ZNF285</v>
      </c>
      <c r="B3844" s="4">
        <v>1</v>
      </c>
      <c r="C3844" s="5">
        <v>0.47299999999999998</v>
      </c>
    </row>
    <row r="3845" spans="1:3" x14ac:dyDescent="0.2">
      <c r="A3845" s="3" t="str">
        <f>"WDR81"</f>
        <v>WDR81</v>
      </c>
      <c r="B3845" s="4">
        <v>1</v>
      </c>
      <c r="C3845" s="5">
        <v>0.47299999999999998</v>
      </c>
    </row>
    <row r="3846" spans="1:3" x14ac:dyDescent="0.2">
      <c r="A3846" s="3" t="str">
        <f>"AL357093.1"</f>
        <v>AL357093.1</v>
      </c>
      <c r="B3846" s="4">
        <v>1</v>
      </c>
      <c r="C3846" s="5">
        <v>0.47299999999999998</v>
      </c>
    </row>
    <row r="3847" spans="1:3" x14ac:dyDescent="0.2">
      <c r="A3847" s="3" t="str">
        <f>"KDM4D"</f>
        <v>KDM4D</v>
      </c>
      <c r="B3847" s="4">
        <v>1</v>
      </c>
      <c r="C3847" s="5">
        <v>0.47299999999999998</v>
      </c>
    </row>
    <row r="3848" spans="1:3" x14ac:dyDescent="0.2">
      <c r="A3848" s="3" t="str">
        <f>"MRPS30-DT"</f>
        <v>MRPS30-DT</v>
      </c>
      <c r="B3848" s="4">
        <v>1</v>
      </c>
      <c r="C3848" s="5">
        <v>0.47299999999999998</v>
      </c>
    </row>
    <row r="3849" spans="1:3" x14ac:dyDescent="0.2">
      <c r="A3849" s="3" t="str">
        <f>"H2BP1"</f>
        <v>H2BP1</v>
      </c>
      <c r="B3849" s="4">
        <v>1</v>
      </c>
      <c r="C3849" s="5">
        <v>0.47299999999999998</v>
      </c>
    </row>
    <row r="3850" spans="1:3" x14ac:dyDescent="0.2">
      <c r="A3850" s="3" t="str">
        <f>"AC021739.2"</f>
        <v>AC021739.2</v>
      </c>
      <c r="B3850" s="4">
        <v>1</v>
      </c>
      <c r="C3850" s="5">
        <v>0.47199999999999998</v>
      </c>
    </row>
    <row r="3851" spans="1:3" x14ac:dyDescent="0.2">
      <c r="A3851" s="3" t="str">
        <f>"GEMIN2"</f>
        <v>GEMIN2</v>
      </c>
      <c r="B3851" s="4">
        <v>1</v>
      </c>
      <c r="C3851" s="5">
        <v>0.47199999999999998</v>
      </c>
    </row>
    <row r="3852" spans="1:3" x14ac:dyDescent="0.2">
      <c r="A3852" s="3" t="str">
        <f>"AL158212.2"</f>
        <v>AL158212.2</v>
      </c>
      <c r="B3852" s="4">
        <v>1</v>
      </c>
      <c r="C3852" s="5">
        <v>0.47199999999999998</v>
      </c>
    </row>
    <row r="3853" spans="1:3" x14ac:dyDescent="0.2">
      <c r="A3853" s="3" t="str">
        <f>"LINC01517"</f>
        <v>LINC01517</v>
      </c>
      <c r="B3853" s="4">
        <v>1</v>
      </c>
      <c r="C3853" s="5">
        <v>0.47199999999999998</v>
      </c>
    </row>
    <row r="3854" spans="1:3" x14ac:dyDescent="0.2">
      <c r="A3854" s="3" t="str">
        <f>"YTHDF3-AS1"</f>
        <v>YTHDF3-AS1</v>
      </c>
      <c r="B3854" s="4">
        <v>1</v>
      </c>
      <c r="C3854" s="5">
        <v>0.47199999999999998</v>
      </c>
    </row>
    <row r="3855" spans="1:3" x14ac:dyDescent="0.2">
      <c r="A3855" s="3" t="str">
        <f>"AL034374.1"</f>
        <v>AL034374.1</v>
      </c>
      <c r="B3855" s="4">
        <v>1</v>
      </c>
      <c r="C3855" s="5">
        <v>0.47199999999999998</v>
      </c>
    </row>
    <row r="3856" spans="1:3" x14ac:dyDescent="0.2">
      <c r="A3856" s="3" t="str">
        <f>"AC006197.2"</f>
        <v>AC006197.2</v>
      </c>
      <c r="B3856" s="4">
        <v>1</v>
      </c>
      <c r="C3856" s="5">
        <v>0.47199999999999998</v>
      </c>
    </row>
    <row r="3857" spans="1:3" x14ac:dyDescent="0.2">
      <c r="A3857" s="3" t="str">
        <f>"IGFBP7-AS1"</f>
        <v>IGFBP7-AS1</v>
      </c>
      <c r="B3857" s="4">
        <v>1</v>
      </c>
      <c r="C3857" s="5">
        <v>0.47199999999999998</v>
      </c>
    </row>
    <row r="3858" spans="1:3" x14ac:dyDescent="0.2">
      <c r="A3858" s="3" t="str">
        <f>"DNM1P34"</f>
        <v>DNM1P34</v>
      </c>
      <c r="B3858" s="4">
        <v>1</v>
      </c>
      <c r="C3858" s="5">
        <v>0.47199999999999998</v>
      </c>
    </row>
    <row r="3859" spans="1:3" x14ac:dyDescent="0.2">
      <c r="A3859" s="3" t="str">
        <f>"AC108667.2"</f>
        <v>AC108667.2</v>
      </c>
      <c r="B3859" s="4">
        <v>1</v>
      </c>
      <c r="C3859" s="5">
        <v>0.47199999999999998</v>
      </c>
    </row>
    <row r="3860" spans="1:3" x14ac:dyDescent="0.2">
      <c r="A3860" s="3" t="str">
        <f>"AC118553.2"</f>
        <v>AC118553.2</v>
      </c>
      <c r="B3860" s="4">
        <v>1</v>
      </c>
      <c r="C3860" s="5">
        <v>0.47099999999999997</v>
      </c>
    </row>
    <row r="3861" spans="1:3" x14ac:dyDescent="0.2">
      <c r="A3861" s="3" t="str">
        <f>"COMMD3"</f>
        <v>COMMD3</v>
      </c>
      <c r="B3861" s="4">
        <v>1</v>
      </c>
      <c r="C3861" s="5">
        <v>0.47099999999999997</v>
      </c>
    </row>
    <row r="3862" spans="1:3" x14ac:dyDescent="0.2">
      <c r="A3862" s="3" t="str">
        <f>"STPG2"</f>
        <v>STPG2</v>
      </c>
      <c r="B3862" s="4">
        <v>1</v>
      </c>
      <c r="C3862" s="5">
        <v>0.47099999999999997</v>
      </c>
    </row>
    <row r="3863" spans="1:3" x14ac:dyDescent="0.2">
      <c r="A3863" s="3" t="str">
        <f>"KRCC1"</f>
        <v>KRCC1</v>
      </c>
      <c r="B3863" s="4">
        <v>1</v>
      </c>
      <c r="C3863" s="5">
        <v>0.47099999999999997</v>
      </c>
    </row>
    <row r="3864" spans="1:3" x14ac:dyDescent="0.2">
      <c r="A3864" s="3" t="str">
        <f>"GTF3C3"</f>
        <v>GTF3C3</v>
      </c>
      <c r="B3864" s="4">
        <v>1</v>
      </c>
      <c r="C3864" s="5">
        <v>0.47099999999999997</v>
      </c>
    </row>
    <row r="3865" spans="1:3" x14ac:dyDescent="0.2">
      <c r="A3865" s="3" t="str">
        <f>"TCP1"</f>
        <v>TCP1</v>
      </c>
      <c r="B3865" s="4">
        <v>1</v>
      </c>
      <c r="C3865" s="5">
        <v>0.47099999999999997</v>
      </c>
    </row>
    <row r="3866" spans="1:3" x14ac:dyDescent="0.2">
      <c r="A3866" s="3" t="str">
        <f>"GS1-124K5.4"</f>
        <v>GS1-124K5.4</v>
      </c>
      <c r="B3866" s="4">
        <v>1</v>
      </c>
      <c r="C3866" s="5">
        <v>0.47099999999999997</v>
      </c>
    </row>
    <row r="3867" spans="1:3" x14ac:dyDescent="0.2">
      <c r="A3867" s="3" t="str">
        <f>"AL360020.1"</f>
        <v>AL360020.1</v>
      </c>
      <c r="B3867" s="4">
        <v>1</v>
      </c>
      <c r="C3867" s="5">
        <v>0.47099999999999997</v>
      </c>
    </row>
    <row r="3868" spans="1:3" x14ac:dyDescent="0.2">
      <c r="A3868" s="3" t="str">
        <f>"CLASP1"</f>
        <v>CLASP1</v>
      </c>
      <c r="B3868" s="4">
        <v>1</v>
      </c>
      <c r="C3868" s="5">
        <v>0.47099999999999997</v>
      </c>
    </row>
    <row r="3869" spans="1:3" x14ac:dyDescent="0.2">
      <c r="A3869" s="3" t="str">
        <f>"MIR100HG"</f>
        <v>MIR100HG</v>
      </c>
      <c r="B3869" s="4">
        <v>1</v>
      </c>
      <c r="C3869" s="5">
        <v>0.47099999999999997</v>
      </c>
    </row>
    <row r="3870" spans="1:3" x14ac:dyDescent="0.2">
      <c r="A3870" s="3" t="str">
        <f>"PLEKHF2"</f>
        <v>PLEKHF2</v>
      </c>
      <c r="B3870" s="4">
        <v>1</v>
      </c>
      <c r="C3870" s="5">
        <v>0.47099999999999997</v>
      </c>
    </row>
    <row r="3871" spans="1:3" x14ac:dyDescent="0.2">
      <c r="A3871" s="3" t="str">
        <f>"PRMT2"</f>
        <v>PRMT2</v>
      </c>
      <c r="B3871" s="4">
        <v>1</v>
      </c>
      <c r="C3871" s="5">
        <v>0.47099999999999997</v>
      </c>
    </row>
    <row r="3872" spans="1:3" x14ac:dyDescent="0.2">
      <c r="A3872" s="3" t="str">
        <f>"ADCY5"</f>
        <v>ADCY5</v>
      </c>
      <c r="B3872" s="4">
        <v>1</v>
      </c>
      <c r="C3872" s="5">
        <v>0.47</v>
      </c>
    </row>
    <row r="3873" spans="1:3" x14ac:dyDescent="0.2">
      <c r="A3873" s="3" t="str">
        <f>"CEP170"</f>
        <v>CEP170</v>
      </c>
      <c r="B3873" s="4">
        <v>1</v>
      </c>
      <c r="C3873" s="5">
        <v>0.47</v>
      </c>
    </row>
    <row r="3874" spans="1:3" x14ac:dyDescent="0.2">
      <c r="A3874" s="3" t="str">
        <f>"GTF2IP23"</f>
        <v>GTF2IP23</v>
      </c>
      <c r="B3874" s="4">
        <v>1</v>
      </c>
      <c r="C3874" s="5">
        <v>0.47</v>
      </c>
    </row>
    <row r="3875" spans="1:3" x14ac:dyDescent="0.2">
      <c r="A3875" s="3" t="str">
        <f>"CLDN3"</f>
        <v>CLDN3</v>
      </c>
      <c r="B3875" s="4">
        <v>1</v>
      </c>
      <c r="C3875" s="5">
        <v>0.47</v>
      </c>
    </row>
    <row r="3876" spans="1:3" x14ac:dyDescent="0.2">
      <c r="A3876" s="3" t="str">
        <f>"LINC01697"</f>
        <v>LINC01697</v>
      </c>
      <c r="B3876" s="4">
        <v>1</v>
      </c>
      <c r="C3876" s="5">
        <v>0.47</v>
      </c>
    </row>
    <row r="3877" spans="1:3" x14ac:dyDescent="0.2">
      <c r="A3877" s="3" t="str">
        <f>"GFAP"</f>
        <v>GFAP</v>
      </c>
      <c r="B3877" s="4">
        <v>1</v>
      </c>
      <c r="C3877" s="5">
        <v>0.47</v>
      </c>
    </row>
    <row r="3878" spans="1:3" x14ac:dyDescent="0.2">
      <c r="A3878" s="3" t="str">
        <f>"HHIPL1"</f>
        <v>HHIPL1</v>
      </c>
      <c r="B3878" s="4">
        <v>1</v>
      </c>
      <c r="C3878" s="5">
        <v>0.47</v>
      </c>
    </row>
    <row r="3879" spans="1:3" x14ac:dyDescent="0.2">
      <c r="A3879" s="3" t="str">
        <f>"CDHR2"</f>
        <v>CDHR2</v>
      </c>
      <c r="B3879" s="4">
        <v>1</v>
      </c>
      <c r="C3879" s="5">
        <v>0.47</v>
      </c>
    </row>
    <row r="3880" spans="1:3" x14ac:dyDescent="0.2">
      <c r="A3880" s="3" t="str">
        <f>"AC096536.2"</f>
        <v>AC096536.2</v>
      </c>
      <c r="B3880" s="4">
        <v>1</v>
      </c>
      <c r="C3880" s="5">
        <v>0.47</v>
      </c>
    </row>
    <row r="3881" spans="1:3" x14ac:dyDescent="0.2">
      <c r="A3881" s="3" t="str">
        <f>"TMEM243"</f>
        <v>TMEM243</v>
      </c>
      <c r="B3881" s="4">
        <v>1</v>
      </c>
      <c r="C3881" s="5">
        <v>0.46899999999999997</v>
      </c>
    </row>
    <row r="3882" spans="1:3" x14ac:dyDescent="0.2">
      <c r="A3882" s="3" t="str">
        <f>"GPANK1"</f>
        <v>GPANK1</v>
      </c>
      <c r="B3882" s="4">
        <v>1</v>
      </c>
      <c r="C3882" s="5">
        <v>0.46899999999999997</v>
      </c>
    </row>
    <row r="3883" spans="1:3" x14ac:dyDescent="0.2">
      <c r="A3883" s="3" t="str">
        <f>"CCDC28A-AS1"</f>
        <v>CCDC28A-AS1</v>
      </c>
      <c r="B3883" s="4">
        <v>1</v>
      </c>
      <c r="C3883" s="5">
        <v>0.46899999999999997</v>
      </c>
    </row>
    <row r="3884" spans="1:3" x14ac:dyDescent="0.2">
      <c r="A3884" s="3" t="str">
        <f>"AC009113.1"</f>
        <v>AC009113.1</v>
      </c>
      <c r="B3884" s="4">
        <v>1</v>
      </c>
      <c r="C3884" s="5">
        <v>0.46899999999999997</v>
      </c>
    </row>
    <row r="3885" spans="1:3" x14ac:dyDescent="0.2">
      <c r="A3885" s="3" t="str">
        <f>"SNX14"</f>
        <v>SNX14</v>
      </c>
      <c r="B3885" s="4">
        <v>1</v>
      </c>
      <c r="C3885" s="5">
        <v>0.46899999999999997</v>
      </c>
    </row>
    <row r="3886" spans="1:3" x14ac:dyDescent="0.2">
      <c r="A3886" s="3" t="str">
        <f>"AL391987.2"</f>
        <v>AL391987.2</v>
      </c>
      <c r="B3886" s="4">
        <v>1</v>
      </c>
      <c r="C3886" s="5">
        <v>0.46899999999999997</v>
      </c>
    </row>
    <row r="3887" spans="1:3" x14ac:dyDescent="0.2">
      <c r="A3887" s="3" t="str">
        <f>"AC095031.1"</f>
        <v>AC095031.1</v>
      </c>
      <c r="B3887" s="4">
        <v>1</v>
      </c>
      <c r="C3887" s="5">
        <v>0.46899999999999997</v>
      </c>
    </row>
    <row r="3888" spans="1:3" x14ac:dyDescent="0.2">
      <c r="A3888" s="3" t="str">
        <f>"AC007318.1"</f>
        <v>AC007318.1</v>
      </c>
      <c r="B3888" s="4">
        <v>1</v>
      </c>
      <c r="C3888" s="5">
        <v>0.46899999999999997</v>
      </c>
    </row>
    <row r="3889" spans="1:3" x14ac:dyDescent="0.2">
      <c r="A3889" s="3" t="str">
        <f>"FIBP"</f>
        <v>FIBP</v>
      </c>
      <c r="B3889" s="4">
        <v>1</v>
      </c>
      <c r="C3889" s="5">
        <v>0.46899999999999997</v>
      </c>
    </row>
    <row r="3890" spans="1:3" x14ac:dyDescent="0.2">
      <c r="A3890" s="3" t="str">
        <f>"TMEM219"</f>
        <v>TMEM219</v>
      </c>
      <c r="B3890" s="4">
        <v>1</v>
      </c>
      <c r="C3890" s="5">
        <v>0.46800000000000003</v>
      </c>
    </row>
    <row r="3891" spans="1:3" x14ac:dyDescent="0.2">
      <c r="A3891" s="3" t="str">
        <f>"WDCP"</f>
        <v>WDCP</v>
      </c>
      <c r="B3891" s="4">
        <v>1</v>
      </c>
      <c r="C3891" s="5">
        <v>0.46800000000000003</v>
      </c>
    </row>
    <row r="3892" spans="1:3" x14ac:dyDescent="0.2">
      <c r="A3892" s="3" t="str">
        <f>"AC105219.3"</f>
        <v>AC105219.3</v>
      </c>
      <c r="B3892" s="4">
        <v>1</v>
      </c>
      <c r="C3892" s="5">
        <v>0.46800000000000003</v>
      </c>
    </row>
    <row r="3893" spans="1:3" x14ac:dyDescent="0.2">
      <c r="A3893" s="3" t="str">
        <f>"TRMT5"</f>
        <v>TRMT5</v>
      </c>
      <c r="B3893" s="4">
        <v>1</v>
      </c>
      <c r="C3893" s="5">
        <v>0.46800000000000003</v>
      </c>
    </row>
    <row r="3894" spans="1:3" x14ac:dyDescent="0.2">
      <c r="A3894" s="3" t="str">
        <f>"PKD1P4"</f>
        <v>PKD1P4</v>
      </c>
      <c r="B3894" s="4">
        <v>1</v>
      </c>
      <c r="C3894" s="5">
        <v>0.46800000000000003</v>
      </c>
    </row>
    <row r="3895" spans="1:3" x14ac:dyDescent="0.2">
      <c r="A3895" s="3" t="str">
        <f>"LINC00630"</f>
        <v>LINC00630</v>
      </c>
      <c r="B3895" s="4">
        <v>1</v>
      </c>
      <c r="C3895" s="5">
        <v>0.46800000000000003</v>
      </c>
    </row>
    <row r="3896" spans="1:3" x14ac:dyDescent="0.2">
      <c r="A3896" s="3" t="str">
        <f>"A2M-AS1"</f>
        <v>A2M-AS1</v>
      </c>
      <c r="B3896" s="4">
        <v>1</v>
      </c>
      <c r="C3896" s="5">
        <v>0.46800000000000003</v>
      </c>
    </row>
    <row r="3897" spans="1:3" x14ac:dyDescent="0.2">
      <c r="A3897" s="3" t="str">
        <f>"ARF4-AS1"</f>
        <v>ARF4-AS1</v>
      </c>
      <c r="B3897" s="4">
        <v>1</v>
      </c>
      <c r="C3897" s="5">
        <v>0.46800000000000003</v>
      </c>
    </row>
    <row r="3898" spans="1:3" x14ac:dyDescent="0.2">
      <c r="A3898" s="3" t="str">
        <f>"HDHD5-AS1"</f>
        <v>HDHD5-AS1</v>
      </c>
      <c r="B3898" s="4">
        <v>1</v>
      </c>
      <c r="C3898" s="5">
        <v>0.46800000000000003</v>
      </c>
    </row>
    <row r="3899" spans="1:3" x14ac:dyDescent="0.2">
      <c r="A3899" s="3" t="str">
        <f>"SCGB2A1"</f>
        <v>SCGB2A1</v>
      </c>
      <c r="B3899" s="4">
        <v>1</v>
      </c>
      <c r="C3899" s="5">
        <v>0.46800000000000003</v>
      </c>
    </row>
    <row r="3900" spans="1:3" x14ac:dyDescent="0.2">
      <c r="A3900" s="3" t="str">
        <f>"PPM1H"</f>
        <v>PPM1H</v>
      </c>
      <c r="B3900" s="4">
        <v>1</v>
      </c>
      <c r="C3900" s="5">
        <v>0.46800000000000003</v>
      </c>
    </row>
    <row r="3901" spans="1:3" x14ac:dyDescent="0.2">
      <c r="A3901" s="3" t="str">
        <f>"PNMA8A"</f>
        <v>PNMA8A</v>
      </c>
      <c r="B3901" s="4">
        <v>1</v>
      </c>
      <c r="C3901" s="5">
        <v>0.46800000000000003</v>
      </c>
    </row>
    <row r="3902" spans="1:3" x14ac:dyDescent="0.2">
      <c r="A3902" s="3" t="str">
        <f>"ASCL4"</f>
        <v>ASCL4</v>
      </c>
      <c r="B3902" s="4">
        <v>1</v>
      </c>
      <c r="C3902" s="5">
        <v>0.46800000000000003</v>
      </c>
    </row>
    <row r="3903" spans="1:3" x14ac:dyDescent="0.2">
      <c r="A3903" s="3" t="str">
        <f>"AL353596.1"</f>
        <v>AL353596.1</v>
      </c>
      <c r="B3903" s="4">
        <v>1</v>
      </c>
      <c r="C3903" s="5">
        <v>0.46800000000000003</v>
      </c>
    </row>
    <row r="3904" spans="1:3" x14ac:dyDescent="0.2">
      <c r="A3904" s="3" t="str">
        <f>"IPO5P1"</f>
        <v>IPO5P1</v>
      </c>
      <c r="B3904" s="4">
        <v>1</v>
      </c>
      <c r="C3904" s="5">
        <v>0.46800000000000003</v>
      </c>
    </row>
    <row r="3905" spans="1:3" x14ac:dyDescent="0.2">
      <c r="A3905" s="3" t="str">
        <f>"AC010655.2"</f>
        <v>AC010655.2</v>
      </c>
      <c r="B3905" s="4">
        <v>1</v>
      </c>
      <c r="C3905" s="5">
        <v>0.46700000000000003</v>
      </c>
    </row>
    <row r="3906" spans="1:3" x14ac:dyDescent="0.2">
      <c r="A3906" s="3" t="str">
        <f>"AC007686.4"</f>
        <v>AC007686.4</v>
      </c>
      <c r="B3906" s="4">
        <v>1</v>
      </c>
      <c r="C3906" s="5">
        <v>0.46700000000000003</v>
      </c>
    </row>
    <row r="3907" spans="1:3" x14ac:dyDescent="0.2">
      <c r="A3907" s="3" t="str">
        <f>"WFS1"</f>
        <v>WFS1</v>
      </c>
      <c r="B3907" s="4">
        <v>1</v>
      </c>
      <c r="C3907" s="5">
        <v>0.46700000000000003</v>
      </c>
    </row>
    <row r="3908" spans="1:3" x14ac:dyDescent="0.2">
      <c r="A3908" s="3" t="str">
        <f>"AC124947.1"</f>
        <v>AC124947.1</v>
      </c>
      <c r="B3908" s="4">
        <v>1</v>
      </c>
      <c r="C3908" s="5">
        <v>0.46700000000000003</v>
      </c>
    </row>
    <row r="3909" spans="1:3" x14ac:dyDescent="0.2">
      <c r="A3909" s="3" t="str">
        <f>"SCFD2"</f>
        <v>SCFD2</v>
      </c>
      <c r="B3909" s="4">
        <v>1</v>
      </c>
      <c r="C3909" s="5">
        <v>0.46700000000000003</v>
      </c>
    </row>
    <row r="3910" spans="1:3" x14ac:dyDescent="0.2">
      <c r="A3910" s="3" t="str">
        <f>"SMU1"</f>
        <v>SMU1</v>
      </c>
      <c r="B3910" s="4">
        <v>1</v>
      </c>
      <c r="C3910" s="5">
        <v>0.46700000000000003</v>
      </c>
    </row>
    <row r="3911" spans="1:3" x14ac:dyDescent="0.2">
      <c r="A3911" s="3" t="str">
        <f>"PPP2R5C"</f>
        <v>PPP2R5C</v>
      </c>
      <c r="B3911" s="4">
        <v>1</v>
      </c>
      <c r="C3911" s="5">
        <v>0.46700000000000003</v>
      </c>
    </row>
    <row r="3912" spans="1:3" x14ac:dyDescent="0.2">
      <c r="A3912" s="3" t="str">
        <f>"ZNF544"</f>
        <v>ZNF544</v>
      </c>
      <c r="B3912" s="4">
        <v>1</v>
      </c>
      <c r="C3912" s="5">
        <v>0.46700000000000003</v>
      </c>
    </row>
    <row r="3913" spans="1:3" x14ac:dyDescent="0.2">
      <c r="A3913" s="3" t="str">
        <f>"AL035530.2"</f>
        <v>AL035530.2</v>
      </c>
      <c r="B3913" s="4">
        <v>1</v>
      </c>
      <c r="C3913" s="5">
        <v>0.46700000000000003</v>
      </c>
    </row>
    <row r="3914" spans="1:3" x14ac:dyDescent="0.2">
      <c r="A3914" s="3" t="str">
        <f>"AC108488.3"</f>
        <v>AC108488.3</v>
      </c>
      <c r="B3914" s="4">
        <v>1</v>
      </c>
      <c r="C3914" s="5">
        <v>0.46700000000000003</v>
      </c>
    </row>
    <row r="3915" spans="1:3" x14ac:dyDescent="0.2">
      <c r="A3915" s="3" t="str">
        <f>"IGF1R"</f>
        <v>IGF1R</v>
      </c>
      <c r="B3915" s="4">
        <v>1</v>
      </c>
      <c r="C3915" s="5">
        <v>0.46700000000000003</v>
      </c>
    </row>
    <row r="3916" spans="1:3" x14ac:dyDescent="0.2">
      <c r="A3916" s="3" t="str">
        <f>"STING1"</f>
        <v>STING1</v>
      </c>
      <c r="B3916" s="4">
        <v>1</v>
      </c>
      <c r="C3916" s="5">
        <v>0.46600000000000003</v>
      </c>
    </row>
    <row r="3917" spans="1:3" x14ac:dyDescent="0.2">
      <c r="A3917" s="3" t="str">
        <f>"AC091959.1"</f>
        <v>AC091959.1</v>
      </c>
      <c r="B3917" s="4">
        <v>1</v>
      </c>
      <c r="C3917" s="5">
        <v>0.46600000000000003</v>
      </c>
    </row>
    <row r="3918" spans="1:3" x14ac:dyDescent="0.2">
      <c r="A3918" s="3" t="str">
        <f>"AL355334.2"</f>
        <v>AL355334.2</v>
      </c>
      <c r="B3918" s="4">
        <v>1</v>
      </c>
      <c r="C3918" s="5">
        <v>0.46600000000000003</v>
      </c>
    </row>
    <row r="3919" spans="1:3" x14ac:dyDescent="0.2">
      <c r="A3919" s="3" t="str">
        <f>"LBHD1"</f>
        <v>LBHD1</v>
      </c>
      <c r="B3919" s="4">
        <v>1</v>
      </c>
      <c r="C3919" s="5">
        <v>0.46600000000000003</v>
      </c>
    </row>
    <row r="3920" spans="1:3" x14ac:dyDescent="0.2">
      <c r="A3920" s="3" t="str">
        <f>"AC010883.3"</f>
        <v>AC010883.3</v>
      </c>
      <c r="B3920" s="4">
        <v>1</v>
      </c>
      <c r="C3920" s="5">
        <v>0.46600000000000003</v>
      </c>
    </row>
    <row r="3921" spans="1:3" x14ac:dyDescent="0.2">
      <c r="A3921" s="3" t="str">
        <f>"DHODH"</f>
        <v>DHODH</v>
      </c>
      <c r="B3921" s="4">
        <v>1</v>
      </c>
      <c r="C3921" s="5">
        <v>0.46600000000000003</v>
      </c>
    </row>
    <row r="3922" spans="1:3" x14ac:dyDescent="0.2">
      <c r="A3922" s="3" t="str">
        <f>"ZNF425"</f>
        <v>ZNF425</v>
      </c>
      <c r="B3922" s="4">
        <v>1</v>
      </c>
      <c r="C3922" s="5">
        <v>0.46600000000000003</v>
      </c>
    </row>
    <row r="3923" spans="1:3" x14ac:dyDescent="0.2">
      <c r="A3923" s="3" t="str">
        <f>"AL121944.1"</f>
        <v>AL121944.1</v>
      </c>
      <c r="B3923" s="4">
        <v>1</v>
      </c>
      <c r="C3923" s="5">
        <v>0.46600000000000003</v>
      </c>
    </row>
    <row r="3924" spans="1:3" x14ac:dyDescent="0.2">
      <c r="A3924" s="3" t="str">
        <f>"ZNF799"</f>
        <v>ZNF799</v>
      </c>
      <c r="B3924" s="4">
        <v>1</v>
      </c>
      <c r="C3924" s="5">
        <v>0.46600000000000003</v>
      </c>
    </row>
    <row r="3925" spans="1:3" x14ac:dyDescent="0.2">
      <c r="A3925" s="3" t="str">
        <f>"PARD3"</f>
        <v>PARD3</v>
      </c>
      <c r="B3925" s="4">
        <v>1</v>
      </c>
      <c r="C3925" s="5">
        <v>0.46600000000000003</v>
      </c>
    </row>
    <row r="3926" spans="1:3" x14ac:dyDescent="0.2">
      <c r="A3926" s="3" t="str">
        <f>"AP000688.1"</f>
        <v>AP000688.1</v>
      </c>
      <c r="B3926" s="4">
        <v>1</v>
      </c>
      <c r="C3926" s="5">
        <v>0.46600000000000003</v>
      </c>
    </row>
    <row r="3927" spans="1:3" x14ac:dyDescent="0.2">
      <c r="A3927" s="3" t="str">
        <f>"THAP1"</f>
        <v>THAP1</v>
      </c>
      <c r="B3927" s="4">
        <v>1</v>
      </c>
      <c r="C3927" s="5">
        <v>0.46600000000000003</v>
      </c>
    </row>
    <row r="3928" spans="1:3" x14ac:dyDescent="0.2">
      <c r="A3928" s="3" t="str">
        <f>"AC025475.1"</f>
        <v>AC025475.1</v>
      </c>
      <c r="B3928" s="4">
        <v>1</v>
      </c>
      <c r="C3928" s="5">
        <v>0.46500000000000002</v>
      </c>
    </row>
    <row r="3929" spans="1:3" x14ac:dyDescent="0.2">
      <c r="A3929" s="3" t="str">
        <f>"ANKRD27"</f>
        <v>ANKRD27</v>
      </c>
      <c r="B3929" s="4">
        <v>1</v>
      </c>
      <c r="C3929" s="5">
        <v>0.46500000000000002</v>
      </c>
    </row>
    <row r="3930" spans="1:3" x14ac:dyDescent="0.2">
      <c r="A3930" s="3" t="str">
        <f>"RPL39P40"</f>
        <v>RPL39P40</v>
      </c>
      <c r="B3930" s="4">
        <v>1</v>
      </c>
      <c r="C3930" s="5">
        <v>0.46500000000000002</v>
      </c>
    </row>
    <row r="3931" spans="1:3" x14ac:dyDescent="0.2">
      <c r="A3931" s="3" t="str">
        <f>"AC092969.1"</f>
        <v>AC092969.1</v>
      </c>
      <c r="B3931" s="4">
        <v>1</v>
      </c>
      <c r="C3931" s="5">
        <v>0.46500000000000002</v>
      </c>
    </row>
    <row r="3932" spans="1:3" x14ac:dyDescent="0.2">
      <c r="A3932" s="3" t="str">
        <f>"WDR76"</f>
        <v>WDR76</v>
      </c>
      <c r="B3932" s="4">
        <v>1</v>
      </c>
      <c r="C3932" s="5">
        <v>0.46500000000000002</v>
      </c>
    </row>
    <row r="3933" spans="1:3" x14ac:dyDescent="0.2">
      <c r="A3933" s="3" t="str">
        <f>"MIF4GD"</f>
        <v>MIF4GD</v>
      </c>
      <c r="B3933" s="4">
        <v>1</v>
      </c>
      <c r="C3933" s="5">
        <v>0.46500000000000002</v>
      </c>
    </row>
    <row r="3934" spans="1:3" x14ac:dyDescent="0.2">
      <c r="A3934" s="3" t="str">
        <f>"WASIR2"</f>
        <v>WASIR2</v>
      </c>
      <c r="B3934" s="4">
        <v>1</v>
      </c>
      <c r="C3934" s="5">
        <v>0.46500000000000002</v>
      </c>
    </row>
    <row r="3935" spans="1:3" x14ac:dyDescent="0.2">
      <c r="A3935" s="3" t="str">
        <f>"AC001226.2"</f>
        <v>AC001226.2</v>
      </c>
      <c r="B3935" s="4">
        <v>1</v>
      </c>
      <c r="C3935" s="5">
        <v>0.46500000000000002</v>
      </c>
    </row>
    <row r="3936" spans="1:3" x14ac:dyDescent="0.2">
      <c r="A3936" s="3" t="str">
        <f>"AC010198.1"</f>
        <v>AC010198.1</v>
      </c>
      <c r="B3936" s="4">
        <v>1</v>
      </c>
      <c r="C3936" s="5">
        <v>0.46500000000000002</v>
      </c>
    </row>
    <row r="3937" spans="1:3" x14ac:dyDescent="0.2">
      <c r="A3937" s="3" t="str">
        <f>"AC125494.2"</f>
        <v>AC125494.2</v>
      </c>
      <c r="B3937" s="4">
        <v>1</v>
      </c>
      <c r="C3937" s="5">
        <v>0.46500000000000002</v>
      </c>
    </row>
    <row r="3938" spans="1:3" x14ac:dyDescent="0.2">
      <c r="A3938" s="3" t="str">
        <f>"MCPH1-AS1"</f>
        <v>MCPH1-AS1</v>
      </c>
      <c r="B3938" s="4">
        <v>1</v>
      </c>
      <c r="C3938" s="5">
        <v>0.46500000000000002</v>
      </c>
    </row>
    <row r="3939" spans="1:3" x14ac:dyDescent="0.2">
      <c r="A3939" s="3" t="str">
        <f>"MSL3"</f>
        <v>MSL3</v>
      </c>
      <c r="B3939" s="4">
        <v>1</v>
      </c>
      <c r="C3939" s="5">
        <v>0.46500000000000002</v>
      </c>
    </row>
    <row r="3940" spans="1:3" x14ac:dyDescent="0.2">
      <c r="A3940" s="3" t="str">
        <f>"RRM2B"</f>
        <v>RRM2B</v>
      </c>
      <c r="B3940" s="4">
        <v>1</v>
      </c>
      <c r="C3940" s="5">
        <v>0.46400000000000002</v>
      </c>
    </row>
    <row r="3941" spans="1:3" x14ac:dyDescent="0.2">
      <c r="A3941" s="3" t="str">
        <f>"ZFP1"</f>
        <v>ZFP1</v>
      </c>
      <c r="B3941" s="4">
        <v>1</v>
      </c>
      <c r="C3941" s="5">
        <v>0.46400000000000002</v>
      </c>
    </row>
    <row r="3942" spans="1:3" x14ac:dyDescent="0.2">
      <c r="A3942" s="3" t="str">
        <f>"LAMB2P1"</f>
        <v>LAMB2P1</v>
      </c>
      <c r="B3942" s="4">
        <v>1</v>
      </c>
      <c r="C3942" s="5">
        <v>0.46400000000000002</v>
      </c>
    </row>
    <row r="3943" spans="1:3" x14ac:dyDescent="0.2">
      <c r="A3943" s="3" t="str">
        <f>"IRF5"</f>
        <v>IRF5</v>
      </c>
      <c r="B3943" s="4">
        <v>1</v>
      </c>
      <c r="C3943" s="5">
        <v>0.46400000000000002</v>
      </c>
    </row>
    <row r="3944" spans="1:3" x14ac:dyDescent="0.2">
      <c r="A3944" s="3" t="str">
        <f>"BLOC1S5"</f>
        <v>BLOC1S5</v>
      </c>
      <c r="B3944" s="4">
        <v>1</v>
      </c>
      <c r="C3944" s="5">
        <v>0.46400000000000002</v>
      </c>
    </row>
    <row r="3945" spans="1:3" x14ac:dyDescent="0.2">
      <c r="A3945" s="3" t="str">
        <f>"AC009237.3"</f>
        <v>AC009237.3</v>
      </c>
      <c r="B3945" s="4">
        <v>1</v>
      </c>
      <c r="C3945" s="5">
        <v>0.46400000000000002</v>
      </c>
    </row>
    <row r="3946" spans="1:3" x14ac:dyDescent="0.2">
      <c r="A3946" s="3" t="str">
        <f>"BCOR"</f>
        <v>BCOR</v>
      </c>
      <c r="B3946" s="4">
        <v>1</v>
      </c>
      <c r="C3946" s="5">
        <v>0.46400000000000002</v>
      </c>
    </row>
    <row r="3947" spans="1:3" x14ac:dyDescent="0.2">
      <c r="A3947" s="3" t="str">
        <f>"AL590822.3"</f>
        <v>AL590822.3</v>
      </c>
      <c r="B3947" s="4">
        <v>1</v>
      </c>
      <c r="C3947" s="5">
        <v>0.46400000000000002</v>
      </c>
    </row>
    <row r="3948" spans="1:3" x14ac:dyDescent="0.2">
      <c r="A3948" s="3" t="str">
        <f>"PHC3"</f>
        <v>PHC3</v>
      </c>
      <c r="B3948" s="4">
        <v>1</v>
      </c>
      <c r="C3948" s="5">
        <v>0.46400000000000002</v>
      </c>
    </row>
    <row r="3949" spans="1:3" x14ac:dyDescent="0.2">
      <c r="A3949" s="3" t="str">
        <f>"BX470102.1"</f>
        <v>BX470102.1</v>
      </c>
      <c r="B3949" s="4">
        <v>1</v>
      </c>
      <c r="C3949" s="5">
        <v>0.46400000000000002</v>
      </c>
    </row>
    <row r="3950" spans="1:3" x14ac:dyDescent="0.2">
      <c r="A3950" s="3" t="str">
        <f>"AC069234.3"</f>
        <v>AC069234.3</v>
      </c>
      <c r="B3950" s="4">
        <v>1</v>
      </c>
      <c r="C3950" s="5">
        <v>0.46400000000000002</v>
      </c>
    </row>
    <row r="3951" spans="1:3" x14ac:dyDescent="0.2">
      <c r="A3951" s="3" t="str">
        <f>"SIX3"</f>
        <v>SIX3</v>
      </c>
      <c r="B3951" s="4">
        <v>1</v>
      </c>
      <c r="C3951" s="5">
        <v>0.46400000000000002</v>
      </c>
    </row>
    <row r="3952" spans="1:3" x14ac:dyDescent="0.2">
      <c r="A3952" s="3" t="str">
        <f>"AL353588.1"</f>
        <v>AL353588.1</v>
      </c>
      <c r="B3952" s="4">
        <v>1</v>
      </c>
      <c r="C3952" s="5">
        <v>0.46400000000000002</v>
      </c>
    </row>
    <row r="3953" spans="1:3" x14ac:dyDescent="0.2">
      <c r="A3953" s="3" t="str">
        <f>"CYP2S1"</f>
        <v>CYP2S1</v>
      </c>
      <c r="B3953" s="4">
        <v>1</v>
      </c>
      <c r="C3953" s="5">
        <v>0.46400000000000002</v>
      </c>
    </row>
    <row r="3954" spans="1:3" x14ac:dyDescent="0.2">
      <c r="A3954" s="3" t="str">
        <f>"UBN2"</f>
        <v>UBN2</v>
      </c>
      <c r="B3954" s="4">
        <v>1</v>
      </c>
      <c r="C3954" s="5">
        <v>0.46300000000000002</v>
      </c>
    </row>
    <row r="3955" spans="1:3" x14ac:dyDescent="0.2">
      <c r="A3955" s="3" t="str">
        <f>"PGBD1"</f>
        <v>PGBD1</v>
      </c>
      <c r="B3955" s="4">
        <v>1</v>
      </c>
      <c r="C3955" s="5">
        <v>0.46300000000000002</v>
      </c>
    </row>
    <row r="3956" spans="1:3" x14ac:dyDescent="0.2">
      <c r="A3956" s="3" t="str">
        <f>"WDR61"</f>
        <v>WDR61</v>
      </c>
      <c r="B3956" s="4">
        <v>1</v>
      </c>
      <c r="C3956" s="5">
        <v>0.46300000000000002</v>
      </c>
    </row>
    <row r="3957" spans="1:3" x14ac:dyDescent="0.2">
      <c r="A3957" s="3" t="str">
        <f>"AL357153.3"</f>
        <v>AL357153.3</v>
      </c>
      <c r="B3957" s="4">
        <v>1</v>
      </c>
      <c r="C3957" s="5">
        <v>0.46300000000000002</v>
      </c>
    </row>
    <row r="3958" spans="1:3" x14ac:dyDescent="0.2">
      <c r="A3958" s="3" t="str">
        <f>"AC005520.2"</f>
        <v>AC005520.2</v>
      </c>
      <c r="B3958" s="4">
        <v>1</v>
      </c>
      <c r="C3958" s="5">
        <v>0.46300000000000002</v>
      </c>
    </row>
    <row r="3959" spans="1:3" x14ac:dyDescent="0.2">
      <c r="A3959" s="3" t="str">
        <f>"ERICH6"</f>
        <v>ERICH6</v>
      </c>
      <c r="B3959" s="4">
        <v>1</v>
      </c>
      <c r="C3959" s="5">
        <v>0.46300000000000002</v>
      </c>
    </row>
    <row r="3960" spans="1:3" x14ac:dyDescent="0.2">
      <c r="A3960" s="3" t="str">
        <f>"LINC02709"</f>
        <v>LINC02709</v>
      </c>
      <c r="B3960" s="4">
        <v>1</v>
      </c>
      <c r="C3960" s="5">
        <v>0.46300000000000002</v>
      </c>
    </row>
    <row r="3961" spans="1:3" x14ac:dyDescent="0.2">
      <c r="A3961" s="3" t="str">
        <f>"DNAJC27-AS1"</f>
        <v>DNAJC27-AS1</v>
      </c>
      <c r="B3961" s="4">
        <v>1</v>
      </c>
      <c r="C3961" s="5">
        <v>0.46300000000000002</v>
      </c>
    </row>
    <row r="3962" spans="1:3" x14ac:dyDescent="0.2">
      <c r="A3962" s="3" t="str">
        <f>"FMC1-LUC7L2"</f>
        <v>FMC1-LUC7L2</v>
      </c>
      <c r="B3962" s="4">
        <v>1</v>
      </c>
      <c r="C3962" s="5">
        <v>0.46300000000000002</v>
      </c>
    </row>
    <row r="3963" spans="1:3" x14ac:dyDescent="0.2">
      <c r="A3963" s="3" t="str">
        <f>"AC097636.1"</f>
        <v>AC097636.1</v>
      </c>
      <c r="B3963" s="4">
        <v>1</v>
      </c>
      <c r="C3963" s="5">
        <v>0.46200000000000002</v>
      </c>
    </row>
    <row r="3964" spans="1:3" x14ac:dyDescent="0.2">
      <c r="A3964" s="3" t="str">
        <f>"SPATA32"</f>
        <v>SPATA32</v>
      </c>
      <c r="B3964" s="4">
        <v>1</v>
      </c>
      <c r="C3964" s="5">
        <v>0.46200000000000002</v>
      </c>
    </row>
    <row r="3965" spans="1:3" x14ac:dyDescent="0.2">
      <c r="A3965" s="3" t="str">
        <f>"AC024575.1"</f>
        <v>AC024575.1</v>
      </c>
      <c r="B3965" s="4">
        <v>1</v>
      </c>
      <c r="C3965" s="5">
        <v>0.46200000000000002</v>
      </c>
    </row>
    <row r="3966" spans="1:3" x14ac:dyDescent="0.2">
      <c r="A3966" s="3" t="str">
        <f>"TLCD2"</f>
        <v>TLCD2</v>
      </c>
      <c r="B3966" s="4">
        <v>1</v>
      </c>
      <c r="C3966" s="5">
        <v>0.46200000000000002</v>
      </c>
    </row>
    <row r="3967" spans="1:3" x14ac:dyDescent="0.2">
      <c r="A3967" s="3" t="str">
        <f>"AP001425.1"</f>
        <v>AP001425.1</v>
      </c>
      <c r="B3967" s="4">
        <v>1</v>
      </c>
      <c r="C3967" s="5">
        <v>0.46200000000000002</v>
      </c>
    </row>
    <row r="3968" spans="1:3" x14ac:dyDescent="0.2">
      <c r="A3968" s="3" t="str">
        <f>"KLHL14"</f>
        <v>KLHL14</v>
      </c>
      <c r="B3968" s="4">
        <v>1</v>
      </c>
      <c r="C3968" s="5">
        <v>0.46200000000000002</v>
      </c>
    </row>
    <row r="3969" spans="1:3" x14ac:dyDescent="0.2">
      <c r="A3969" s="3" t="str">
        <f>"AL354809.1"</f>
        <v>AL354809.1</v>
      </c>
      <c r="B3969" s="4">
        <v>1</v>
      </c>
      <c r="C3969" s="5">
        <v>0.46200000000000002</v>
      </c>
    </row>
    <row r="3970" spans="1:3" x14ac:dyDescent="0.2">
      <c r="A3970" s="3" t="str">
        <f>"B4GALT6"</f>
        <v>B4GALT6</v>
      </c>
      <c r="B3970" s="4">
        <v>1</v>
      </c>
      <c r="C3970" s="5">
        <v>0.46200000000000002</v>
      </c>
    </row>
    <row r="3971" spans="1:3" x14ac:dyDescent="0.2">
      <c r="A3971" s="3" t="str">
        <f>"SEMA3A"</f>
        <v>SEMA3A</v>
      </c>
      <c r="B3971" s="4">
        <v>1</v>
      </c>
      <c r="C3971" s="5">
        <v>0.46200000000000002</v>
      </c>
    </row>
    <row r="3972" spans="1:3" x14ac:dyDescent="0.2">
      <c r="A3972" s="3" t="str">
        <f>"NMRAL1"</f>
        <v>NMRAL1</v>
      </c>
      <c r="B3972" s="4">
        <v>1</v>
      </c>
      <c r="C3972" s="5">
        <v>0.46100000000000002</v>
      </c>
    </row>
    <row r="3973" spans="1:3" x14ac:dyDescent="0.2">
      <c r="A3973" s="3" t="str">
        <f>"AC025682.1"</f>
        <v>AC025682.1</v>
      </c>
      <c r="B3973" s="4">
        <v>1</v>
      </c>
      <c r="C3973" s="5">
        <v>0.46100000000000002</v>
      </c>
    </row>
    <row r="3974" spans="1:3" x14ac:dyDescent="0.2">
      <c r="A3974" s="3" t="str">
        <f>"ARHGAP42-AS1"</f>
        <v>ARHGAP42-AS1</v>
      </c>
      <c r="B3974" s="4">
        <v>1</v>
      </c>
      <c r="C3974" s="5">
        <v>0.46100000000000002</v>
      </c>
    </row>
    <row r="3975" spans="1:3" x14ac:dyDescent="0.2">
      <c r="A3975" s="3" t="str">
        <f>"CHCHD5"</f>
        <v>CHCHD5</v>
      </c>
      <c r="B3975" s="4">
        <v>1</v>
      </c>
      <c r="C3975" s="5">
        <v>0.46100000000000002</v>
      </c>
    </row>
    <row r="3976" spans="1:3" x14ac:dyDescent="0.2">
      <c r="A3976" s="3" t="str">
        <f>"AUH"</f>
        <v>AUH</v>
      </c>
      <c r="B3976" s="4">
        <v>1</v>
      </c>
      <c r="C3976" s="5">
        <v>0.46100000000000002</v>
      </c>
    </row>
    <row r="3977" spans="1:3" x14ac:dyDescent="0.2">
      <c r="A3977" s="3" t="str">
        <f>"TMEM252-DT"</f>
        <v>TMEM252-DT</v>
      </c>
      <c r="B3977" s="4">
        <v>1</v>
      </c>
      <c r="C3977" s="5">
        <v>0.46100000000000002</v>
      </c>
    </row>
    <row r="3978" spans="1:3" x14ac:dyDescent="0.2">
      <c r="A3978" s="3" t="str">
        <f>"AC114730.1"</f>
        <v>AC114730.1</v>
      </c>
      <c r="B3978" s="4">
        <v>1</v>
      </c>
      <c r="C3978" s="5">
        <v>0.46100000000000002</v>
      </c>
    </row>
    <row r="3979" spans="1:3" x14ac:dyDescent="0.2">
      <c r="A3979" s="3" t="str">
        <f>"RNF17"</f>
        <v>RNF17</v>
      </c>
      <c r="B3979" s="4">
        <v>1</v>
      </c>
      <c r="C3979" s="5">
        <v>0.46100000000000002</v>
      </c>
    </row>
    <row r="3980" spans="1:3" x14ac:dyDescent="0.2">
      <c r="A3980" s="3" t="str">
        <f>"AL031055.1"</f>
        <v>AL031055.1</v>
      </c>
      <c r="B3980" s="4">
        <v>1</v>
      </c>
      <c r="C3980" s="5">
        <v>0.46100000000000002</v>
      </c>
    </row>
    <row r="3981" spans="1:3" x14ac:dyDescent="0.2">
      <c r="A3981" s="3" t="str">
        <f>"KLHL9"</f>
        <v>KLHL9</v>
      </c>
      <c r="B3981" s="4">
        <v>1</v>
      </c>
      <c r="C3981" s="5">
        <v>0.46100000000000002</v>
      </c>
    </row>
    <row r="3982" spans="1:3" x14ac:dyDescent="0.2">
      <c r="A3982" s="3" t="str">
        <f>"GPATCH2"</f>
        <v>GPATCH2</v>
      </c>
      <c r="B3982" s="4">
        <v>1</v>
      </c>
      <c r="C3982" s="5">
        <v>0.46</v>
      </c>
    </row>
    <row r="3983" spans="1:3" x14ac:dyDescent="0.2">
      <c r="A3983" s="3" t="str">
        <f>"ZNF175"</f>
        <v>ZNF175</v>
      </c>
      <c r="B3983" s="4">
        <v>1</v>
      </c>
      <c r="C3983" s="5">
        <v>0.46</v>
      </c>
    </row>
    <row r="3984" spans="1:3" x14ac:dyDescent="0.2">
      <c r="A3984" s="3" t="str">
        <f>"FNBP1P1"</f>
        <v>FNBP1P1</v>
      </c>
      <c r="B3984" s="4">
        <v>1</v>
      </c>
      <c r="C3984" s="5">
        <v>0.46</v>
      </c>
    </row>
    <row r="3985" spans="1:3" x14ac:dyDescent="0.2">
      <c r="A3985" s="3" t="str">
        <f>"WBP2NL"</f>
        <v>WBP2NL</v>
      </c>
      <c r="B3985" s="4">
        <v>1</v>
      </c>
      <c r="C3985" s="5">
        <v>0.46</v>
      </c>
    </row>
    <row r="3986" spans="1:3" x14ac:dyDescent="0.2">
      <c r="A3986" s="3" t="str">
        <f>"CEP164"</f>
        <v>CEP164</v>
      </c>
      <c r="B3986" s="4">
        <v>1</v>
      </c>
      <c r="C3986" s="5">
        <v>0.46</v>
      </c>
    </row>
    <row r="3987" spans="1:3" x14ac:dyDescent="0.2">
      <c r="A3987" s="3" t="str">
        <f>"LXN"</f>
        <v>LXN</v>
      </c>
      <c r="B3987" s="4">
        <v>1</v>
      </c>
      <c r="C3987" s="5">
        <v>0.46</v>
      </c>
    </row>
    <row r="3988" spans="1:3" x14ac:dyDescent="0.2">
      <c r="A3988" s="3" t="str">
        <f>"AL133485.3"</f>
        <v>AL133485.3</v>
      </c>
      <c r="B3988" s="4">
        <v>1</v>
      </c>
      <c r="C3988" s="5">
        <v>0.46</v>
      </c>
    </row>
    <row r="3989" spans="1:3" x14ac:dyDescent="0.2">
      <c r="A3989" s="3" t="str">
        <f>"P4HA3"</f>
        <v>P4HA3</v>
      </c>
      <c r="B3989" s="4">
        <v>1</v>
      </c>
      <c r="C3989" s="5">
        <v>0.46</v>
      </c>
    </row>
    <row r="3990" spans="1:3" x14ac:dyDescent="0.2">
      <c r="A3990" s="3" t="str">
        <f>"AC093484.3"</f>
        <v>AC093484.3</v>
      </c>
      <c r="B3990" s="4">
        <v>1</v>
      </c>
      <c r="C3990" s="5">
        <v>0.46</v>
      </c>
    </row>
    <row r="3991" spans="1:3" x14ac:dyDescent="0.2">
      <c r="A3991" s="3" t="str">
        <f>"FLVCR1"</f>
        <v>FLVCR1</v>
      </c>
      <c r="B3991" s="4">
        <v>1</v>
      </c>
      <c r="C3991" s="5">
        <v>0.46</v>
      </c>
    </row>
    <row r="3992" spans="1:3" x14ac:dyDescent="0.2">
      <c r="A3992" s="3" t="str">
        <f>"TRIQK"</f>
        <v>TRIQK</v>
      </c>
      <c r="B3992" s="4">
        <v>1</v>
      </c>
      <c r="C3992" s="5">
        <v>0.45900000000000002</v>
      </c>
    </row>
    <row r="3993" spans="1:3" x14ac:dyDescent="0.2">
      <c r="A3993" s="3" t="str">
        <f>"SCAT8"</f>
        <v>SCAT8</v>
      </c>
      <c r="B3993" s="4">
        <v>1</v>
      </c>
      <c r="C3993" s="5">
        <v>0.45900000000000002</v>
      </c>
    </row>
    <row r="3994" spans="1:3" x14ac:dyDescent="0.2">
      <c r="A3994" s="3" t="str">
        <f>"NIN"</f>
        <v>NIN</v>
      </c>
      <c r="B3994" s="4">
        <v>1</v>
      </c>
      <c r="C3994" s="5">
        <v>0.45900000000000002</v>
      </c>
    </row>
    <row r="3995" spans="1:3" x14ac:dyDescent="0.2">
      <c r="A3995" s="3" t="str">
        <f>"AC025171.2"</f>
        <v>AC025171.2</v>
      </c>
      <c r="B3995" s="4">
        <v>1</v>
      </c>
      <c r="C3995" s="5">
        <v>0.45900000000000002</v>
      </c>
    </row>
    <row r="3996" spans="1:3" x14ac:dyDescent="0.2">
      <c r="A3996" s="3" t="str">
        <f>"MFSD14A"</f>
        <v>MFSD14A</v>
      </c>
      <c r="B3996" s="4">
        <v>1</v>
      </c>
      <c r="C3996" s="5">
        <v>0.45900000000000002</v>
      </c>
    </row>
    <row r="3997" spans="1:3" x14ac:dyDescent="0.2">
      <c r="A3997" s="3" t="str">
        <f>"AC010280.3"</f>
        <v>AC010280.3</v>
      </c>
      <c r="B3997" s="4">
        <v>1</v>
      </c>
      <c r="C3997" s="5">
        <v>0.45900000000000002</v>
      </c>
    </row>
    <row r="3998" spans="1:3" x14ac:dyDescent="0.2">
      <c r="A3998" s="3" t="str">
        <f>"SYNE2"</f>
        <v>SYNE2</v>
      </c>
      <c r="B3998" s="4">
        <v>1</v>
      </c>
      <c r="C3998" s="5">
        <v>0.45900000000000002</v>
      </c>
    </row>
    <row r="3999" spans="1:3" x14ac:dyDescent="0.2">
      <c r="A3999" s="3" t="str">
        <f>"PANK2"</f>
        <v>PANK2</v>
      </c>
      <c r="B3999" s="4">
        <v>1</v>
      </c>
      <c r="C3999" s="5">
        <v>0.45900000000000002</v>
      </c>
    </row>
    <row r="4000" spans="1:3" x14ac:dyDescent="0.2">
      <c r="A4000" s="3" t="str">
        <f>"AC138123.1"</f>
        <v>AC138123.1</v>
      </c>
      <c r="B4000" s="4">
        <v>1</v>
      </c>
      <c r="C4000" s="5">
        <v>0.45900000000000002</v>
      </c>
    </row>
    <row r="4001" spans="1:3" x14ac:dyDescent="0.2">
      <c r="A4001" s="3" t="str">
        <f>"HMCES"</f>
        <v>HMCES</v>
      </c>
      <c r="B4001" s="4">
        <v>1</v>
      </c>
      <c r="C4001" s="5">
        <v>0.45900000000000002</v>
      </c>
    </row>
    <row r="4002" spans="1:3" x14ac:dyDescent="0.2">
      <c r="A4002" s="3" t="str">
        <f>"SURF2"</f>
        <v>SURF2</v>
      </c>
      <c r="B4002" s="4">
        <v>1</v>
      </c>
      <c r="C4002" s="5">
        <v>0.45800000000000002</v>
      </c>
    </row>
    <row r="4003" spans="1:3" x14ac:dyDescent="0.2">
      <c r="A4003" s="3" t="str">
        <f>"AC009163.3"</f>
        <v>AC009163.3</v>
      </c>
      <c r="B4003" s="4">
        <v>1</v>
      </c>
      <c r="C4003" s="5">
        <v>0.45800000000000002</v>
      </c>
    </row>
    <row r="4004" spans="1:3" x14ac:dyDescent="0.2">
      <c r="A4004" s="3" t="str">
        <f>"DCAF16"</f>
        <v>DCAF16</v>
      </c>
      <c r="B4004" s="4">
        <v>1</v>
      </c>
      <c r="C4004" s="5">
        <v>0.45800000000000002</v>
      </c>
    </row>
    <row r="4005" spans="1:3" x14ac:dyDescent="0.2">
      <c r="A4005" s="3" t="str">
        <f>"AC120057.3"</f>
        <v>AC120057.3</v>
      </c>
      <c r="B4005" s="4">
        <v>1</v>
      </c>
      <c r="C4005" s="5">
        <v>0.45800000000000002</v>
      </c>
    </row>
    <row r="4006" spans="1:3" x14ac:dyDescent="0.2">
      <c r="A4006" s="3" t="str">
        <f>"AC008764.6"</f>
        <v>AC008764.6</v>
      </c>
      <c r="B4006" s="4">
        <v>1</v>
      </c>
      <c r="C4006" s="5">
        <v>0.45800000000000002</v>
      </c>
    </row>
    <row r="4007" spans="1:3" x14ac:dyDescent="0.2">
      <c r="A4007" s="3" t="str">
        <f>"FAM86B2"</f>
        <v>FAM86B2</v>
      </c>
      <c r="B4007" s="4">
        <v>1</v>
      </c>
      <c r="C4007" s="5">
        <v>0.45800000000000002</v>
      </c>
    </row>
    <row r="4008" spans="1:3" x14ac:dyDescent="0.2">
      <c r="A4008" s="3" t="str">
        <f>"AC004816.1"</f>
        <v>AC004816.1</v>
      </c>
      <c r="B4008" s="4">
        <v>1</v>
      </c>
      <c r="C4008" s="5">
        <v>0.45800000000000002</v>
      </c>
    </row>
    <row r="4009" spans="1:3" x14ac:dyDescent="0.2">
      <c r="A4009" s="3" t="str">
        <f>"EIF2AK1"</f>
        <v>EIF2AK1</v>
      </c>
      <c r="B4009" s="4">
        <v>1</v>
      </c>
      <c r="C4009" s="5">
        <v>0.45800000000000002</v>
      </c>
    </row>
    <row r="4010" spans="1:3" x14ac:dyDescent="0.2">
      <c r="A4010" s="3" t="str">
        <f>"RN7SL832P"</f>
        <v>RN7SL832P</v>
      </c>
      <c r="B4010" s="4">
        <v>1</v>
      </c>
      <c r="C4010" s="5">
        <v>0.45700000000000002</v>
      </c>
    </row>
    <row r="4011" spans="1:3" x14ac:dyDescent="0.2">
      <c r="A4011" s="3" t="str">
        <f>"FAM66B"</f>
        <v>FAM66B</v>
      </c>
      <c r="B4011" s="4">
        <v>1</v>
      </c>
      <c r="C4011" s="5">
        <v>0.45700000000000002</v>
      </c>
    </row>
    <row r="4012" spans="1:3" x14ac:dyDescent="0.2">
      <c r="A4012" s="3" t="str">
        <f>"AC118757.1"</f>
        <v>AC118757.1</v>
      </c>
      <c r="B4012" s="4">
        <v>1</v>
      </c>
      <c r="C4012" s="5">
        <v>0.45700000000000002</v>
      </c>
    </row>
    <row r="4013" spans="1:3" x14ac:dyDescent="0.2">
      <c r="A4013" s="3" t="str">
        <f>"ZRSR2"</f>
        <v>ZRSR2</v>
      </c>
      <c r="B4013" s="4">
        <v>1</v>
      </c>
      <c r="C4013" s="5">
        <v>0.45700000000000002</v>
      </c>
    </row>
    <row r="4014" spans="1:3" x14ac:dyDescent="0.2">
      <c r="A4014" s="3" t="str">
        <f>"AC007638.2"</f>
        <v>AC007638.2</v>
      </c>
      <c r="B4014" s="4">
        <v>1</v>
      </c>
      <c r="C4014" s="5">
        <v>0.45700000000000002</v>
      </c>
    </row>
    <row r="4015" spans="1:3" x14ac:dyDescent="0.2">
      <c r="A4015" s="3" t="str">
        <f>"LINC02056"</f>
        <v>LINC02056</v>
      </c>
      <c r="B4015" s="4">
        <v>1</v>
      </c>
      <c r="C4015" s="5">
        <v>0.45700000000000002</v>
      </c>
    </row>
    <row r="4016" spans="1:3" x14ac:dyDescent="0.2">
      <c r="A4016" s="3" t="str">
        <f>"AC107958.2"</f>
        <v>AC107958.2</v>
      </c>
      <c r="B4016" s="4">
        <v>1</v>
      </c>
      <c r="C4016" s="5">
        <v>0.45700000000000002</v>
      </c>
    </row>
    <row r="4017" spans="1:3" x14ac:dyDescent="0.2">
      <c r="A4017" s="3" t="str">
        <f>"MIPEPP3"</f>
        <v>MIPEPP3</v>
      </c>
      <c r="B4017" s="4">
        <v>1</v>
      </c>
      <c r="C4017" s="5">
        <v>0.45700000000000002</v>
      </c>
    </row>
    <row r="4018" spans="1:3" x14ac:dyDescent="0.2">
      <c r="A4018" s="3" t="str">
        <f>"MRPL57"</f>
        <v>MRPL57</v>
      </c>
      <c r="B4018" s="4">
        <v>1</v>
      </c>
      <c r="C4018" s="5">
        <v>0.45700000000000002</v>
      </c>
    </row>
    <row r="4019" spans="1:3" x14ac:dyDescent="0.2">
      <c r="A4019" s="3" t="str">
        <f>"IPO13"</f>
        <v>IPO13</v>
      </c>
      <c r="B4019" s="4">
        <v>1</v>
      </c>
      <c r="C4019" s="5">
        <v>0.45700000000000002</v>
      </c>
    </row>
    <row r="4020" spans="1:3" x14ac:dyDescent="0.2">
      <c r="A4020" s="3" t="str">
        <f>"CARS1"</f>
        <v>CARS1</v>
      </c>
      <c r="B4020" s="4">
        <v>1</v>
      </c>
      <c r="C4020" s="5">
        <v>0.45700000000000002</v>
      </c>
    </row>
    <row r="4021" spans="1:3" x14ac:dyDescent="0.2">
      <c r="A4021" s="3" t="str">
        <f>"CASC3"</f>
        <v>CASC3</v>
      </c>
      <c r="B4021" s="4">
        <v>1</v>
      </c>
      <c r="C4021" s="5">
        <v>0.45700000000000002</v>
      </c>
    </row>
    <row r="4022" spans="1:3" x14ac:dyDescent="0.2">
      <c r="A4022" s="3" t="str">
        <f>"SLC5A9"</f>
        <v>SLC5A9</v>
      </c>
      <c r="B4022" s="4">
        <v>1</v>
      </c>
      <c r="C4022" s="5">
        <v>0.45600000000000002</v>
      </c>
    </row>
    <row r="4023" spans="1:3" x14ac:dyDescent="0.2">
      <c r="A4023" s="3" t="str">
        <f>"ZMAT5"</f>
        <v>ZMAT5</v>
      </c>
      <c r="B4023" s="4">
        <v>1</v>
      </c>
      <c r="C4023" s="5">
        <v>0.45600000000000002</v>
      </c>
    </row>
    <row r="4024" spans="1:3" x14ac:dyDescent="0.2">
      <c r="A4024" s="3" t="str">
        <f>"FAM200A"</f>
        <v>FAM200A</v>
      </c>
      <c r="B4024" s="4">
        <v>1</v>
      </c>
      <c r="C4024" s="5">
        <v>0.45600000000000002</v>
      </c>
    </row>
    <row r="4025" spans="1:3" x14ac:dyDescent="0.2">
      <c r="A4025" s="3" t="str">
        <f>"TASOR2"</f>
        <v>TASOR2</v>
      </c>
      <c r="B4025" s="4">
        <v>1</v>
      </c>
      <c r="C4025" s="5">
        <v>0.45600000000000002</v>
      </c>
    </row>
    <row r="4026" spans="1:3" x14ac:dyDescent="0.2">
      <c r="A4026" s="3" t="str">
        <f>"AC092171.3"</f>
        <v>AC092171.3</v>
      </c>
      <c r="B4026" s="4">
        <v>1</v>
      </c>
      <c r="C4026" s="5">
        <v>0.45600000000000002</v>
      </c>
    </row>
    <row r="4027" spans="1:3" x14ac:dyDescent="0.2">
      <c r="A4027" s="3" t="str">
        <f>"LINC01873"</f>
        <v>LINC01873</v>
      </c>
      <c r="B4027" s="4">
        <v>1</v>
      </c>
      <c r="C4027" s="5">
        <v>0.45600000000000002</v>
      </c>
    </row>
    <row r="4028" spans="1:3" x14ac:dyDescent="0.2">
      <c r="A4028" s="3" t="str">
        <f>"TERF2IP"</f>
        <v>TERF2IP</v>
      </c>
      <c r="B4028" s="4">
        <v>1</v>
      </c>
      <c r="C4028" s="5">
        <v>0.45500000000000002</v>
      </c>
    </row>
    <row r="4029" spans="1:3" x14ac:dyDescent="0.2">
      <c r="A4029" s="3" t="str">
        <f>"SPOP"</f>
        <v>SPOP</v>
      </c>
      <c r="B4029" s="4">
        <v>1</v>
      </c>
      <c r="C4029" s="5">
        <v>0.45500000000000002</v>
      </c>
    </row>
    <row r="4030" spans="1:3" x14ac:dyDescent="0.2">
      <c r="A4030" s="3" t="str">
        <f>"CCDC61"</f>
        <v>CCDC61</v>
      </c>
      <c r="B4030" s="4">
        <v>1</v>
      </c>
      <c r="C4030" s="5">
        <v>0.45500000000000002</v>
      </c>
    </row>
    <row r="4031" spans="1:3" x14ac:dyDescent="0.2">
      <c r="A4031" s="3" t="str">
        <f>"AC126474.2"</f>
        <v>AC126474.2</v>
      </c>
      <c r="B4031" s="4">
        <v>1</v>
      </c>
      <c r="C4031" s="5">
        <v>0.45500000000000002</v>
      </c>
    </row>
    <row r="4032" spans="1:3" x14ac:dyDescent="0.2">
      <c r="A4032" s="3" t="str">
        <f>"GTF2H5"</f>
        <v>GTF2H5</v>
      </c>
      <c r="B4032" s="4">
        <v>1</v>
      </c>
      <c r="C4032" s="5">
        <v>0.45500000000000002</v>
      </c>
    </row>
    <row r="4033" spans="1:3" x14ac:dyDescent="0.2">
      <c r="A4033" s="3" t="str">
        <f>"AC006511.3"</f>
        <v>AC006511.3</v>
      </c>
      <c r="B4033" s="4">
        <v>1</v>
      </c>
      <c r="C4033" s="5">
        <v>0.45500000000000002</v>
      </c>
    </row>
    <row r="4034" spans="1:3" x14ac:dyDescent="0.2">
      <c r="A4034" s="3" t="str">
        <f>"LINC02282"</f>
        <v>LINC02282</v>
      </c>
      <c r="B4034" s="4">
        <v>1</v>
      </c>
      <c r="C4034" s="5">
        <v>0.45500000000000002</v>
      </c>
    </row>
    <row r="4035" spans="1:3" x14ac:dyDescent="0.2">
      <c r="A4035" s="3" t="str">
        <f>"NSUN6"</f>
        <v>NSUN6</v>
      </c>
      <c r="B4035" s="4">
        <v>1</v>
      </c>
      <c r="C4035" s="5">
        <v>0.45400000000000001</v>
      </c>
    </row>
    <row r="4036" spans="1:3" x14ac:dyDescent="0.2">
      <c r="A4036" s="3" t="str">
        <f>"AC017083.3"</f>
        <v>AC017083.3</v>
      </c>
      <c r="B4036" s="4">
        <v>1</v>
      </c>
      <c r="C4036" s="5">
        <v>0.45400000000000001</v>
      </c>
    </row>
    <row r="4037" spans="1:3" x14ac:dyDescent="0.2">
      <c r="A4037" s="3" t="str">
        <f>"RNFT1-DT"</f>
        <v>RNFT1-DT</v>
      </c>
      <c r="B4037" s="4">
        <v>1</v>
      </c>
      <c r="C4037" s="5">
        <v>0.45400000000000001</v>
      </c>
    </row>
    <row r="4038" spans="1:3" x14ac:dyDescent="0.2">
      <c r="A4038" s="3" t="str">
        <f>"AP005329.1"</f>
        <v>AP005329.1</v>
      </c>
      <c r="B4038" s="4">
        <v>1</v>
      </c>
      <c r="C4038" s="5">
        <v>0.45400000000000001</v>
      </c>
    </row>
    <row r="4039" spans="1:3" x14ac:dyDescent="0.2">
      <c r="A4039" s="3" t="str">
        <f>"UCP3"</f>
        <v>UCP3</v>
      </c>
      <c r="B4039" s="4">
        <v>1</v>
      </c>
      <c r="C4039" s="5">
        <v>0.45400000000000001</v>
      </c>
    </row>
    <row r="4040" spans="1:3" x14ac:dyDescent="0.2">
      <c r="A4040" s="3" t="str">
        <f>"GADD45G"</f>
        <v>GADD45G</v>
      </c>
      <c r="B4040" s="4">
        <v>1</v>
      </c>
      <c r="C4040" s="5">
        <v>0.45400000000000001</v>
      </c>
    </row>
    <row r="4041" spans="1:3" x14ac:dyDescent="0.2">
      <c r="A4041" s="3" t="str">
        <f>"ADORA2B"</f>
        <v>ADORA2B</v>
      </c>
      <c r="B4041" s="4">
        <v>1</v>
      </c>
      <c r="C4041" s="5">
        <v>0.45400000000000001</v>
      </c>
    </row>
    <row r="4042" spans="1:3" x14ac:dyDescent="0.2">
      <c r="A4042" s="3" t="str">
        <f>"CCDC15"</f>
        <v>CCDC15</v>
      </c>
      <c r="B4042" s="4">
        <v>1</v>
      </c>
      <c r="C4042" s="5">
        <v>0.45300000000000001</v>
      </c>
    </row>
    <row r="4043" spans="1:3" x14ac:dyDescent="0.2">
      <c r="A4043" s="3" t="str">
        <f>"LIN52"</f>
        <v>LIN52</v>
      </c>
      <c r="B4043" s="4">
        <v>1</v>
      </c>
      <c r="C4043" s="5">
        <v>0.45300000000000001</v>
      </c>
    </row>
    <row r="4044" spans="1:3" x14ac:dyDescent="0.2">
      <c r="A4044" s="3" t="str">
        <f>"AC091167.2"</f>
        <v>AC091167.2</v>
      </c>
      <c r="B4044" s="4">
        <v>1</v>
      </c>
      <c r="C4044" s="5">
        <v>0.45300000000000001</v>
      </c>
    </row>
    <row r="4045" spans="1:3" x14ac:dyDescent="0.2">
      <c r="A4045" s="3" t="str">
        <f>"AL117336.2"</f>
        <v>AL117336.2</v>
      </c>
      <c r="B4045" s="4">
        <v>1</v>
      </c>
      <c r="C4045" s="5">
        <v>0.45300000000000001</v>
      </c>
    </row>
    <row r="4046" spans="1:3" x14ac:dyDescent="0.2">
      <c r="A4046" s="3" t="str">
        <f>"POLR3K"</f>
        <v>POLR3K</v>
      </c>
      <c r="B4046" s="4">
        <v>1</v>
      </c>
      <c r="C4046" s="5">
        <v>0.45300000000000001</v>
      </c>
    </row>
    <row r="4047" spans="1:3" x14ac:dyDescent="0.2">
      <c r="A4047" s="3" t="str">
        <f>"MAP3K14-AS1"</f>
        <v>MAP3K14-AS1</v>
      </c>
      <c r="B4047" s="4">
        <v>1</v>
      </c>
      <c r="C4047" s="5">
        <v>0.45300000000000001</v>
      </c>
    </row>
    <row r="4048" spans="1:3" x14ac:dyDescent="0.2">
      <c r="A4048" s="3" t="str">
        <f>"CCDC66"</f>
        <v>CCDC66</v>
      </c>
      <c r="B4048" s="4">
        <v>1</v>
      </c>
      <c r="C4048" s="5">
        <v>0.45300000000000001</v>
      </c>
    </row>
    <row r="4049" spans="1:3" x14ac:dyDescent="0.2">
      <c r="A4049" s="3" t="str">
        <f>"AL713866.1"</f>
        <v>AL713866.1</v>
      </c>
      <c r="B4049" s="4">
        <v>1</v>
      </c>
      <c r="C4049" s="5">
        <v>0.45300000000000001</v>
      </c>
    </row>
    <row r="4050" spans="1:3" x14ac:dyDescent="0.2">
      <c r="A4050" s="3" t="str">
        <f>"MED7"</f>
        <v>MED7</v>
      </c>
      <c r="B4050" s="4">
        <v>1</v>
      </c>
      <c r="C4050" s="5">
        <v>0.45300000000000001</v>
      </c>
    </row>
    <row r="4051" spans="1:3" x14ac:dyDescent="0.2">
      <c r="A4051" s="3" t="str">
        <f>"GGA1"</f>
        <v>GGA1</v>
      </c>
      <c r="B4051" s="4">
        <v>1</v>
      </c>
      <c r="C4051" s="5">
        <v>0.45200000000000001</v>
      </c>
    </row>
    <row r="4052" spans="1:3" x14ac:dyDescent="0.2">
      <c r="A4052" s="3" t="str">
        <f>"RPA2"</f>
        <v>RPA2</v>
      </c>
      <c r="B4052" s="4">
        <v>1</v>
      </c>
      <c r="C4052" s="5">
        <v>0.45200000000000001</v>
      </c>
    </row>
    <row r="4053" spans="1:3" x14ac:dyDescent="0.2">
      <c r="A4053" s="3" t="str">
        <f>"AL138701.2"</f>
        <v>AL138701.2</v>
      </c>
      <c r="B4053" s="4">
        <v>1</v>
      </c>
      <c r="C4053" s="5">
        <v>0.45200000000000001</v>
      </c>
    </row>
    <row r="4054" spans="1:3" x14ac:dyDescent="0.2">
      <c r="A4054" s="3" t="str">
        <f>"UBE2H"</f>
        <v>UBE2H</v>
      </c>
      <c r="B4054" s="4">
        <v>1</v>
      </c>
      <c r="C4054" s="5">
        <v>0.45200000000000001</v>
      </c>
    </row>
    <row r="4055" spans="1:3" x14ac:dyDescent="0.2">
      <c r="A4055" s="3" t="str">
        <f>"AC011498.1"</f>
        <v>AC011498.1</v>
      </c>
      <c r="B4055" s="4">
        <v>1</v>
      </c>
      <c r="C4055" s="5">
        <v>0.45200000000000001</v>
      </c>
    </row>
    <row r="4056" spans="1:3" x14ac:dyDescent="0.2">
      <c r="A4056" s="3" t="str">
        <f>"LRRC8C-DT"</f>
        <v>LRRC8C-DT</v>
      </c>
      <c r="B4056" s="4">
        <v>1</v>
      </c>
      <c r="C4056" s="5">
        <v>0.45200000000000001</v>
      </c>
    </row>
    <row r="4057" spans="1:3" x14ac:dyDescent="0.2">
      <c r="A4057" s="3" t="str">
        <f>"SSXP10"</f>
        <v>SSXP10</v>
      </c>
      <c r="B4057" s="4">
        <v>1</v>
      </c>
      <c r="C4057" s="5">
        <v>0.45200000000000001</v>
      </c>
    </row>
    <row r="4058" spans="1:3" x14ac:dyDescent="0.2">
      <c r="A4058" s="3" t="str">
        <f>"SLC25A48"</f>
        <v>SLC25A48</v>
      </c>
      <c r="B4058" s="4">
        <v>1</v>
      </c>
      <c r="C4058" s="5">
        <v>0.45200000000000001</v>
      </c>
    </row>
    <row r="4059" spans="1:3" x14ac:dyDescent="0.2">
      <c r="A4059" s="3" t="str">
        <f>"LINC01124"</f>
        <v>LINC01124</v>
      </c>
      <c r="B4059" s="4">
        <v>1</v>
      </c>
      <c r="C4059" s="5">
        <v>0.45200000000000001</v>
      </c>
    </row>
    <row r="4060" spans="1:3" x14ac:dyDescent="0.2">
      <c r="A4060" s="3" t="str">
        <f>"PPIC-AS1"</f>
        <v>PPIC-AS1</v>
      </c>
      <c r="B4060" s="4">
        <v>1</v>
      </c>
      <c r="C4060" s="5">
        <v>0.45200000000000001</v>
      </c>
    </row>
    <row r="4061" spans="1:3" x14ac:dyDescent="0.2">
      <c r="A4061" s="3" t="str">
        <f>"POM121L7P"</f>
        <v>POM121L7P</v>
      </c>
      <c r="B4061" s="4">
        <v>1</v>
      </c>
      <c r="C4061" s="5">
        <v>0.45100000000000001</v>
      </c>
    </row>
    <row r="4062" spans="1:3" x14ac:dyDescent="0.2">
      <c r="A4062" s="3" t="str">
        <f>"AL357874.3"</f>
        <v>AL357874.3</v>
      </c>
      <c r="B4062" s="4">
        <v>1</v>
      </c>
      <c r="C4062" s="5">
        <v>0.45100000000000001</v>
      </c>
    </row>
    <row r="4063" spans="1:3" x14ac:dyDescent="0.2">
      <c r="A4063" s="3" t="str">
        <f>"ZNF30"</f>
        <v>ZNF30</v>
      </c>
      <c r="B4063" s="4">
        <v>1</v>
      </c>
      <c r="C4063" s="5">
        <v>0.45100000000000001</v>
      </c>
    </row>
    <row r="4064" spans="1:3" x14ac:dyDescent="0.2">
      <c r="A4064" s="3" t="str">
        <f>"POLR1C"</f>
        <v>POLR1C</v>
      </c>
      <c r="B4064" s="4">
        <v>1</v>
      </c>
      <c r="C4064" s="5">
        <v>0.45100000000000001</v>
      </c>
    </row>
    <row r="4065" spans="1:3" x14ac:dyDescent="0.2">
      <c r="A4065" s="3" t="str">
        <f>"USP5"</f>
        <v>USP5</v>
      </c>
      <c r="B4065" s="4">
        <v>1</v>
      </c>
      <c r="C4065" s="5">
        <v>0.45100000000000001</v>
      </c>
    </row>
    <row r="4066" spans="1:3" x14ac:dyDescent="0.2">
      <c r="A4066" s="3" t="str">
        <f>"AC097369.4"</f>
        <v>AC097369.4</v>
      </c>
      <c r="B4066" s="4">
        <v>1</v>
      </c>
      <c r="C4066" s="5">
        <v>0.45100000000000001</v>
      </c>
    </row>
    <row r="4067" spans="1:3" x14ac:dyDescent="0.2">
      <c r="A4067" s="3" t="str">
        <f>"LINC02106"</f>
        <v>LINC02106</v>
      </c>
      <c r="B4067" s="4">
        <v>1</v>
      </c>
      <c r="C4067" s="5">
        <v>0.45100000000000001</v>
      </c>
    </row>
    <row r="4068" spans="1:3" x14ac:dyDescent="0.2">
      <c r="A4068" s="3" t="str">
        <f>"MSI1"</f>
        <v>MSI1</v>
      </c>
      <c r="B4068" s="4">
        <v>1</v>
      </c>
      <c r="C4068" s="5">
        <v>0.45100000000000001</v>
      </c>
    </row>
    <row r="4069" spans="1:3" x14ac:dyDescent="0.2">
      <c r="A4069" s="3" t="str">
        <f>"ATRAID"</f>
        <v>ATRAID</v>
      </c>
      <c r="B4069" s="4">
        <v>1</v>
      </c>
      <c r="C4069" s="5">
        <v>0.45</v>
      </c>
    </row>
    <row r="4070" spans="1:3" x14ac:dyDescent="0.2">
      <c r="A4070" s="3" t="str">
        <f>"TRIM36"</f>
        <v>TRIM36</v>
      </c>
      <c r="B4070" s="4">
        <v>1</v>
      </c>
      <c r="C4070" s="5">
        <v>0.45</v>
      </c>
    </row>
    <row r="4071" spans="1:3" x14ac:dyDescent="0.2">
      <c r="A4071" s="3" t="str">
        <f>"CFTR"</f>
        <v>CFTR</v>
      </c>
      <c r="B4071" s="4">
        <v>1</v>
      </c>
      <c r="C4071" s="5">
        <v>0.45</v>
      </c>
    </row>
    <row r="4072" spans="1:3" x14ac:dyDescent="0.2">
      <c r="A4072" s="3" t="str">
        <f>"PPWD1"</f>
        <v>PPWD1</v>
      </c>
      <c r="B4072" s="4">
        <v>1</v>
      </c>
      <c r="C4072" s="5">
        <v>0.45</v>
      </c>
    </row>
    <row r="4073" spans="1:3" x14ac:dyDescent="0.2">
      <c r="A4073" s="3" t="str">
        <f>"AC092718.8"</f>
        <v>AC092718.8</v>
      </c>
      <c r="B4073" s="4">
        <v>1</v>
      </c>
      <c r="C4073" s="5">
        <v>0.45</v>
      </c>
    </row>
    <row r="4074" spans="1:3" x14ac:dyDescent="0.2">
      <c r="A4074" s="3" t="str">
        <f>"AC008132.1"</f>
        <v>AC008132.1</v>
      </c>
      <c r="B4074" s="4">
        <v>1</v>
      </c>
      <c r="C4074" s="5">
        <v>0.45</v>
      </c>
    </row>
    <row r="4075" spans="1:3" x14ac:dyDescent="0.2">
      <c r="A4075" s="3" t="str">
        <f>"SLC12A3"</f>
        <v>SLC12A3</v>
      </c>
      <c r="B4075" s="4">
        <v>1</v>
      </c>
      <c r="C4075" s="5">
        <v>0.45</v>
      </c>
    </row>
    <row r="4076" spans="1:3" x14ac:dyDescent="0.2">
      <c r="A4076" s="3" t="str">
        <f>"SMIM2-AS1"</f>
        <v>SMIM2-AS1</v>
      </c>
      <c r="B4076" s="4">
        <v>1</v>
      </c>
      <c r="C4076" s="5">
        <v>0.45</v>
      </c>
    </row>
    <row r="4077" spans="1:3" x14ac:dyDescent="0.2">
      <c r="A4077" s="3" t="str">
        <f>"AL135744.1"</f>
        <v>AL135744.1</v>
      </c>
      <c r="B4077" s="4">
        <v>1</v>
      </c>
      <c r="C4077" s="5">
        <v>0.45</v>
      </c>
    </row>
    <row r="4078" spans="1:3" x14ac:dyDescent="0.2">
      <c r="A4078" s="3" t="str">
        <f>"NUDT9P1"</f>
        <v>NUDT9P1</v>
      </c>
      <c r="B4078" s="4">
        <v>1</v>
      </c>
      <c r="C4078" s="5">
        <v>0.45</v>
      </c>
    </row>
    <row r="4079" spans="1:3" x14ac:dyDescent="0.2">
      <c r="A4079" s="3" t="str">
        <f>"INIP"</f>
        <v>INIP</v>
      </c>
      <c r="B4079" s="4">
        <v>1</v>
      </c>
      <c r="C4079" s="5">
        <v>0.45</v>
      </c>
    </row>
    <row r="4080" spans="1:3" x14ac:dyDescent="0.2">
      <c r="A4080" s="3" t="str">
        <f>"HMGCL"</f>
        <v>HMGCL</v>
      </c>
      <c r="B4080" s="4">
        <v>1</v>
      </c>
      <c r="C4080" s="5">
        <v>0.45</v>
      </c>
    </row>
    <row r="4081" spans="1:3" x14ac:dyDescent="0.2">
      <c r="A4081" s="3" t="str">
        <f>"HNRNPH3"</f>
        <v>HNRNPH3</v>
      </c>
      <c r="B4081" s="4">
        <v>1</v>
      </c>
      <c r="C4081" s="5">
        <v>0.45</v>
      </c>
    </row>
    <row r="4082" spans="1:3" x14ac:dyDescent="0.2">
      <c r="A4082" s="3" t="str">
        <f>"PRSS54"</f>
        <v>PRSS54</v>
      </c>
      <c r="B4082" s="4">
        <v>1</v>
      </c>
      <c r="C4082" s="5">
        <v>0.44900000000000001</v>
      </c>
    </row>
    <row r="4083" spans="1:3" x14ac:dyDescent="0.2">
      <c r="A4083" s="3" t="str">
        <f>"HDC"</f>
        <v>HDC</v>
      </c>
      <c r="B4083" s="4">
        <v>1</v>
      </c>
      <c r="C4083" s="5">
        <v>0.44900000000000001</v>
      </c>
    </row>
    <row r="4084" spans="1:3" x14ac:dyDescent="0.2">
      <c r="A4084" s="3" t="str">
        <f>"SART3"</f>
        <v>SART3</v>
      </c>
      <c r="B4084" s="4">
        <v>1</v>
      </c>
      <c r="C4084" s="5">
        <v>0.44900000000000001</v>
      </c>
    </row>
    <row r="4085" spans="1:3" x14ac:dyDescent="0.2">
      <c r="A4085" s="3" t="str">
        <f>"CR382285.1"</f>
        <v>CR382285.1</v>
      </c>
      <c r="B4085" s="4">
        <v>1</v>
      </c>
      <c r="C4085" s="5">
        <v>0.44900000000000001</v>
      </c>
    </row>
    <row r="4086" spans="1:3" x14ac:dyDescent="0.2">
      <c r="A4086" s="3" t="str">
        <f>"AL355994.2"</f>
        <v>AL355994.2</v>
      </c>
      <c r="B4086" s="4">
        <v>1</v>
      </c>
      <c r="C4086" s="5">
        <v>0.44900000000000001</v>
      </c>
    </row>
    <row r="4087" spans="1:3" x14ac:dyDescent="0.2">
      <c r="A4087" s="3" t="str">
        <f>"DCLRE1A"</f>
        <v>DCLRE1A</v>
      </c>
      <c r="B4087" s="4">
        <v>1</v>
      </c>
      <c r="C4087" s="5">
        <v>0.44900000000000001</v>
      </c>
    </row>
    <row r="4088" spans="1:3" x14ac:dyDescent="0.2">
      <c r="A4088" s="3" t="str">
        <f>"UPF2"</f>
        <v>UPF2</v>
      </c>
      <c r="B4088" s="4">
        <v>1</v>
      </c>
      <c r="C4088" s="5">
        <v>0.44900000000000001</v>
      </c>
    </row>
    <row r="4089" spans="1:3" x14ac:dyDescent="0.2">
      <c r="A4089" s="3" t="str">
        <f>"AL391422.1"</f>
        <v>AL391422.1</v>
      </c>
      <c r="B4089" s="4">
        <v>1</v>
      </c>
      <c r="C4089" s="5">
        <v>0.44900000000000001</v>
      </c>
    </row>
    <row r="4090" spans="1:3" x14ac:dyDescent="0.2">
      <c r="A4090" s="3" t="str">
        <f>"PP7080"</f>
        <v>PP7080</v>
      </c>
      <c r="B4090" s="4">
        <v>1</v>
      </c>
      <c r="C4090" s="5">
        <v>0.44900000000000001</v>
      </c>
    </row>
    <row r="4091" spans="1:3" x14ac:dyDescent="0.2">
      <c r="A4091" s="3" t="str">
        <f>"AC008014.1"</f>
        <v>AC008014.1</v>
      </c>
      <c r="B4091" s="4">
        <v>1</v>
      </c>
      <c r="C4091" s="5">
        <v>0.44800000000000001</v>
      </c>
    </row>
    <row r="4092" spans="1:3" x14ac:dyDescent="0.2">
      <c r="A4092" s="3" t="str">
        <f>"LINC02732"</f>
        <v>LINC02732</v>
      </c>
      <c r="B4092" s="4">
        <v>1</v>
      </c>
      <c r="C4092" s="5">
        <v>0.44800000000000001</v>
      </c>
    </row>
    <row r="4093" spans="1:3" x14ac:dyDescent="0.2">
      <c r="A4093" s="3" t="str">
        <f>"AL390755.3"</f>
        <v>AL390755.3</v>
      </c>
      <c r="B4093" s="4">
        <v>1</v>
      </c>
      <c r="C4093" s="5">
        <v>0.44800000000000001</v>
      </c>
    </row>
    <row r="4094" spans="1:3" x14ac:dyDescent="0.2">
      <c r="A4094" s="3" t="str">
        <f>"TOB1-AS1"</f>
        <v>TOB1-AS1</v>
      </c>
      <c r="B4094" s="4">
        <v>1</v>
      </c>
      <c r="C4094" s="5">
        <v>0.44800000000000001</v>
      </c>
    </row>
    <row r="4095" spans="1:3" x14ac:dyDescent="0.2">
      <c r="A4095" s="3" t="str">
        <f>"AC020612.4"</f>
        <v>AC020612.4</v>
      </c>
      <c r="B4095" s="4">
        <v>1</v>
      </c>
      <c r="C4095" s="5">
        <v>0.44800000000000001</v>
      </c>
    </row>
    <row r="4096" spans="1:3" x14ac:dyDescent="0.2">
      <c r="A4096" s="3" t="str">
        <f>"FAM72B"</f>
        <v>FAM72B</v>
      </c>
      <c r="B4096" s="4">
        <v>1</v>
      </c>
      <c r="C4096" s="5">
        <v>0.44800000000000001</v>
      </c>
    </row>
    <row r="4097" spans="1:3" x14ac:dyDescent="0.2">
      <c r="A4097" s="3" t="str">
        <f>"APOOL"</f>
        <v>APOOL</v>
      </c>
      <c r="B4097" s="4">
        <v>1</v>
      </c>
      <c r="C4097" s="5">
        <v>0.44800000000000001</v>
      </c>
    </row>
    <row r="4098" spans="1:3" x14ac:dyDescent="0.2">
      <c r="A4098" s="3" t="str">
        <f>"MEAK7"</f>
        <v>MEAK7</v>
      </c>
      <c r="B4098" s="4">
        <v>1</v>
      </c>
      <c r="C4098" s="5">
        <v>0.44800000000000001</v>
      </c>
    </row>
    <row r="4099" spans="1:3" x14ac:dyDescent="0.2">
      <c r="A4099" s="3" t="str">
        <f>"CACNA1F"</f>
        <v>CACNA1F</v>
      </c>
      <c r="B4099" s="4">
        <v>1</v>
      </c>
      <c r="C4099" s="5">
        <v>0.44700000000000001</v>
      </c>
    </row>
    <row r="4100" spans="1:3" x14ac:dyDescent="0.2">
      <c r="A4100" s="3" t="str">
        <f>"MEIS3P1"</f>
        <v>MEIS3P1</v>
      </c>
      <c r="B4100" s="4">
        <v>1</v>
      </c>
      <c r="C4100" s="5">
        <v>0.44700000000000001</v>
      </c>
    </row>
    <row r="4101" spans="1:3" x14ac:dyDescent="0.2">
      <c r="A4101" s="3" t="str">
        <f>"AP005230.1"</f>
        <v>AP005230.1</v>
      </c>
      <c r="B4101" s="4">
        <v>1</v>
      </c>
      <c r="C4101" s="5">
        <v>0.44700000000000001</v>
      </c>
    </row>
    <row r="4102" spans="1:3" x14ac:dyDescent="0.2">
      <c r="A4102" s="3" t="str">
        <f>"ARRDC3-AS1"</f>
        <v>ARRDC3-AS1</v>
      </c>
      <c r="B4102" s="4">
        <v>1</v>
      </c>
      <c r="C4102" s="5">
        <v>0.44700000000000001</v>
      </c>
    </row>
    <row r="4103" spans="1:3" x14ac:dyDescent="0.2">
      <c r="A4103" s="3" t="str">
        <f>"AL592494.2"</f>
        <v>AL592494.2</v>
      </c>
      <c r="B4103" s="4">
        <v>1</v>
      </c>
      <c r="C4103" s="5">
        <v>0.44700000000000001</v>
      </c>
    </row>
    <row r="4104" spans="1:3" x14ac:dyDescent="0.2">
      <c r="A4104" s="3" t="str">
        <f>"AP000223.1"</f>
        <v>AP000223.1</v>
      </c>
      <c r="B4104" s="4">
        <v>1</v>
      </c>
      <c r="C4104" s="5">
        <v>0.44700000000000001</v>
      </c>
    </row>
    <row r="4105" spans="1:3" x14ac:dyDescent="0.2">
      <c r="A4105" s="3" t="str">
        <f>"NCOA5"</f>
        <v>NCOA5</v>
      </c>
      <c r="B4105" s="4">
        <v>1</v>
      </c>
      <c r="C4105" s="5">
        <v>0.44700000000000001</v>
      </c>
    </row>
    <row r="4106" spans="1:3" x14ac:dyDescent="0.2">
      <c r="A4106" s="3" t="str">
        <f>"NCBP2L"</f>
        <v>NCBP2L</v>
      </c>
      <c r="B4106" s="4">
        <v>1</v>
      </c>
      <c r="C4106" s="5">
        <v>0.44700000000000001</v>
      </c>
    </row>
    <row r="4107" spans="1:3" x14ac:dyDescent="0.2">
      <c r="A4107" s="3" t="str">
        <f>"CYP3A7"</f>
        <v>CYP3A7</v>
      </c>
      <c r="B4107" s="4">
        <v>1</v>
      </c>
      <c r="C4107" s="5">
        <v>0.44700000000000001</v>
      </c>
    </row>
    <row r="4108" spans="1:3" x14ac:dyDescent="0.2">
      <c r="A4108" s="3" t="str">
        <f>"ENOPH1"</f>
        <v>ENOPH1</v>
      </c>
      <c r="B4108" s="4">
        <v>1</v>
      </c>
      <c r="C4108" s="5">
        <v>0.44700000000000001</v>
      </c>
    </row>
    <row r="4109" spans="1:3" x14ac:dyDescent="0.2">
      <c r="A4109" s="3" t="str">
        <f>"TMEM50B"</f>
        <v>TMEM50B</v>
      </c>
      <c r="B4109" s="4">
        <v>1</v>
      </c>
      <c r="C4109" s="5">
        <v>0.44600000000000001</v>
      </c>
    </row>
    <row r="4110" spans="1:3" x14ac:dyDescent="0.2">
      <c r="A4110" s="3" t="str">
        <f>"AL137786.1"</f>
        <v>AL137786.1</v>
      </c>
      <c r="B4110" s="4">
        <v>1</v>
      </c>
      <c r="C4110" s="5">
        <v>0.44600000000000001</v>
      </c>
    </row>
    <row r="4111" spans="1:3" x14ac:dyDescent="0.2">
      <c r="A4111" s="3" t="str">
        <f>"DISC1"</f>
        <v>DISC1</v>
      </c>
      <c r="B4111" s="4">
        <v>1</v>
      </c>
      <c r="C4111" s="5">
        <v>0.44600000000000001</v>
      </c>
    </row>
    <row r="4112" spans="1:3" x14ac:dyDescent="0.2">
      <c r="A4112" s="3" t="str">
        <f>"CCL17"</f>
        <v>CCL17</v>
      </c>
      <c r="B4112" s="4">
        <v>1</v>
      </c>
      <c r="C4112" s="5">
        <v>0.44600000000000001</v>
      </c>
    </row>
    <row r="4113" spans="1:3" x14ac:dyDescent="0.2">
      <c r="A4113" s="3" t="str">
        <f>"MTIF3"</f>
        <v>MTIF3</v>
      </c>
      <c r="B4113" s="4">
        <v>1</v>
      </c>
      <c r="C4113" s="5">
        <v>0.44600000000000001</v>
      </c>
    </row>
    <row r="4114" spans="1:3" x14ac:dyDescent="0.2">
      <c r="A4114" s="3" t="str">
        <f>"ALX4"</f>
        <v>ALX4</v>
      </c>
      <c r="B4114" s="4">
        <v>1</v>
      </c>
      <c r="C4114" s="5">
        <v>0.44600000000000001</v>
      </c>
    </row>
    <row r="4115" spans="1:3" x14ac:dyDescent="0.2">
      <c r="A4115" s="3" t="str">
        <f>"AL161629.1"</f>
        <v>AL161629.1</v>
      </c>
      <c r="B4115" s="4">
        <v>1</v>
      </c>
      <c r="C4115" s="5">
        <v>0.44600000000000001</v>
      </c>
    </row>
    <row r="4116" spans="1:3" x14ac:dyDescent="0.2">
      <c r="A4116" s="3" t="str">
        <f>"AC004156.1"</f>
        <v>AC004156.1</v>
      </c>
      <c r="B4116" s="4">
        <v>1</v>
      </c>
      <c r="C4116" s="5">
        <v>0.44600000000000001</v>
      </c>
    </row>
    <row r="4117" spans="1:3" x14ac:dyDescent="0.2">
      <c r="A4117" s="3" t="str">
        <f>"AL133227.1"</f>
        <v>AL133227.1</v>
      </c>
      <c r="B4117" s="4">
        <v>1</v>
      </c>
      <c r="C4117" s="5">
        <v>0.44600000000000001</v>
      </c>
    </row>
    <row r="4118" spans="1:3" x14ac:dyDescent="0.2">
      <c r="A4118" s="3" t="str">
        <f>"LINC01023"</f>
        <v>LINC01023</v>
      </c>
      <c r="B4118" s="4">
        <v>1</v>
      </c>
      <c r="C4118" s="5">
        <v>0.44600000000000001</v>
      </c>
    </row>
    <row r="4119" spans="1:3" x14ac:dyDescent="0.2">
      <c r="A4119" s="3" t="str">
        <f>"AL442067.3"</f>
        <v>AL442067.3</v>
      </c>
      <c r="B4119" s="4">
        <v>1</v>
      </c>
      <c r="C4119" s="5">
        <v>0.44600000000000001</v>
      </c>
    </row>
    <row r="4120" spans="1:3" x14ac:dyDescent="0.2">
      <c r="A4120" s="3" t="str">
        <f>"EDC3"</f>
        <v>EDC3</v>
      </c>
      <c r="B4120" s="4">
        <v>1</v>
      </c>
      <c r="C4120" s="5">
        <v>0.44600000000000001</v>
      </c>
    </row>
    <row r="4121" spans="1:3" x14ac:dyDescent="0.2">
      <c r="A4121" s="3" t="str">
        <f>"AC026347.1"</f>
        <v>AC026347.1</v>
      </c>
      <c r="B4121" s="4">
        <v>1</v>
      </c>
      <c r="C4121" s="5">
        <v>0.44500000000000001</v>
      </c>
    </row>
    <row r="4122" spans="1:3" x14ac:dyDescent="0.2">
      <c r="A4122" s="3" t="str">
        <f>"EIF1B"</f>
        <v>EIF1B</v>
      </c>
      <c r="B4122" s="4">
        <v>1</v>
      </c>
      <c r="C4122" s="5">
        <v>0.44500000000000001</v>
      </c>
    </row>
    <row r="4123" spans="1:3" x14ac:dyDescent="0.2">
      <c r="A4123" s="3" t="str">
        <f>"TNFAIP8"</f>
        <v>TNFAIP8</v>
      </c>
      <c r="B4123" s="4">
        <v>1</v>
      </c>
      <c r="C4123" s="5">
        <v>0.44500000000000001</v>
      </c>
    </row>
    <row r="4124" spans="1:3" x14ac:dyDescent="0.2">
      <c r="A4124" s="3" t="str">
        <f>"AP1M2"</f>
        <v>AP1M2</v>
      </c>
      <c r="B4124" s="4">
        <v>1</v>
      </c>
      <c r="C4124" s="5">
        <v>0.44400000000000001</v>
      </c>
    </row>
    <row r="4125" spans="1:3" x14ac:dyDescent="0.2">
      <c r="A4125" s="3" t="str">
        <f>"ABCA9"</f>
        <v>ABCA9</v>
      </c>
      <c r="B4125" s="4">
        <v>1</v>
      </c>
      <c r="C4125" s="5">
        <v>0.44400000000000001</v>
      </c>
    </row>
    <row r="4126" spans="1:3" x14ac:dyDescent="0.2">
      <c r="A4126" s="3" t="str">
        <f>"EPOR"</f>
        <v>EPOR</v>
      </c>
      <c r="B4126" s="4">
        <v>1</v>
      </c>
      <c r="C4126" s="5">
        <v>0.44400000000000001</v>
      </c>
    </row>
    <row r="4127" spans="1:3" x14ac:dyDescent="0.2">
      <c r="A4127" s="3" t="str">
        <f>"CANX"</f>
        <v>CANX</v>
      </c>
      <c r="B4127" s="4">
        <v>1</v>
      </c>
      <c r="C4127" s="5">
        <v>0.44400000000000001</v>
      </c>
    </row>
    <row r="4128" spans="1:3" x14ac:dyDescent="0.2">
      <c r="A4128" s="3" t="str">
        <f>"AL035425.1"</f>
        <v>AL035425.1</v>
      </c>
      <c r="B4128" s="4">
        <v>1</v>
      </c>
      <c r="C4128" s="5">
        <v>0.44400000000000001</v>
      </c>
    </row>
    <row r="4129" spans="1:3" x14ac:dyDescent="0.2">
      <c r="A4129" s="3" t="str">
        <f>"EIF5A2"</f>
        <v>EIF5A2</v>
      </c>
      <c r="B4129" s="4">
        <v>1</v>
      </c>
      <c r="C4129" s="5">
        <v>0.44400000000000001</v>
      </c>
    </row>
    <row r="4130" spans="1:3" x14ac:dyDescent="0.2">
      <c r="A4130" s="3" t="str">
        <f>"AC005052.2"</f>
        <v>AC005052.2</v>
      </c>
      <c r="B4130" s="4">
        <v>1</v>
      </c>
      <c r="C4130" s="5">
        <v>0.44400000000000001</v>
      </c>
    </row>
    <row r="4131" spans="1:3" x14ac:dyDescent="0.2">
      <c r="A4131" s="3" t="str">
        <f>"PNMA2"</f>
        <v>PNMA2</v>
      </c>
      <c r="B4131" s="4">
        <v>1</v>
      </c>
      <c r="C4131" s="5">
        <v>0.44400000000000001</v>
      </c>
    </row>
    <row r="4132" spans="1:3" x14ac:dyDescent="0.2">
      <c r="A4132" s="3" t="str">
        <f>"DCAF6"</f>
        <v>DCAF6</v>
      </c>
      <c r="B4132" s="4">
        <v>1</v>
      </c>
      <c r="C4132" s="5">
        <v>0.44400000000000001</v>
      </c>
    </row>
    <row r="4133" spans="1:3" x14ac:dyDescent="0.2">
      <c r="A4133" s="3" t="str">
        <f>"AC084757.3"</f>
        <v>AC084757.3</v>
      </c>
      <c r="B4133" s="4">
        <v>1</v>
      </c>
      <c r="C4133" s="5">
        <v>0.44400000000000001</v>
      </c>
    </row>
    <row r="4134" spans="1:3" x14ac:dyDescent="0.2">
      <c r="A4134" s="3" t="str">
        <f>"HMGA2"</f>
        <v>HMGA2</v>
      </c>
      <c r="B4134" s="4">
        <v>1</v>
      </c>
      <c r="C4134" s="5">
        <v>0.44400000000000001</v>
      </c>
    </row>
    <row r="4135" spans="1:3" x14ac:dyDescent="0.2">
      <c r="A4135" s="3" t="str">
        <f>"NDUFAB1"</f>
        <v>NDUFAB1</v>
      </c>
      <c r="B4135" s="4">
        <v>1</v>
      </c>
      <c r="C4135" s="5">
        <v>0.44400000000000001</v>
      </c>
    </row>
    <row r="4136" spans="1:3" x14ac:dyDescent="0.2">
      <c r="A4136" s="3" t="str">
        <f>"POLK"</f>
        <v>POLK</v>
      </c>
      <c r="B4136" s="4">
        <v>1</v>
      </c>
      <c r="C4136" s="5">
        <v>0.443</v>
      </c>
    </row>
    <row r="4137" spans="1:3" x14ac:dyDescent="0.2">
      <c r="A4137" s="3" t="str">
        <f>"DTWD1"</f>
        <v>DTWD1</v>
      </c>
      <c r="B4137" s="4">
        <v>1</v>
      </c>
      <c r="C4137" s="5">
        <v>0.443</v>
      </c>
    </row>
    <row r="4138" spans="1:3" x14ac:dyDescent="0.2">
      <c r="A4138" s="3" t="str">
        <f>"TMEM256"</f>
        <v>TMEM256</v>
      </c>
      <c r="B4138" s="4">
        <v>1</v>
      </c>
      <c r="C4138" s="5">
        <v>0.443</v>
      </c>
    </row>
    <row r="4139" spans="1:3" x14ac:dyDescent="0.2">
      <c r="A4139" s="3" t="str">
        <f>"ISCA2"</f>
        <v>ISCA2</v>
      </c>
      <c r="B4139" s="4">
        <v>1</v>
      </c>
      <c r="C4139" s="5">
        <v>0.443</v>
      </c>
    </row>
    <row r="4140" spans="1:3" x14ac:dyDescent="0.2">
      <c r="A4140" s="3" t="str">
        <f>"VWC2L"</f>
        <v>VWC2L</v>
      </c>
      <c r="B4140" s="4">
        <v>1</v>
      </c>
      <c r="C4140" s="5">
        <v>0.443</v>
      </c>
    </row>
    <row r="4141" spans="1:3" x14ac:dyDescent="0.2">
      <c r="A4141" s="3" t="str">
        <f>"RBM12"</f>
        <v>RBM12</v>
      </c>
      <c r="B4141" s="4">
        <v>1</v>
      </c>
      <c r="C4141" s="5">
        <v>0.443</v>
      </c>
    </row>
    <row r="4142" spans="1:3" x14ac:dyDescent="0.2">
      <c r="A4142" s="3" t="str">
        <f>"SNW1"</f>
        <v>SNW1</v>
      </c>
      <c r="B4142" s="4">
        <v>1</v>
      </c>
      <c r="C4142" s="5">
        <v>0.443</v>
      </c>
    </row>
    <row r="4143" spans="1:3" x14ac:dyDescent="0.2">
      <c r="A4143" s="3" t="str">
        <f>"AL354993.2"</f>
        <v>AL354993.2</v>
      </c>
      <c r="B4143" s="4">
        <v>1</v>
      </c>
      <c r="C4143" s="5">
        <v>0.443</v>
      </c>
    </row>
    <row r="4144" spans="1:3" x14ac:dyDescent="0.2">
      <c r="A4144" s="3" t="str">
        <f>"CLIC4P3"</f>
        <v>CLIC4P3</v>
      </c>
      <c r="B4144" s="4">
        <v>1</v>
      </c>
      <c r="C4144" s="5">
        <v>0.443</v>
      </c>
    </row>
    <row r="4145" spans="1:3" x14ac:dyDescent="0.2">
      <c r="A4145" s="3" t="str">
        <f>"CCL14"</f>
        <v>CCL14</v>
      </c>
      <c r="B4145" s="4">
        <v>1</v>
      </c>
      <c r="C4145" s="5">
        <v>0.443</v>
      </c>
    </row>
    <row r="4146" spans="1:3" x14ac:dyDescent="0.2">
      <c r="A4146" s="3" t="str">
        <f>"AC063944.1"</f>
        <v>AC063944.1</v>
      </c>
      <c r="B4146" s="4">
        <v>1</v>
      </c>
      <c r="C4146" s="5">
        <v>0.443</v>
      </c>
    </row>
    <row r="4147" spans="1:3" x14ac:dyDescent="0.2">
      <c r="A4147" s="3" t="str">
        <f>"IGFALS"</f>
        <v>IGFALS</v>
      </c>
      <c r="B4147" s="4">
        <v>1</v>
      </c>
      <c r="C4147" s="5">
        <v>0.443</v>
      </c>
    </row>
    <row r="4148" spans="1:3" x14ac:dyDescent="0.2">
      <c r="A4148" s="3" t="str">
        <f>"GLUD2"</f>
        <v>GLUD2</v>
      </c>
      <c r="B4148" s="4">
        <v>1</v>
      </c>
      <c r="C4148" s="5">
        <v>0.443</v>
      </c>
    </row>
    <row r="4149" spans="1:3" x14ac:dyDescent="0.2">
      <c r="A4149" s="3" t="str">
        <f>"MIPOL1"</f>
        <v>MIPOL1</v>
      </c>
      <c r="B4149" s="4">
        <v>1</v>
      </c>
      <c r="C4149" s="5">
        <v>0.443</v>
      </c>
    </row>
    <row r="4150" spans="1:3" x14ac:dyDescent="0.2">
      <c r="A4150" s="3" t="str">
        <f>"SLC2A10"</f>
        <v>SLC2A10</v>
      </c>
      <c r="B4150" s="4">
        <v>1</v>
      </c>
      <c r="C4150" s="5">
        <v>0.443</v>
      </c>
    </row>
    <row r="4151" spans="1:3" x14ac:dyDescent="0.2">
      <c r="A4151" s="3" t="str">
        <f>"AC008124.1"</f>
        <v>AC008124.1</v>
      </c>
      <c r="B4151" s="4">
        <v>1</v>
      </c>
      <c r="C4151" s="5">
        <v>0.442</v>
      </c>
    </row>
    <row r="4152" spans="1:3" x14ac:dyDescent="0.2">
      <c r="A4152" s="3" t="str">
        <f>"CLNK"</f>
        <v>CLNK</v>
      </c>
      <c r="B4152" s="4">
        <v>1</v>
      </c>
      <c r="C4152" s="5">
        <v>0.442</v>
      </c>
    </row>
    <row r="4153" spans="1:3" x14ac:dyDescent="0.2">
      <c r="A4153" s="3" t="str">
        <f>"DDX18"</f>
        <v>DDX18</v>
      </c>
      <c r="B4153" s="4">
        <v>1</v>
      </c>
      <c r="C4153" s="5">
        <v>0.442</v>
      </c>
    </row>
    <row r="4154" spans="1:3" x14ac:dyDescent="0.2">
      <c r="A4154" s="3" t="str">
        <f>"NPIPB6"</f>
        <v>NPIPB6</v>
      </c>
      <c r="B4154" s="4">
        <v>1</v>
      </c>
      <c r="C4154" s="5">
        <v>0.442</v>
      </c>
    </row>
    <row r="4155" spans="1:3" x14ac:dyDescent="0.2">
      <c r="A4155" s="3" t="str">
        <f>"VN1R20P"</f>
        <v>VN1R20P</v>
      </c>
      <c r="B4155" s="4">
        <v>1</v>
      </c>
      <c r="C4155" s="5">
        <v>0.442</v>
      </c>
    </row>
    <row r="4156" spans="1:3" x14ac:dyDescent="0.2">
      <c r="A4156" s="3" t="str">
        <f>"AP000560.1"</f>
        <v>AP000560.1</v>
      </c>
      <c r="B4156" s="4">
        <v>1</v>
      </c>
      <c r="C4156" s="5">
        <v>0.442</v>
      </c>
    </row>
    <row r="4157" spans="1:3" x14ac:dyDescent="0.2">
      <c r="A4157" s="3" t="str">
        <f>"AC106795.3"</f>
        <v>AC106795.3</v>
      </c>
      <c r="B4157" s="4">
        <v>1</v>
      </c>
      <c r="C4157" s="5">
        <v>0.442</v>
      </c>
    </row>
    <row r="4158" spans="1:3" x14ac:dyDescent="0.2">
      <c r="A4158" s="3" t="str">
        <f>"LNP1"</f>
        <v>LNP1</v>
      </c>
      <c r="B4158" s="4">
        <v>1</v>
      </c>
      <c r="C4158" s="5">
        <v>0.442</v>
      </c>
    </row>
    <row r="4159" spans="1:3" x14ac:dyDescent="0.2">
      <c r="A4159" s="3" t="str">
        <f>"LYRM4-AS1"</f>
        <v>LYRM4-AS1</v>
      </c>
      <c r="B4159" s="4">
        <v>1</v>
      </c>
      <c r="C4159" s="5">
        <v>0.442</v>
      </c>
    </row>
    <row r="4160" spans="1:3" x14ac:dyDescent="0.2">
      <c r="A4160" s="3" t="str">
        <f>"NDUFA8"</f>
        <v>NDUFA8</v>
      </c>
      <c r="B4160" s="4">
        <v>1</v>
      </c>
      <c r="C4160" s="5">
        <v>0.442</v>
      </c>
    </row>
    <row r="4161" spans="1:3" x14ac:dyDescent="0.2">
      <c r="A4161" s="3" t="str">
        <f>"CHP2"</f>
        <v>CHP2</v>
      </c>
      <c r="B4161" s="4">
        <v>1</v>
      </c>
      <c r="C4161" s="5">
        <v>0.442</v>
      </c>
    </row>
    <row r="4162" spans="1:3" x14ac:dyDescent="0.2">
      <c r="A4162" s="3" t="str">
        <f>"SRP68"</f>
        <v>SRP68</v>
      </c>
      <c r="B4162" s="4">
        <v>1</v>
      </c>
      <c r="C4162" s="5">
        <v>0.442</v>
      </c>
    </row>
    <row r="4163" spans="1:3" x14ac:dyDescent="0.2">
      <c r="A4163" s="3" t="str">
        <f>"AL691432.2"</f>
        <v>AL691432.2</v>
      </c>
      <c r="B4163" s="4">
        <v>1</v>
      </c>
      <c r="C4163" s="5">
        <v>0.441</v>
      </c>
    </row>
    <row r="4164" spans="1:3" x14ac:dyDescent="0.2">
      <c r="A4164" s="3" t="str">
        <f>"AL121768.1"</f>
        <v>AL121768.1</v>
      </c>
      <c r="B4164" s="4">
        <v>1</v>
      </c>
      <c r="C4164" s="5">
        <v>0.441</v>
      </c>
    </row>
    <row r="4165" spans="1:3" x14ac:dyDescent="0.2">
      <c r="A4165" s="3" t="str">
        <f>"AC092807.3"</f>
        <v>AC092807.3</v>
      </c>
      <c r="B4165" s="4">
        <v>1</v>
      </c>
      <c r="C4165" s="5">
        <v>0.441</v>
      </c>
    </row>
    <row r="4166" spans="1:3" x14ac:dyDescent="0.2">
      <c r="A4166" s="3" t="str">
        <f>"ZNF534"</f>
        <v>ZNF534</v>
      </c>
      <c r="B4166" s="4">
        <v>1</v>
      </c>
      <c r="C4166" s="5">
        <v>0.441</v>
      </c>
    </row>
    <row r="4167" spans="1:3" x14ac:dyDescent="0.2">
      <c r="A4167" s="3" t="str">
        <f>"CCT6B"</f>
        <v>CCT6B</v>
      </c>
      <c r="B4167" s="4">
        <v>1</v>
      </c>
      <c r="C4167" s="5">
        <v>0.441</v>
      </c>
    </row>
    <row r="4168" spans="1:3" x14ac:dyDescent="0.2">
      <c r="A4168" s="3" t="str">
        <f>"C7orf25"</f>
        <v>C7orf25</v>
      </c>
      <c r="B4168" s="4">
        <v>1</v>
      </c>
      <c r="C4168" s="5">
        <v>0.441</v>
      </c>
    </row>
    <row r="4169" spans="1:3" x14ac:dyDescent="0.2">
      <c r="A4169" s="3" t="str">
        <f>"CLDN9"</f>
        <v>CLDN9</v>
      </c>
      <c r="B4169" s="4">
        <v>1</v>
      </c>
      <c r="C4169" s="5">
        <v>0.441</v>
      </c>
    </row>
    <row r="4170" spans="1:3" x14ac:dyDescent="0.2">
      <c r="A4170" s="3" t="str">
        <f>"DLG3"</f>
        <v>DLG3</v>
      </c>
      <c r="B4170" s="4">
        <v>1</v>
      </c>
      <c r="C4170" s="5">
        <v>0.441</v>
      </c>
    </row>
    <row r="4171" spans="1:3" x14ac:dyDescent="0.2">
      <c r="A4171" s="3" t="str">
        <f>"AC007317.1"</f>
        <v>AC007317.1</v>
      </c>
      <c r="B4171" s="4">
        <v>1</v>
      </c>
      <c r="C4171" s="5">
        <v>0.441</v>
      </c>
    </row>
    <row r="4172" spans="1:3" x14ac:dyDescent="0.2">
      <c r="A4172" s="3" t="str">
        <f>"FAM71E1"</f>
        <v>FAM71E1</v>
      </c>
      <c r="B4172" s="4">
        <v>1</v>
      </c>
      <c r="C4172" s="5">
        <v>0.441</v>
      </c>
    </row>
    <row r="4173" spans="1:3" x14ac:dyDescent="0.2">
      <c r="A4173" s="3" t="str">
        <f>"HNRNPLL"</f>
        <v>HNRNPLL</v>
      </c>
      <c r="B4173" s="4">
        <v>1</v>
      </c>
      <c r="C4173" s="5">
        <v>0.441</v>
      </c>
    </row>
    <row r="4174" spans="1:3" x14ac:dyDescent="0.2">
      <c r="A4174" s="3" t="str">
        <f>"LINC01535"</f>
        <v>LINC01535</v>
      </c>
      <c r="B4174" s="4">
        <v>1</v>
      </c>
      <c r="C4174" s="5">
        <v>0.44</v>
      </c>
    </row>
    <row r="4175" spans="1:3" x14ac:dyDescent="0.2">
      <c r="A4175" s="3" t="str">
        <f>"LINC02569"</f>
        <v>LINC02569</v>
      </c>
      <c r="B4175" s="4">
        <v>1</v>
      </c>
      <c r="C4175" s="5">
        <v>0.44</v>
      </c>
    </row>
    <row r="4176" spans="1:3" x14ac:dyDescent="0.2">
      <c r="A4176" s="3" t="str">
        <f>"NCOA2"</f>
        <v>NCOA2</v>
      </c>
      <c r="B4176" s="4">
        <v>1</v>
      </c>
      <c r="C4176" s="5">
        <v>0.44</v>
      </c>
    </row>
    <row r="4177" spans="1:3" x14ac:dyDescent="0.2">
      <c r="A4177" s="3" t="str">
        <f>"RP9P"</f>
        <v>RP9P</v>
      </c>
      <c r="B4177" s="4">
        <v>1</v>
      </c>
      <c r="C4177" s="5">
        <v>0.44</v>
      </c>
    </row>
    <row r="4178" spans="1:3" x14ac:dyDescent="0.2">
      <c r="A4178" s="3" t="str">
        <f>"ACADSB"</f>
        <v>ACADSB</v>
      </c>
      <c r="B4178" s="4">
        <v>1</v>
      </c>
      <c r="C4178" s="5">
        <v>0.44</v>
      </c>
    </row>
    <row r="4179" spans="1:3" x14ac:dyDescent="0.2">
      <c r="A4179" s="3" t="str">
        <f>"ATR"</f>
        <v>ATR</v>
      </c>
      <c r="B4179" s="4">
        <v>1</v>
      </c>
      <c r="C4179" s="5">
        <v>0.44</v>
      </c>
    </row>
    <row r="4180" spans="1:3" x14ac:dyDescent="0.2">
      <c r="A4180" s="3" t="str">
        <f>"AC018685.2"</f>
        <v>AC018685.2</v>
      </c>
      <c r="B4180" s="4">
        <v>1</v>
      </c>
      <c r="C4180" s="5">
        <v>0.44</v>
      </c>
    </row>
    <row r="4181" spans="1:3" x14ac:dyDescent="0.2">
      <c r="A4181" s="3" t="str">
        <f>"C1QTNF9B"</f>
        <v>C1QTNF9B</v>
      </c>
      <c r="B4181" s="4">
        <v>1</v>
      </c>
      <c r="C4181" s="5">
        <v>0.44</v>
      </c>
    </row>
    <row r="4182" spans="1:3" x14ac:dyDescent="0.2">
      <c r="A4182" s="3" t="str">
        <f>"GKAP1"</f>
        <v>GKAP1</v>
      </c>
      <c r="B4182" s="4">
        <v>1</v>
      </c>
      <c r="C4182" s="5">
        <v>0.44</v>
      </c>
    </row>
    <row r="4183" spans="1:3" x14ac:dyDescent="0.2">
      <c r="A4183" s="3" t="str">
        <f>"FBXL3"</f>
        <v>FBXL3</v>
      </c>
      <c r="B4183" s="4">
        <v>1</v>
      </c>
      <c r="C4183" s="5">
        <v>0.439</v>
      </c>
    </row>
    <row r="4184" spans="1:3" x14ac:dyDescent="0.2">
      <c r="A4184" s="3" t="str">
        <f>"WWTR1"</f>
        <v>WWTR1</v>
      </c>
      <c r="B4184" s="4">
        <v>1</v>
      </c>
      <c r="C4184" s="5">
        <v>0.439</v>
      </c>
    </row>
    <row r="4185" spans="1:3" x14ac:dyDescent="0.2">
      <c r="A4185" s="3" t="str">
        <f>"FBXO30-DT"</f>
        <v>FBXO30-DT</v>
      </c>
      <c r="B4185" s="4">
        <v>1</v>
      </c>
      <c r="C4185" s="5">
        <v>0.439</v>
      </c>
    </row>
    <row r="4186" spans="1:3" x14ac:dyDescent="0.2">
      <c r="A4186" s="3" t="str">
        <f>"BEST3"</f>
        <v>BEST3</v>
      </c>
      <c r="B4186" s="4">
        <v>1</v>
      </c>
      <c r="C4186" s="5">
        <v>0.439</v>
      </c>
    </row>
    <row r="4187" spans="1:3" x14ac:dyDescent="0.2">
      <c r="A4187" s="3" t="str">
        <f>"AC024075.1"</f>
        <v>AC024075.1</v>
      </c>
      <c r="B4187" s="4">
        <v>1</v>
      </c>
      <c r="C4187" s="5">
        <v>0.439</v>
      </c>
    </row>
    <row r="4188" spans="1:3" x14ac:dyDescent="0.2">
      <c r="A4188" s="3" t="str">
        <f>"ADGRA1"</f>
        <v>ADGRA1</v>
      </c>
      <c r="B4188" s="4">
        <v>1</v>
      </c>
      <c r="C4188" s="5">
        <v>0.439</v>
      </c>
    </row>
    <row r="4189" spans="1:3" x14ac:dyDescent="0.2">
      <c r="A4189" s="3" t="str">
        <f>"AC012313.8"</f>
        <v>AC012313.8</v>
      </c>
      <c r="B4189" s="4">
        <v>1</v>
      </c>
      <c r="C4189" s="5">
        <v>0.439</v>
      </c>
    </row>
    <row r="4190" spans="1:3" x14ac:dyDescent="0.2">
      <c r="A4190" s="3" t="str">
        <f>"AL137077.2"</f>
        <v>AL137077.2</v>
      </c>
      <c r="B4190" s="4">
        <v>1</v>
      </c>
      <c r="C4190" s="5">
        <v>0.439</v>
      </c>
    </row>
    <row r="4191" spans="1:3" x14ac:dyDescent="0.2">
      <c r="A4191" s="3" t="str">
        <f>"AC139491.7"</f>
        <v>AC139491.7</v>
      </c>
      <c r="B4191" s="4">
        <v>1</v>
      </c>
      <c r="C4191" s="5">
        <v>0.439</v>
      </c>
    </row>
    <row r="4192" spans="1:3" x14ac:dyDescent="0.2">
      <c r="A4192" s="3" t="str">
        <f>"TPRXL"</f>
        <v>TPRXL</v>
      </c>
      <c r="B4192" s="4">
        <v>1</v>
      </c>
      <c r="C4192" s="5">
        <v>0.439</v>
      </c>
    </row>
    <row r="4193" spans="1:3" x14ac:dyDescent="0.2">
      <c r="A4193" s="3" t="str">
        <f>"AC084782.2"</f>
        <v>AC084782.2</v>
      </c>
      <c r="B4193" s="4">
        <v>1</v>
      </c>
      <c r="C4193" s="5">
        <v>0.439</v>
      </c>
    </row>
    <row r="4194" spans="1:3" x14ac:dyDescent="0.2">
      <c r="A4194" s="3" t="str">
        <f>"AL031315.1"</f>
        <v>AL031315.1</v>
      </c>
      <c r="B4194" s="4">
        <v>1</v>
      </c>
      <c r="C4194" s="5">
        <v>0.439</v>
      </c>
    </row>
    <row r="4195" spans="1:3" x14ac:dyDescent="0.2">
      <c r="A4195" s="3" t="str">
        <f>"HLCS"</f>
        <v>HLCS</v>
      </c>
      <c r="B4195" s="4">
        <v>1</v>
      </c>
      <c r="C4195" s="5">
        <v>0.439</v>
      </c>
    </row>
    <row r="4196" spans="1:3" x14ac:dyDescent="0.2">
      <c r="A4196" s="3" t="str">
        <f>"PMS1"</f>
        <v>PMS1</v>
      </c>
      <c r="B4196" s="4">
        <v>1</v>
      </c>
      <c r="C4196" s="5">
        <v>0.438</v>
      </c>
    </row>
    <row r="4197" spans="1:3" x14ac:dyDescent="0.2">
      <c r="A4197" s="3" t="str">
        <f>"ACTR6"</f>
        <v>ACTR6</v>
      </c>
      <c r="B4197" s="4">
        <v>1</v>
      </c>
      <c r="C4197" s="5">
        <v>0.438</v>
      </c>
    </row>
    <row r="4198" spans="1:3" x14ac:dyDescent="0.2">
      <c r="A4198" s="3" t="str">
        <f>"SLC11A2"</f>
        <v>SLC11A2</v>
      </c>
      <c r="B4198" s="4">
        <v>1</v>
      </c>
      <c r="C4198" s="5">
        <v>0.438</v>
      </c>
    </row>
    <row r="4199" spans="1:3" x14ac:dyDescent="0.2">
      <c r="A4199" s="3" t="str">
        <f>"ZNF710-AS1"</f>
        <v>ZNF710-AS1</v>
      </c>
      <c r="B4199" s="4">
        <v>1</v>
      </c>
      <c r="C4199" s="5">
        <v>0.438</v>
      </c>
    </row>
    <row r="4200" spans="1:3" x14ac:dyDescent="0.2">
      <c r="A4200" s="3" t="str">
        <f>"TRADD"</f>
        <v>TRADD</v>
      </c>
      <c r="B4200" s="4">
        <v>1</v>
      </c>
      <c r="C4200" s="5">
        <v>0.438</v>
      </c>
    </row>
    <row r="4201" spans="1:3" x14ac:dyDescent="0.2">
      <c r="A4201" s="3" t="str">
        <f>"C18orf32"</f>
        <v>C18orf32</v>
      </c>
      <c r="B4201" s="4">
        <v>1</v>
      </c>
      <c r="C4201" s="5">
        <v>0.438</v>
      </c>
    </row>
    <row r="4202" spans="1:3" x14ac:dyDescent="0.2">
      <c r="A4202" s="3" t="str">
        <f>"AC087672.2"</f>
        <v>AC087672.2</v>
      </c>
      <c r="B4202" s="4">
        <v>1</v>
      </c>
      <c r="C4202" s="5">
        <v>0.438</v>
      </c>
    </row>
    <row r="4203" spans="1:3" x14ac:dyDescent="0.2">
      <c r="A4203" s="3" t="str">
        <f>"AL136981.3"</f>
        <v>AL136981.3</v>
      </c>
      <c r="B4203" s="4">
        <v>1</v>
      </c>
      <c r="C4203" s="5">
        <v>0.438</v>
      </c>
    </row>
    <row r="4204" spans="1:3" x14ac:dyDescent="0.2">
      <c r="A4204" s="3" t="str">
        <f>"GLT8D2"</f>
        <v>GLT8D2</v>
      </c>
      <c r="B4204" s="4">
        <v>1</v>
      </c>
      <c r="C4204" s="5">
        <v>0.438</v>
      </c>
    </row>
    <row r="4205" spans="1:3" x14ac:dyDescent="0.2">
      <c r="A4205" s="3" t="str">
        <f>"SUMO2"</f>
        <v>SUMO2</v>
      </c>
      <c r="B4205" s="4">
        <v>1</v>
      </c>
      <c r="C4205" s="5">
        <v>0.437</v>
      </c>
    </row>
    <row r="4206" spans="1:3" x14ac:dyDescent="0.2">
      <c r="A4206" s="3" t="str">
        <f>"CCDC69"</f>
        <v>CCDC69</v>
      </c>
      <c r="B4206" s="4">
        <v>1</v>
      </c>
      <c r="C4206" s="5">
        <v>0.437</v>
      </c>
    </row>
    <row r="4207" spans="1:3" x14ac:dyDescent="0.2">
      <c r="A4207" s="3" t="str">
        <f>"LIFR-AS1"</f>
        <v>LIFR-AS1</v>
      </c>
      <c r="B4207" s="4">
        <v>1</v>
      </c>
      <c r="C4207" s="5">
        <v>0.437</v>
      </c>
    </row>
    <row r="4208" spans="1:3" x14ac:dyDescent="0.2">
      <c r="A4208" s="3" t="str">
        <f>"SMIM20"</f>
        <v>SMIM20</v>
      </c>
      <c r="B4208" s="4">
        <v>1</v>
      </c>
      <c r="C4208" s="5">
        <v>0.437</v>
      </c>
    </row>
    <row r="4209" spans="1:3" x14ac:dyDescent="0.2">
      <c r="A4209" s="3" t="str">
        <f>"AC091614.1"</f>
        <v>AC091614.1</v>
      </c>
      <c r="B4209" s="4">
        <v>1</v>
      </c>
      <c r="C4209" s="5">
        <v>0.437</v>
      </c>
    </row>
    <row r="4210" spans="1:3" x14ac:dyDescent="0.2">
      <c r="A4210" s="3" t="str">
        <f>"OXGR1"</f>
        <v>OXGR1</v>
      </c>
      <c r="B4210" s="4">
        <v>1</v>
      </c>
      <c r="C4210" s="5">
        <v>0.437</v>
      </c>
    </row>
    <row r="4211" spans="1:3" x14ac:dyDescent="0.2">
      <c r="A4211" s="3" t="str">
        <f>"RPS6KA6"</f>
        <v>RPS6KA6</v>
      </c>
      <c r="B4211" s="4">
        <v>1</v>
      </c>
      <c r="C4211" s="5">
        <v>0.436</v>
      </c>
    </row>
    <row r="4212" spans="1:3" x14ac:dyDescent="0.2">
      <c r="A4212" s="3" t="str">
        <f>"AP002387.1"</f>
        <v>AP002387.1</v>
      </c>
      <c r="B4212" s="4">
        <v>1</v>
      </c>
      <c r="C4212" s="5">
        <v>0.436</v>
      </c>
    </row>
    <row r="4213" spans="1:3" x14ac:dyDescent="0.2">
      <c r="A4213" s="3" t="str">
        <f>"ORAI1"</f>
        <v>ORAI1</v>
      </c>
      <c r="B4213" s="4">
        <v>1</v>
      </c>
      <c r="C4213" s="5">
        <v>0.436</v>
      </c>
    </row>
    <row r="4214" spans="1:3" x14ac:dyDescent="0.2">
      <c r="A4214" s="3" t="str">
        <f>"FRG1-DT"</f>
        <v>FRG1-DT</v>
      </c>
      <c r="B4214" s="4">
        <v>1</v>
      </c>
      <c r="C4214" s="5">
        <v>0.436</v>
      </c>
    </row>
    <row r="4215" spans="1:3" x14ac:dyDescent="0.2">
      <c r="A4215" s="3" t="str">
        <f>"FAM163A"</f>
        <v>FAM163A</v>
      </c>
      <c r="B4215" s="4">
        <v>1</v>
      </c>
      <c r="C4215" s="5">
        <v>0.436</v>
      </c>
    </row>
    <row r="4216" spans="1:3" x14ac:dyDescent="0.2">
      <c r="A4216" s="3" t="str">
        <f>"AC104066.4"</f>
        <v>AC104066.4</v>
      </c>
      <c r="B4216" s="4">
        <v>1</v>
      </c>
      <c r="C4216" s="5">
        <v>0.436</v>
      </c>
    </row>
    <row r="4217" spans="1:3" x14ac:dyDescent="0.2">
      <c r="A4217" s="3" t="str">
        <f>"SCAF1"</f>
        <v>SCAF1</v>
      </c>
      <c r="B4217" s="4">
        <v>1</v>
      </c>
      <c r="C4217" s="5">
        <v>0.436</v>
      </c>
    </row>
    <row r="4218" spans="1:3" x14ac:dyDescent="0.2">
      <c r="A4218" s="3" t="str">
        <f>"AC135782.3"</f>
        <v>AC135782.3</v>
      </c>
      <c r="B4218" s="4">
        <v>1</v>
      </c>
      <c r="C4218" s="5">
        <v>0.436</v>
      </c>
    </row>
    <row r="4219" spans="1:3" x14ac:dyDescent="0.2">
      <c r="A4219" s="3" t="str">
        <f>"AC087203.3"</f>
        <v>AC087203.3</v>
      </c>
      <c r="B4219" s="4">
        <v>1</v>
      </c>
      <c r="C4219" s="5">
        <v>0.436</v>
      </c>
    </row>
    <row r="4220" spans="1:3" x14ac:dyDescent="0.2">
      <c r="A4220" s="3" t="str">
        <f>"CD200R1L"</f>
        <v>CD200R1L</v>
      </c>
      <c r="B4220" s="4">
        <v>1</v>
      </c>
      <c r="C4220" s="5">
        <v>0.435</v>
      </c>
    </row>
    <row r="4221" spans="1:3" x14ac:dyDescent="0.2">
      <c r="A4221" s="3" t="str">
        <f>"IQCJ-SCHIP1"</f>
        <v>IQCJ-SCHIP1</v>
      </c>
      <c r="B4221" s="4">
        <v>1</v>
      </c>
      <c r="C4221" s="5">
        <v>0.435</v>
      </c>
    </row>
    <row r="4222" spans="1:3" x14ac:dyDescent="0.2">
      <c r="A4222" s="3" t="str">
        <f>"HSD17B7"</f>
        <v>HSD17B7</v>
      </c>
      <c r="B4222" s="4">
        <v>1</v>
      </c>
      <c r="C4222" s="5">
        <v>0.435</v>
      </c>
    </row>
    <row r="4223" spans="1:3" x14ac:dyDescent="0.2">
      <c r="A4223" s="3" t="str">
        <f>"RDH14"</f>
        <v>RDH14</v>
      </c>
      <c r="B4223" s="4">
        <v>1</v>
      </c>
      <c r="C4223" s="5">
        <v>0.435</v>
      </c>
    </row>
    <row r="4224" spans="1:3" x14ac:dyDescent="0.2">
      <c r="A4224" s="3" t="str">
        <f>"AC090948.2"</f>
        <v>AC090948.2</v>
      </c>
      <c r="B4224" s="4">
        <v>1</v>
      </c>
      <c r="C4224" s="5">
        <v>0.435</v>
      </c>
    </row>
    <row r="4225" spans="1:3" x14ac:dyDescent="0.2">
      <c r="A4225" s="3" t="str">
        <f>"ACR"</f>
        <v>ACR</v>
      </c>
      <c r="B4225" s="4">
        <v>1</v>
      </c>
      <c r="C4225" s="5">
        <v>0.435</v>
      </c>
    </row>
    <row r="4226" spans="1:3" x14ac:dyDescent="0.2">
      <c r="A4226" s="3" t="str">
        <f>"TMEM231P1"</f>
        <v>TMEM231P1</v>
      </c>
      <c r="B4226" s="4">
        <v>1</v>
      </c>
      <c r="C4226" s="5">
        <v>0.435</v>
      </c>
    </row>
    <row r="4227" spans="1:3" x14ac:dyDescent="0.2">
      <c r="A4227" s="3" t="str">
        <f>"AC068025.1"</f>
        <v>AC068025.1</v>
      </c>
      <c r="B4227" s="4">
        <v>1</v>
      </c>
      <c r="C4227" s="5">
        <v>0.435</v>
      </c>
    </row>
    <row r="4228" spans="1:3" x14ac:dyDescent="0.2">
      <c r="A4228" s="3" t="str">
        <f>"RAD51B"</f>
        <v>RAD51B</v>
      </c>
      <c r="B4228" s="4">
        <v>1</v>
      </c>
      <c r="C4228" s="5">
        <v>0.435</v>
      </c>
    </row>
    <row r="4229" spans="1:3" x14ac:dyDescent="0.2">
      <c r="A4229" s="3" t="str">
        <f>"ZNF585B"</f>
        <v>ZNF585B</v>
      </c>
      <c r="B4229" s="4">
        <v>1</v>
      </c>
      <c r="C4229" s="5">
        <v>0.435</v>
      </c>
    </row>
    <row r="4230" spans="1:3" x14ac:dyDescent="0.2">
      <c r="A4230" s="3" t="str">
        <f>"AC018521.5"</f>
        <v>AC018521.5</v>
      </c>
      <c r="B4230" s="4">
        <v>1</v>
      </c>
      <c r="C4230" s="5">
        <v>0.434</v>
      </c>
    </row>
    <row r="4231" spans="1:3" x14ac:dyDescent="0.2">
      <c r="A4231" s="3" t="str">
        <f>"AL713852.1"</f>
        <v>AL713852.1</v>
      </c>
      <c r="B4231" s="4">
        <v>1</v>
      </c>
      <c r="C4231" s="5">
        <v>0.434</v>
      </c>
    </row>
    <row r="4232" spans="1:3" x14ac:dyDescent="0.2">
      <c r="A4232" s="3" t="str">
        <f>"XYLT2"</f>
        <v>XYLT2</v>
      </c>
      <c r="B4232" s="4">
        <v>1</v>
      </c>
      <c r="C4232" s="5">
        <v>0.434</v>
      </c>
    </row>
    <row r="4233" spans="1:3" x14ac:dyDescent="0.2">
      <c r="A4233" s="3" t="str">
        <f>"AL020996.1"</f>
        <v>AL020996.1</v>
      </c>
      <c r="B4233" s="4">
        <v>1</v>
      </c>
      <c r="C4233" s="5">
        <v>0.434</v>
      </c>
    </row>
    <row r="4234" spans="1:3" x14ac:dyDescent="0.2">
      <c r="A4234" s="3" t="str">
        <f>"CNKSR1"</f>
        <v>CNKSR1</v>
      </c>
      <c r="B4234" s="4">
        <v>1</v>
      </c>
      <c r="C4234" s="5">
        <v>0.434</v>
      </c>
    </row>
    <row r="4235" spans="1:3" x14ac:dyDescent="0.2">
      <c r="A4235" s="3" t="str">
        <f>"C8orf48"</f>
        <v>C8orf48</v>
      </c>
      <c r="B4235" s="4">
        <v>1</v>
      </c>
      <c r="C4235" s="5">
        <v>0.434</v>
      </c>
    </row>
    <row r="4236" spans="1:3" x14ac:dyDescent="0.2">
      <c r="A4236" s="3" t="str">
        <f>"AC005041.2"</f>
        <v>AC005041.2</v>
      </c>
      <c r="B4236" s="4">
        <v>1</v>
      </c>
      <c r="C4236" s="5">
        <v>0.434</v>
      </c>
    </row>
    <row r="4237" spans="1:3" x14ac:dyDescent="0.2">
      <c r="A4237" s="3" t="str">
        <f>"LINC02280"</f>
        <v>LINC02280</v>
      </c>
      <c r="B4237" s="4">
        <v>1</v>
      </c>
      <c r="C4237" s="5">
        <v>0.434</v>
      </c>
    </row>
    <row r="4238" spans="1:3" x14ac:dyDescent="0.2">
      <c r="A4238" s="3" t="str">
        <f>"LCMT1-AS1"</f>
        <v>LCMT1-AS1</v>
      </c>
      <c r="B4238" s="4">
        <v>1</v>
      </c>
      <c r="C4238" s="5">
        <v>0.434</v>
      </c>
    </row>
    <row r="4239" spans="1:3" x14ac:dyDescent="0.2">
      <c r="A4239" s="3" t="str">
        <f>"H4C15"</f>
        <v>H4C15</v>
      </c>
      <c r="B4239" s="4">
        <v>1</v>
      </c>
      <c r="C4239" s="5">
        <v>0.434</v>
      </c>
    </row>
    <row r="4240" spans="1:3" x14ac:dyDescent="0.2">
      <c r="A4240" s="3" t="str">
        <f>"SRGAP2C"</f>
        <v>SRGAP2C</v>
      </c>
      <c r="B4240" s="4">
        <v>1</v>
      </c>
      <c r="C4240" s="5">
        <v>0.434</v>
      </c>
    </row>
    <row r="4241" spans="1:3" x14ac:dyDescent="0.2">
      <c r="A4241" s="3" t="str">
        <f>"AGBL1"</f>
        <v>AGBL1</v>
      </c>
      <c r="B4241" s="4">
        <v>1</v>
      </c>
      <c r="C4241" s="5">
        <v>0.433</v>
      </c>
    </row>
    <row r="4242" spans="1:3" x14ac:dyDescent="0.2">
      <c r="A4242" s="3" t="str">
        <f>"AC073270.2"</f>
        <v>AC073270.2</v>
      </c>
      <c r="B4242" s="4">
        <v>1</v>
      </c>
      <c r="C4242" s="5">
        <v>0.433</v>
      </c>
    </row>
    <row r="4243" spans="1:3" x14ac:dyDescent="0.2">
      <c r="A4243" s="3" t="str">
        <f>"C22orf39"</f>
        <v>C22orf39</v>
      </c>
      <c r="B4243" s="4">
        <v>1</v>
      </c>
      <c r="C4243" s="5">
        <v>0.433</v>
      </c>
    </row>
    <row r="4244" spans="1:3" x14ac:dyDescent="0.2">
      <c r="A4244" s="3" t="str">
        <f>"MRPL41"</f>
        <v>MRPL41</v>
      </c>
      <c r="B4244" s="4">
        <v>1</v>
      </c>
      <c r="C4244" s="5">
        <v>0.433</v>
      </c>
    </row>
    <row r="4245" spans="1:3" x14ac:dyDescent="0.2">
      <c r="A4245" s="3" t="str">
        <f>"GPX3"</f>
        <v>GPX3</v>
      </c>
      <c r="B4245" s="4">
        <v>1</v>
      </c>
      <c r="C4245" s="5">
        <v>0.433</v>
      </c>
    </row>
    <row r="4246" spans="1:3" x14ac:dyDescent="0.2">
      <c r="A4246" s="3" t="str">
        <f>"AC217774.1"</f>
        <v>AC217774.1</v>
      </c>
      <c r="B4246" s="4">
        <v>1</v>
      </c>
      <c r="C4246" s="5">
        <v>0.432</v>
      </c>
    </row>
    <row r="4247" spans="1:3" x14ac:dyDescent="0.2">
      <c r="A4247" s="3" t="str">
        <f>"AC016727.1"</f>
        <v>AC016727.1</v>
      </c>
      <c r="B4247" s="4">
        <v>1</v>
      </c>
      <c r="C4247" s="5">
        <v>0.432</v>
      </c>
    </row>
    <row r="4248" spans="1:3" x14ac:dyDescent="0.2">
      <c r="A4248" s="3" t="str">
        <f>"AL359710.1"</f>
        <v>AL359710.1</v>
      </c>
      <c r="B4248" s="4">
        <v>1</v>
      </c>
      <c r="C4248" s="5">
        <v>0.432</v>
      </c>
    </row>
    <row r="4249" spans="1:3" x14ac:dyDescent="0.2">
      <c r="A4249" s="3" t="str">
        <f>"BEND3P1"</f>
        <v>BEND3P1</v>
      </c>
      <c r="B4249" s="4">
        <v>1</v>
      </c>
      <c r="C4249" s="5">
        <v>0.432</v>
      </c>
    </row>
    <row r="4250" spans="1:3" x14ac:dyDescent="0.2">
      <c r="A4250" s="3" t="str">
        <f>"KTN1-AS1"</f>
        <v>KTN1-AS1</v>
      </c>
      <c r="B4250" s="4">
        <v>1</v>
      </c>
      <c r="C4250" s="5">
        <v>0.432</v>
      </c>
    </row>
    <row r="4251" spans="1:3" x14ac:dyDescent="0.2">
      <c r="A4251" s="3" t="str">
        <f>"AC008403.2"</f>
        <v>AC008403.2</v>
      </c>
      <c r="B4251" s="4">
        <v>1</v>
      </c>
      <c r="C4251" s="5">
        <v>0.432</v>
      </c>
    </row>
    <row r="4252" spans="1:3" x14ac:dyDescent="0.2">
      <c r="A4252" s="3" t="str">
        <f>"CSNK2A1"</f>
        <v>CSNK2A1</v>
      </c>
      <c r="B4252" s="4">
        <v>1</v>
      </c>
      <c r="C4252" s="5">
        <v>0.432</v>
      </c>
    </row>
    <row r="4253" spans="1:3" x14ac:dyDescent="0.2">
      <c r="A4253" s="3" t="str">
        <f>"SPATA45"</f>
        <v>SPATA45</v>
      </c>
      <c r="B4253" s="4">
        <v>1</v>
      </c>
      <c r="C4253" s="5">
        <v>0.432</v>
      </c>
    </row>
    <row r="4254" spans="1:3" x14ac:dyDescent="0.2">
      <c r="A4254" s="3" t="str">
        <f>"PHKA1"</f>
        <v>PHKA1</v>
      </c>
      <c r="B4254" s="4">
        <v>1</v>
      </c>
      <c r="C4254" s="5">
        <v>0.432</v>
      </c>
    </row>
    <row r="4255" spans="1:3" x14ac:dyDescent="0.2">
      <c r="A4255" s="3" t="str">
        <f>"AC239868.1"</f>
        <v>AC239868.1</v>
      </c>
      <c r="B4255" s="4">
        <v>1</v>
      </c>
      <c r="C4255" s="5">
        <v>0.43099999999999999</v>
      </c>
    </row>
    <row r="4256" spans="1:3" x14ac:dyDescent="0.2">
      <c r="A4256" s="3" t="str">
        <f>"RPARP-AS1"</f>
        <v>RPARP-AS1</v>
      </c>
      <c r="B4256" s="4">
        <v>1</v>
      </c>
      <c r="C4256" s="5">
        <v>0.43099999999999999</v>
      </c>
    </row>
    <row r="4257" spans="1:3" x14ac:dyDescent="0.2">
      <c r="A4257" s="3" t="str">
        <f>"HSDL2"</f>
        <v>HSDL2</v>
      </c>
      <c r="B4257" s="4">
        <v>1</v>
      </c>
      <c r="C4257" s="5">
        <v>0.43099999999999999</v>
      </c>
    </row>
    <row r="4258" spans="1:3" x14ac:dyDescent="0.2">
      <c r="A4258" s="3" t="str">
        <f>"MVK"</f>
        <v>MVK</v>
      </c>
      <c r="B4258" s="4">
        <v>1</v>
      </c>
      <c r="C4258" s="5">
        <v>0.43099999999999999</v>
      </c>
    </row>
    <row r="4259" spans="1:3" x14ac:dyDescent="0.2">
      <c r="A4259" s="3" t="str">
        <f>"AL137802.2"</f>
        <v>AL137802.2</v>
      </c>
      <c r="B4259" s="4">
        <v>1</v>
      </c>
      <c r="C4259" s="5">
        <v>0.43099999999999999</v>
      </c>
    </row>
    <row r="4260" spans="1:3" x14ac:dyDescent="0.2">
      <c r="A4260" s="3" t="str">
        <f>"AC005593.1"</f>
        <v>AC005593.1</v>
      </c>
      <c r="B4260" s="4">
        <v>1</v>
      </c>
      <c r="C4260" s="5">
        <v>0.43099999999999999</v>
      </c>
    </row>
    <row r="4261" spans="1:3" x14ac:dyDescent="0.2">
      <c r="A4261" s="3" t="str">
        <f>"LINC00607"</f>
        <v>LINC00607</v>
      </c>
      <c r="B4261" s="4">
        <v>1</v>
      </c>
      <c r="C4261" s="5">
        <v>0.43099999999999999</v>
      </c>
    </row>
    <row r="4262" spans="1:3" x14ac:dyDescent="0.2">
      <c r="A4262" s="3" t="str">
        <f>"EFTUD2"</f>
        <v>EFTUD2</v>
      </c>
      <c r="B4262" s="4">
        <v>1</v>
      </c>
      <c r="C4262" s="5">
        <v>0.43099999999999999</v>
      </c>
    </row>
    <row r="4263" spans="1:3" x14ac:dyDescent="0.2">
      <c r="A4263" s="3" t="str">
        <f>"GADL1"</f>
        <v>GADL1</v>
      </c>
      <c r="B4263" s="4">
        <v>1</v>
      </c>
      <c r="C4263" s="5">
        <v>0.43099999999999999</v>
      </c>
    </row>
    <row r="4264" spans="1:3" x14ac:dyDescent="0.2">
      <c r="A4264" s="3" t="str">
        <f>"LINC02175"</f>
        <v>LINC02175</v>
      </c>
      <c r="B4264" s="4">
        <v>1</v>
      </c>
      <c r="C4264" s="5">
        <v>0.43099999999999999</v>
      </c>
    </row>
    <row r="4265" spans="1:3" x14ac:dyDescent="0.2">
      <c r="A4265" s="3" t="str">
        <f>"KY"</f>
        <v>KY</v>
      </c>
      <c r="B4265" s="4">
        <v>1</v>
      </c>
      <c r="C4265" s="5">
        <v>0.43</v>
      </c>
    </row>
    <row r="4266" spans="1:3" x14ac:dyDescent="0.2">
      <c r="A4266" s="3" t="str">
        <f>"ZNF383"</f>
        <v>ZNF383</v>
      </c>
      <c r="B4266" s="4">
        <v>1</v>
      </c>
      <c r="C4266" s="5">
        <v>0.43</v>
      </c>
    </row>
    <row r="4267" spans="1:3" x14ac:dyDescent="0.2">
      <c r="A4267" s="3" t="str">
        <f>"ADAMTS7P4"</f>
        <v>ADAMTS7P4</v>
      </c>
      <c r="B4267" s="4">
        <v>1</v>
      </c>
      <c r="C4267" s="5">
        <v>0.43</v>
      </c>
    </row>
    <row r="4268" spans="1:3" x14ac:dyDescent="0.2">
      <c r="A4268" s="3" t="str">
        <f>"AC080080.1"</f>
        <v>AC080080.1</v>
      </c>
      <c r="B4268" s="4">
        <v>1</v>
      </c>
      <c r="C4268" s="5">
        <v>0.43</v>
      </c>
    </row>
    <row r="4269" spans="1:3" x14ac:dyDescent="0.2">
      <c r="A4269" s="3" t="str">
        <f>"KDM1A"</f>
        <v>KDM1A</v>
      </c>
      <c r="B4269" s="4">
        <v>1</v>
      </c>
      <c r="C4269" s="5">
        <v>0.43</v>
      </c>
    </row>
    <row r="4270" spans="1:3" x14ac:dyDescent="0.2">
      <c r="A4270" s="3" t="str">
        <f>"ZNF845"</f>
        <v>ZNF845</v>
      </c>
      <c r="B4270" s="4">
        <v>1</v>
      </c>
      <c r="C4270" s="5">
        <v>0.43</v>
      </c>
    </row>
    <row r="4271" spans="1:3" x14ac:dyDescent="0.2">
      <c r="A4271" s="3" t="str">
        <f>"BHMT2"</f>
        <v>BHMT2</v>
      </c>
      <c r="B4271" s="4">
        <v>1</v>
      </c>
      <c r="C4271" s="5">
        <v>0.43</v>
      </c>
    </row>
    <row r="4272" spans="1:3" x14ac:dyDescent="0.2">
      <c r="A4272" s="3" t="str">
        <f>"TAT-AS1"</f>
        <v>TAT-AS1</v>
      </c>
      <c r="B4272" s="4">
        <v>1</v>
      </c>
      <c r="C4272" s="5">
        <v>0.43</v>
      </c>
    </row>
    <row r="4273" spans="1:3" x14ac:dyDescent="0.2">
      <c r="A4273" s="3" t="str">
        <f>"GNL3L"</f>
        <v>GNL3L</v>
      </c>
      <c r="B4273" s="4">
        <v>1</v>
      </c>
      <c r="C4273" s="5">
        <v>0.43</v>
      </c>
    </row>
    <row r="4274" spans="1:3" x14ac:dyDescent="0.2">
      <c r="A4274" s="3" t="str">
        <f>"AL512506.3"</f>
        <v>AL512506.3</v>
      </c>
      <c r="B4274" s="4">
        <v>1</v>
      </c>
      <c r="C4274" s="5">
        <v>0.43</v>
      </c>
    </row>
    <row r="4275" spans="1:3" x14ac:dyDescent="0.2">
      <c r="A4275" s="3" t="str">
        <f>"ZSCAN23"</f>
        <v>ZSCAN23</v>
      </c>
      <c r="B4275" s="4">
        <v>1</v>
      </c>
      <c r="C4275" s="5">
        <v>0.43</v>
      </c>
    </row>
    <row r="4276" spans="1:3" x14ac:dyDescent="0.2">
      <c r="A4276" s="3" t="str">
        <f>"BCLAF1"</f>
        <v>BCLAF1</v>
      </c>
      <c r="B4276" s="4">
        <v>1</v>
      </c>
      <c r="C4276" s="5">
        <v>0.42899999999999999</v>
      </c>
    </row>
    <row r="4277" spans="1:3" x14ac:dyDescent="0.2">
      <c r="A4277" s="3" t="str">
        <f>"ZKSCAN7-AS1"</f>
        <v>ZKSCAN7-AS1</v>
      </c>
      <c r="B4277" s="4">
        <v>1</v>
      </c>
      <c r="C4277" s="5">
        <v>0.42899999999999999</v>
      </c>
    </row>
    <row r="4278" spans="1:3" x14ac:dyDescent="0.2">
      <c r="A4278" s="3" t="str">
        <f>"CSTF3-DT"</f>
        <v>CSTF3-DT</v>
      </c>
      <c r="B4278" s="4">
        <v>1</v>
      </c>
      <c r="C4278" s="5">
        <v>0.42899999999999999</v>
      </c>
    </row>
    <row r="4279" spans="1:3" x14ac:dyDescent="0.2">
      <c r="A4279" s="3" t="str">
        <f>"GABRB2"</f>
        <v>GABRB2</v>
      </c>
      <c r="B4279" s="4">
        <v>1</v>
      </c>
      <c r="C4279" s="5">
        <v>0.42899999999999999</v>
      </c>
    </row>
    <row r="4280" spans="1:3" x14ac:dyDescent="0.2">
      <c r="A4280" s="3" t="str">
        <f>"TTTY14"</f>
        <v>TTTY14</v>
      </c>
      <c r="B4280" s="4">
        <v>1</v>
      </c>
      <c r="C4280" s="5">
        <v>0.42899999999999999</v>
      </c>
    </row>
    <row r="4281" spans="1:3" x14ac:dyDescent="0.2">
      <c r="A4281" s="3" t="str">
        <f>"AC013470.2"</f>
        <v>AC013470.2</v>
      </c>
      <c r="B4281" s="4">
        <v>1</v>
      </c>
      <c r="C4281" s="5">
        <v>0.42899999999999999</v>
      </c>
    </row>
    <row r="4282" spans="1:3" x14ac:dyDescent="0.2">
      <c r="A4282" s="3" t="str">
        <f>"AC113349.2"</f>
        <v>AC113349.2</v>
      </c>
      <c r="B4282" s="4">
        <v>1</v>
      </c>
      <c r="C4282" s="5">
        <v>0.42799999999999999</v>
      </c>
    </row>
    <row r="4283" spans="1:3" x14ac:dyDescent="0.2">
      <c r="A4283" s="3" t="str">
        <f>"AP003108.2"</f>
        <v>AP003108.2</v>
      </c>
      <c r="B4283" s="4">
        <v>1</v>
      </c>
      <c r="C4283" s="5">
        <v>0.42799999999999999</v>
      </c>
    </row>
    <row r="4284" spans="1:3" x14ac:dyDescent="0.2">
      <c r="A4284" s="3" t="str">
        <f>"AC011416.3"</f>
        <v>AC011416.3</v>
      </c>
      <c r="B4284" s="4">
        <v>1</v>
      </c>
      <c r="C4284" s="5">
        <v>0.42799999999999999</v>
      </c>
    </row>
    <row r="4285" spans="1:3" x14ac:dyDescent="0.2">
      <c r="A4285" s="3" t="str">
        <f>"KDM2B-DT"</f>
        <v>KDM2B-DT</v>
      </c>
      <c r="B4285" s="4">
        <v>1</v>
      </c>
      <c r="C4285" s="5">
        <v>0.42799999999999999</v>
      </c>
    </row>
    <row r="4286" spans="1:3" x14ac:dyDescent="0.2">
      <c r="A4286" s="3" t="str">
        <f>"PRPF40B"</f>
        <v>PRPF40B</v>
      </c>
      <c r="B4286" s="4">
        <v>1</v>
      </c>
      <c r="C4286" s="5">
        <v>0.42799999999999999</v>
      </c>
    </row>
    <row r="4287" spans="1:3" x14ac:dyDescent="0.2">
      <c r="A4287" s="3" t="str">
        <f>"CEP78"</f>
        <v>CEP78</v>
      </c>
      <c r="B4287" s="4">
        <v>1</v>
      </c>
      <c r="C4287" s="5">
        <v>0.42799999999999999</v>
      </c>
    </row>
    <row r="4288" spans="1:3" x14ac:dyDescent="0.2">
      <c r="A4288" s="3" t="str">
        <f>"VRK1"</f>
        <v>VRK1</v>
      </c>
      <c r="B4288" s="4">
        <v>1</v>
      </c>
      <c r="C4288" s="5">
        <v>0.42799999999999999</v>
      </c>
    </row>
    <row r="4289" spans="1:3" x14ac:dyDescent="0.2">
      <c r="A4289" s="3" t="str">
        <f>"PES1"</f>
        <v>PES1</v>
      </c>
      <c r="B4289" s="4">
        <v>1</v>
      </c>
      <c r="C4289" s="5">
        <v>0.42799999999999999</v>
      </c>
    </row>
    <row r="4290" spans="1:3" x14ac:dyDescent="0.2">
      <c r="A4290" s="3" t="str">
        <f>"ZNF596"</f>
        <v>ZNF596</v>
      </c>
      <c r="B4290" s="4">
        <v>1</v>
      </c>
      <c r="C4290" s="5">
        <v>0.42799999999999999</v>
      </c>
    </row>
    <row r="4291" spans="1:3" x14ac:dyDescent="0.2">
      <c r="A4291" s="3" t="str">
        <f>"ZNF382"</f>
        <v>ZNF382</v>
      </c>
      <c r="B4291" s="4">
        <v>1</v>
      </c>
      <c r="C4291" s="5">
        <v>0.42699999999999999</v>
      </c>
    </row>
    <row r="4292" spans="1:3" x14ac:dyDescent="0.2">
      <c r="A4292" s="3" t="str">
        <f>"RAB30-DT"</f>
        <v>RAB30-DT</v>
      </c>
      <c r="B4292" s="4">
        <v>1</v>
      </c>
      <c r="C4292" s="5">
        <v>0.42699999999999999</v>
      </c>
    </row>
    <row r="4293" spans="1:3" x14ac:dyDescent="0.2">
      <c r="A4293" s="3" t="str">
        <f>"AC090877.2"</f>
        <v>AC090877.2</v>
      </c>
      <c r="B4293" s="4">
        <v>1</v>
      </c>
      <c r="C4293" s="5">
        <v>0.42699999999999999</v>
      </c>
    </row>
    <row r="4294" spans="1:3" x14ac:dyDescent="0.2">
      <c r="A4294" s="3" t="str">
        <f>"LINC00638"</f>
        <v>LINC00638</v>
      </c>
      <c r="B4294" s="4">
        <v>1</v>
      </c>
      <c r="C4294" s="5">
        <v>0.42699999999999999</v>
      </c>
    </row>
    <row r="4295" spans="1:3" x14ac:dyDescent="0.2">
      <c r="A4295" s="3" t="str">
        <f>"AL355377.2"</f>
        <v>AL355377.2</v>
      </c>
      <c r="B4295" s="4">
        <v>1</v>
      </c>
      <c r="C4295" s="5">
        <v>0.42699999999999999</v>
      </c>
    </row>
    <row r="4296" spans="1:3" x14ac:dyDescent="0.2">
      <c r="A4296" s="3" t="str">
        <f>"AC018647.2"</f>
        <v>AC018647.2</v>
      </c>
      <c r="B4296" s="4">
        <v>1</v>
      </c>
      <c r="C4296" s="5">
        <v>0.42699999999999999</v>
      </c>
    </row>
    <row r="4297" spans="1:3" x14ac:dyDescent="0.2">
      <c r="A4297" s="3" t="str">
        <f>"PIP5K1B"</f>
        <v>PIP5K1B</v>
      </c>
      <c r="B4297" s="4">
        <v>1</v>
      </c>
      <c r="C4297" s="5">
        <v>0.42699999999999999</v>
      </c>
    </row>
    <row r="4298" spans="1:3" x14ac:dyDescent="0.2">
      <c r="A4298" s="3" t="str">
        <f>"SLC44A4"</f>
        <v>SLC44A4</v>
      </c>
      <c r="B4298" s="4">
        <v>1</v>
      </c>
      <c r="C4298" s="5">
        <v>0.42699999999999999</v>
      </c>
    </row>
    <row r="4299" spans="1:3" x14ac:dyDescent="0.2">
      <c r="A4299" s="3" t="str">
        <f>"SLCO1A2"</f>
        <v>SLCO1A2</v>
      </c>
      <c r="B4299" s="4">
        <v>1</v>
      </c>
      <c r="C4299" s="5">
        <v>0.42699999999999999</v>
      </c>
    </row>
    <row r="4300" spans="1:3" x14ac:dyDescent="0.2">
      <c r="A4300" s="3" t="str">
        <f>"SNAPC5"</f>
        <v>SNAPC5</v>
      </c>
      <c r="B4300" s="4">
        <v>1</v>
      </c>
      <c r="C4300" s="5">
        <v>0.42699999999999999</v>
      </c>
    </row>
    <row r="4301" spans="1:3" x14ac:dyDescent="0.2">
      <c r="A4301" s="3" t="str">
        <f>"SRRM5"</f>
        <v>SRRM5</v>
      </c>
      <c r="B4301" s="4">
        <v>1</v>
      </c>
      <c r="C4301" s="5">
        <v>0.42699999999999999</v>
      </c>
    </row>
    <row r="4302" spans="1:3" x14ac:dyDescent="0.2">
      <c r="A4302" s="3" t="str">
        <f>"AC004771.2"</f>
        <v>AC004771.2</v>
      </c>
      <c r="B4302" s="4">
        <v>1</v>
      </c>
      <c r="C4302" s="5">
        <v>0.42699999999999999</v>
      </c>
    </row>
    <row r="4303" spans="1:3" x14ac:dyDescent="0.2">
      <c r="A4303" s="3" t="str">
        <f>"RGPD5"</f>
        <v>RGPD5</v>
      </c>
      <c r="B4303" s="4">
        <v>1</v>
      </c>
      <c r="C4303" s="5">
        <v>0.42599999999999999</v>
      </c>
    </row>
    <row r="4304" spans="1:3" x14ac:dyDescent="0.2">
      <c r="A4304" s="3" t="str">
        <f>"MEIS3"</f>
        <v>MEIS3</v>
      </c>
      <c r="B4304" s="4">
        <v>1</v>
      </c>
      <c r="C4304" s="5">
        <v>0.42599999999999999</v>
      </c>
    </row>
    <row r="4305" spans="1:3" x14ac:dyDescent="0.2">
      <c r="A4305" s="3" t="str">
        <f>"AL021392.1"</f>
        <v>AL021392.1</v>
      </c>
      <c r="B4305" s="4">
        <v>1</v>
      </c>
      <c r="C4305" s="5">
        <v>0.42599999999999999</v>
      </c>
    </row>
    <row r="4306" spans="1:3" x14ac:dyDescent="0.2">
      <c r="A4306" s="3" t="str">
        <f>"ATE1-AS1"</f>
        <v>ATE1-AS1</v>
      </c>
      <c r="B4306" s="4">
        <v>1</v>
      </c>
      <c r="C4306" s="5">
        <v>0.42599999999999999</v>
      </c>
    </row>
    <row r="4307" spans="1:3" x14ac:dyDescent="0.2">
      <c r="A4307" s="3" t="str">
        <f>"TMEM98"</f>
        <v>TMEM98</v>
      </c>
      <c r="B4307" s="4">
        <v>1</v>
      </c>
      <c r="C4307" s="5">
        <v>0.42599999999999999</v>
      </c>
    </row>
    <row r="4308" spans="1:3" x14ac:dyDescent="0.2">
      <c r="A4308" s="3" t="str">
        <f>"RNPEP"</f>
        <v>RNPEP</v>
      </c>
      <c r="B4308" s="4">
        <v>1</v>
      </c>
      <c r="C4308" s="5">
        <v>0.42499999999999999</v>
      </c>
    </row>
    <row r="4309" spans="1:3" x14ac:dyDescent="0.2">
      <c r="A4309" s="3" t="str">
        <f>"AC012306.3"</f>
        <v>AC012306.3</v>
      </c>
      <c r="B4309" s="4">
        <v>1</v>
      </c>
      <c r="C4309" s="5">
        <v>0.42499999999999999</v>
      </c>
    </row>
    <row r="4310" spans="1:3" x14ac:dyDescent="0.2">
      <c r="A4310" s="3" t="str">
        <f>"SMIM10L1"</f>
        <v>SMIM10L1</v>
      </c>
      <c r="B4310" s="4">
        <v>1</v>
      </c>
      <c r="C4310" s="5">
        <v>0.42499999999999999</v>
      </c>
    </row>
    <row r="4311" spans="1:3" x14ac:dyDescent="0.2">
      <c r="A4311" s="3" t="str">
        <f>"NRAD1"</f>
        <v>NRAD1</v>
      </c>
      <c r="B4311" s="4">
        <v>1</v>
      </c>
      <c r="C4311" s="5">
        <v>0.42499999999999999</v>
      </c>
    </row>
    <row r="4312" spans="1:3" x14ac:dyDescent="0.2">
      <c r="A4312" s="3" t="str">
        <f>"POPDC2"</f>
        <v>POPDC2</v>
      </c>
      <c r="B4312" s="4">
        <v>1</v>
      </c>
      <c r="C4312" s="5">
        <v>0.42499999999999999</v>
      </c>
    </row>
    <row r="4313" spans="1:3" x14ac:dyDescent="0.2">
      <c r="A4313" s="3" t="str">
        <f>"ASTN1"</f>
        <v>ASTN1</v>
      </c>
      <c r="B4313" s="4">
        <v>1</v>
      </c>
      <c r="C4313" s="5">
        <v>0.42499999999999999</v>
      </c>
    </row>
    <row r="4314" spans="1:3" x14ac:dyDescent="0.2">
      <c r="A4314" s="3" t="str">
        <f>"DENND5B"</f>
        <v>DENND5B</v>
      </c>
      <c r="B4314" s="4">
        <v>1</v>
      </c>
      <c r="C4314" s="5">
        <v>0.42499999999999999</v>
      </c>
    </row>
    <row r="4315" spans="1:3" x14ac:dyDescent="0.2">
      <c r="A4315" s="3" t="str">
        <f>"PCDH17"</f>
        <v>PCDH17</v>
      </c>
      <c r="B4315" s="4">
        <v>1</v>
      </c>
      <c r="C4315" s="5">
        <v>0.42399999999999999</v>
      </c>
    </row>
    <row r="4316" spans="1:3" x14ac:dyDescent="0.2">
      <c r="A4316" s="3" t="str">
        <f>"PXMP4"</f>
        <v>PXMP4</v>
      </c>
      <c r="B4316" s="4">
        <v>1</v>
      </c>
      <c r="C4316" s="5">
        <v>0.42399999999999999</v>
      </c>
    </row>
    <row r="4317" spans="1:3" x14ac:dyDescent="0.2">
      <c r="A4317" s="3" t="str">
        <f>"LINC00884"</f>
        <v>LINC00884</v>
      </c>
      <c r="B4317" s="4">
        <v>1</v>
      </c>
      <c r="C4317" s="5">
        <v>0.42399999999999999</v>
      </c>
    </row>
    <row r="4318" spans="1:3" x14ac:dyDescent="0.2">
      <c r="A4318" s="3" t="str">
        <f>"ZNF880"</f>
        <v>ZNF880</v>
      </c>
      <c r="B4318" s="4">
        <v>1</v>
      </c>
      <c r="C4318" s="5">
        <v>0.42399999999999999</v>
      </c>
    </row>
    <row r="4319" spans="1:3" x14ac:dyDescent="0.2">
      <c r="A4319" s="3" t="str">
        <f>"LINC00643"</f>
        <v>LINC00643</v>
      </c>
      <c r="B4319" s="4">
        <v>1</v>
      </c>
      <c r="C4319" s="5">
        <v>0.42399999999999999</v>
      </c>
    </row>
    <row r="4320" spans="1:3" x14ac:dyDescent="0.2">
      <c r="A4320" s="3" t="str">
        <f>"TUFM"</f>
        <v>TUFM</v>
      </c>
      <c r="B4320" s="4">
        <v>1</v>
      </c>
      <c r="C4320" s="5">
        <v>0.42399999999999999</v>
      </c>
    </row>
    <row r="4321" spans="1:3" x14ac:dyDescent="0.2">
      <c r="A4321" s="3" t="str">
        <f>"SCHIP1"</f>
        <v>SCHIP1</v>
      </c>
      <c r="B4321" s="4">
        <v>1</v>
      </c>
      <c r="C4321" s="5">
        <v>0.42399999999999999</v>
      </c>
    </row>
    <row r="4322" spans="1:3" x14ac:dyDescent="0.2">
      <c r="A4322" s="3" t="str">
        <f>"BSN-DT"</f>
        <v>BSN-DT</v>
      </c>
      <c r="B4322" s="4">
        <v>1</v>
      </c>
      <c r="C4322" s="5">
        <v>0.42399999999999999</v>
      </c>
    </row>
    <row r="4323" spans="1:3" x14ac:dyDescent="0.2">
      <c r="A4323" s="3" t="str">
        <f>"PCED1B"</f>
        <v>PCED1B</v>
      </c>
      <c r="B4323" s="4">
        <v>1</v>
      </c>
      <c r="C4323" s="5">
        <v>0.42399999999999999</v>
      </c>
    </row>
    <row r="4324" spans="1:3" x14ac:dyDescent="0.2">
      <c r="A4324" s="3" t="str">
        <f>"CPNE2"</f>
        <v>CPNE2</v>
      </c>
      <c r="B4324" s="4">
        <v>1</v>
      </c>
      <c r="C4324" s="5">
        <v>0.42299999999999999</v>
      </c>
    </row>
    <row r="4325" spans="1:3" x14ac:dyDescent="0.2">
      <c r="A4325" s="3" t="str">
        <f>"PHF14"</f>
        <v>PHF14</v>
      </c>
      <c r="B4325" s="4">
        <v>1</v>
      </c>
      <c r="C4325" s="5">
        <v>0.42299999999999999</v>
      </c>
    </row>
    <row r="4326" spans="1:3" x14ac:dyDescent="0.2">
      <c r="A4326" s="3" t="str">
        <f>"FAM169A"</f>
        <v>FAM169A</v>
      </c>
      <c r="B4326" s="4">
        <v>1</v>
      </c>
      <c r="C4326" s="5">
        <v>0.42299999999999999</v>
      </c>
    </row>
    <row r="4327" spans="1:3" x14ac:dyDescent="0.2">
      <c r="A4327" s="3" t="str">
        <f>"MAN1A2"</f>
        <v>MAN1A2</v>
      </c>
      <c r="B4327" s="4">
        <v>1</v>
      </c>
      <c r="C4327" s="5">
        <v>0.42299999999999999</v>
      </c>
    </row>
    <row r="4328" spans="1:3" x14ac:dyDescent="0.2">
      <c r="A4328" s="3" t="str">
        <f>"SYCE3"</f>
        <v>SYCE3</v>
      </c>
      <c r="B4328" s="4">
        <v>1</v>
      </c>
      <c r="C4328" s="5">
        <v>0.42299999999999999</v>
      </c>
    </row>
    <row r="4329" spans="1:3" x14ac:dyDescent="0.2">
      <c r="A4329" s="3" t="str">
        <f>"AC012317.2"</f>
        <v>AC012317.2</v>
      </c>
      <c r="B4329" s="4">
        <v>1</v>
      </c>
      <c r="C4329" s="5">
        <v>0.42299999999999999</v>
      </c>
    </row>
    <row r="4330" spans="1:3" x14ac:dyDescent="0.2">
      <c r="A4330" s="3" t="str">
        <f>"SLC16A13"</f>
        <v>SLC16A13</v>
      </c>
      <c r="B4330" s="4">
        <v>1</v>
      </c>
      <c r="C4330" s="5">
        <v>0.42299999999999999</v>
      </c>
    </row>
    <row r="4331" spans="1:3" x14ac:dyDescent="0.2">
      <c r="A4331" s="3" t="str">
        <f>"ZNF548"</f>
        <v>ZNF548</v>
      </c>
      <c r="B4331" s="4">
        <v>1</v>
      </c>
      <c r="C4331" s="5">
        <v>0.42299999999999999</v>
      </c>
    </row>
    <row r="4332" spans="1:3" x14ac:dyDescent="0.2">
      <c r="A4332" s="3" t="str">
        <f>"AL031666.2"</f>
        <v>AL031666.2</v>
      </c>
      <c r="B4332" s="4">
        <v>1</v>
      </c>
      <c r="C4332" s="5">
        <v>0.42299999999999999</v>
      </c>
    </row>
    <row r="4333" spans="1:3" x14ac:dyDescent="0.2">
      <c r="A4333" s="3" t="str">
        <f>"AC068533.4"</f>
        <v>AC068533.4</v>
      </c>
      <c r="B4333" s="4">
        <v>1</v>
      </c>
      <c r="C4333" s="5">
        <v>0.42299999999999999</v>
      </c>
    </row>
    <row r="4334" spans="1:3" x14ac:dyDescent="0.2">
      <c r="A4334" s="3" t="str">
        <f>"LARS2"</f>
        <v>LARS2</v>
      </c>
      <c r="B4334" s="4">
        <v>1</v>
      </c>
      <c r="C4334" s="5">
        <v>0.42199999999999999</v>
      </c>
    </row>
    <row r="4335" spans="1:3" x14ac:dyDescent="0.2">
      <c r="A4335" s="3" t="str">
        <f>"UICLM"</f>
        <v>UICLM</v>
      </c>
      <c r="B4335" s="4">
        <v>1</v>
      </c>
      <c r="C4335" s="5">
        <v>0.42199999999999999</v>
      </c>
    </row>
    <row r="4336" spans="1:3" x14ac:dyDescent="0.2">
      <c r="A4336" s="3" t="str">
        <f>"TMEM220"</f>
        <v>TMEM220</v>
      </c>
      <c r="B4336" s="4">
        <v>1</v>
      </c>
      <c r="C4336" s="5">
        <v>0.42199999999999999</v>
      </c>
    </row>
    <row r="4337" spans="1:3" x14ac:dyDescent="0.2">
      <c r="A4337" s="3" t="str">
        <f>"AC010422.2"</f>
        <v>AC010422.2</v>
      </c>
      <c r="B4337" s="4">
        <v>1</v>
      </c>
      <c r="C4337" s="5">
        <v>0.42199999999999999</v>
      </c>
    </row>
    <row r="4338" spans="1:3" x14ac:dyDescent="0.2">
      <c r="A4338" s="3" t="str">
        <f>"AL662795.2"</f>
        <v>AL662795.2</v>
      </c>
      <c r="B4338" s="4">
        <v>1</v>
      </c>
      <c r="C4338" s="5">
        <v>0.42199999999999999</v>
      </c>
    </row>
    <row r="4339" spans="1:3" x14ac:dyDescent="0.2">
      <c r="A4339" s="3" t="str">
        <f>"VSIG8"</f>
        <v>VSIG8</v>
      </c>
      <c r="B4339" s="4">
        <v>1</v>
      </c>
      <c r="C4339" s="5">
        <v>0.42199999999999999</v>
      </c>
    </row>
    <row r="4340" spans="1:3" x14ac:dyDescent="0.2">
      <c r="A4340" s="3" t="str">
        <f>"C5orf22"</f>
        <v>C5orf22</v>
      </c>
      <c r="B4340" s="4">
        <v>1</v>
      </c>
      <c r="C4340" s="5">
        <v>0.42199999999999999</v>
      </c>
    </row>
    <row r="4341" spans="1:3" x14ac:dyDescent="0.2">
      <c r="A4341" s="3" t="str">
        <f>"AL022069.3"</f>
        <v>AL022069.3</v>
      </c>
      <c r="B4341" s="4">
        <v>1</v>
      </c>
      <c r="C4341" s="5">
        <v>0.42199999999999999</v>
      </c>
    </row>
    <row r="4342" spans="1:3" x14ac:dyDescent="0.2">
      <c r="A4342" s="3" t="str">
        <f>"HSPB2-C11orf52"</f>
        <v>HSPB2-C11orf52</v>
      </c>
      <c r="B4342" s="4">
        <v>1</v>
      </c>
      <c r="C4342" s="5">
        <v>0.42099999999999999</v>
      </c>
    </row>
    <row r="4343" spans="1:3" x14ac:dyDescent="0.2">
      <c r="A4343" s="3" t="str">
        <f>"RGCC"</f>
        <v>RGCC</v>
      </c>
      <c r="B4343" s="4">
        <v>1</v>
      </c>
      <c r="C4343" s="5">
        <v>0.42099999999999999</v>
      </c>
    </row>
    <row r="4344" spans="1:3" x14ac:dyDescent="0.2">
      <c r="A4344" s="3" t="str">
        <f>"AC027601.4"</f>
        <v>AC027601.4</v>
      </c>
      <c r="B4344" s="4">
        <v>1</v>
      </c>
      <c r="C4344" s="5">
        <v>0.42099999999999999</v>
      </c>
    </row>
    <row r="4345" spans="1:3" x14ac:dyDescent="0.2">
      <c r="A4345" s="3" t="str">
        <f>"WDFY3-AS2"</f>
        <v>WDFY3-AS2</v>
      </c>
      <c r="B4345" s="4">
        <v>1</v>
      </c>
      <c r="C4345" s="5">
        <v>0.42099999999999999</v>
      </c>
    </row>
    <row r="4346" spans="1:3" x14ac:dyDescent="0.2">
      <c r="A4346" s="3" t="str">
        <f>"AC007686.2"</f>
        <v>AC007686.2</v>
      </c>
      <c r="B4346" s="4">
        <v>1</v>
      </c>
      <c r="C4346" s="5">
        <v>0.42099999999999999</v>
      </c>
    </row>
    <row r="4347" spans="1:3" x14ac:dyDescent="0.2">
      <c r="A4347" s="3" t="str">
        <f>"ZNF57"</f>
        <v>ZNF57</v>
      </c>
      <c r="B4347" s="4">
        <v>1</v>
      </c>
      <c r="C4347" s="5">
        <v>0.42099999999999999</v>
      </c>
    </row>
    <row r="4348" spans="1:3" x14ac:dyDescent="0.2">
      <c r="A4348" s="3" t="str">
        <f>"BCAR3-AS1"</f>
        <v>BCAR3-AS1</v>
      </c>
      <c r="B4348" s="4">
        <v>1</v>
      </c>
      <c r="C4348" s="5">
        <v>0.42099999999999999</v>
      </c>
    </row>
    <row r="4349" spans="1:3" x14ac:dyDescent="0.2">
      <c r="A4349" s="3" t="str">
        <f>"PEX10"</f>
        <v>PEX10</v>
      </c>
      <c r="B4349" s="4">
        <v>1</v>
      </c>
      <c r="C4349" s="5">
        <v>0.42099999999999999</v>
      </c>
    </row>
    <row r="4350" spans="1:3" x14ac:dyDescent="0.2">
      <c r="A4350" s="3" t="str">
        <f>"UBTD1"</f>
        <v>UBTD1</v>
      </c>
      <c r="B4350" s="4">
        <v>1</v>
      </c>
      <c r="C4350" s="5">
        <v>0.42099999999999999</v>
      </c>
    </row>
    <row r="4351" spans="1:3" x14ac:dyDescent="0.2">
      <c r="A4351" s="3" t="str">
        <f>"RGMB-AS1"</f>
        <v>RGMB-AS1</v>
      </c>
      <c r="B4351" s="4">
        <v>1</v>
      </c>
      <c r="C4351" s="5">
        <v>0.42099999999999999</v>
      </c>
    </row>
    <row r="4352" spans="1:3" x14ac:dyDescent="0.2">
      <c r="A4352" s="3" t="str">
        <f>"AC087280.2"</f>
        <v>AC087280.2</v>
      </c>
      <c r="B4352" s="4">
        <v>1</v>
      </c>
      <c r="C4352" s="5">
        <v>0.42099999999999999</v>
      </c>
    </row>
    <row r="4353" spans="1:3" x14ac:dyDescent="0.2">
      <c r="A4353" s="3" t="str">
        <f>"IDH1-AS1"</f>
        <v>IDH1-AS1</v>
      </c>
      <c r="B4353" s="4">
        <v>1</v>
      </c>
      <c r="C4353" s="5">
        <v>0.42099999999999999</v>
      </c>
    </row>
    <row r="4354" spans="1:3" x14ac:dyDescent="0.2">
      <c r="A4354" s="3" t="str">
        <f>"ELAVL1"</f>
        <v>ELAVL1</v>
      </c>
      <c r="B4354" s="4">
        <v>1</v>
      </c>
      <c r="C4354" s="5">
        <v>0.42</v>
      </c>
    </row>
    <row r="4355" spans="1:3" x14ac:dyDescent="0.2">
      <c r="A4355" s="3" t="str">
        <f>"AC096647.1"</f>
        <v>AC096647.1</v>
      </c>
      <c r="B4355" s="4">
        <v>1</v>
      </c>
      <c r="C4355" s="5">
        <v>0.42</v>
      </c>
    </row>
    <row r="4356" spans="1:3" x14ac:dyDescent="0.2">
      <c r="A4356" s="3" t="str">
        <f>"TMEM59"</f>
        <v>TMEM59</v>
      </c>
      <c r="B4356" s="4">
        <v>1</v>
      </c>
      <c r="C4356" s="5">
        <v>0.42</v>
      </c>
    </row>
    <row r="4357" spans="1:3" x14ac:dyDescent="0.2">
      <c r="A4357" s="3" t="str">
        <f>"ARFIP2"</f>
        <v>ARFIP2</v>
      </c>
      <c r="B4357" s="4">
        <v>1</v>
      </c>
      <c r="C4357" s="5">
        <v>0.42</v>
      </c>
    </row>
    <row r="4358" spans="1:3" x14ac:dyDescent="0.2">
      <c r="A4358" s="3" t="str">
        <f>"STUB1"</f>
        <v>STUB1</v>
      </c>
      <c r="B4358" s="4">
        <v>1</v>
      </c>
      <c r="C4358" s="5">
        <v>0.42</v>
      </c>
    </row>
    <row r="4359" spans="1:3" x14ac:dyDescent="0.2">
      <c r="A4359" s="3" t="str">
        <f>"WDR41"</f>
        <v>WDR41</v>
      </c>
      <c r="B4359" s="4">
        <v>1</v>
      </c>
      <c r="C4359" s="5">
        <v>0.42</v>
      </c>
    </row>
    <row r="4360" spans="1:3" x14ac:dyDescent="0.2">
      <c r="A4360" s="3" t="str">
        <f>"ATRIP"</f>
        <v>ATRIP</v>
      </c>
      <c r="B4360" s="4">
        <v>1</v>
      </c>
      <c r="C4360" s="5">
        <v>0.42</v>
      </c>
    </row>
    <row r="4361" spans="1:3" x14ac:dyDescent="0.2">
      <c r="A4361" s="3" t="str">
        <f>"PCDHA4"</f>
        <v>PCDHA4</v>
      </c>
      <c r="B4361" s="4">
        <v>1</v>
      </c>
      <c r="C4361" s="5">
        <v>0.42</v>
      </c>
    </row>
    <row r="4362" spans="1:3" x14ac:dyDescent="0.2">
      <c r="A4362" s="3" t="str">
        <f>"CCL16"</f>
        <v>CCL16</v>
      </c>
      <c r="B4362" s="4">
        <v>1</v>
      </c>
      <c r="C4362" s="5">
        <v>0.42</v>
      </c>
    </row>
    <row r="4363" spans="1:3" x14ac:dyDescent="0.2">
      <c r="A4363" s="3" t="str">
        <f>"ZNF442"</f>
        <v>ZNF442</v>
      </c>
      <c r="B4363" s="4">
        <v>1</v>
      </c>
      <c r="C4363" s="5">
        <v>0.42</v>
      </c>
    </row>
    <row r="4364" spans="1:3" x14ac:dyDescent="0.2">
      <c r="A4364" s="3" t="str">
        <f>"TECTA"</f>
        <v>TECTA</v>
      </c>
      <c r="B4364" s="4">
        <v>1</v>
      </c>
      <c r="C4364" s="5">
        <v>0.42</v>
      </c>
    </row>
    <row r="4365" spans="1:3" x14ac:dyDescent="0.2">
      <c r="A4365" s="3" t="str">
        <f>"AC148476.1"</f>
        <v>AC148476.1</v>
      </c>
      <c r="B4365" s="4">
        <v>1</v>
      </c>
      <c r="C4365" s="5">
        <v>0.42</v>
      </c>
    </row>
    <row r="4366" spans="1:3" x14ac:dyDescent="0.2">
      <c r="A4366" s="3" t="str">
        <f>"NUP37"</f>
        <v>NUP37</v>
      </c>
      <c r="B4366" s="4">
        <v>1</v>
      </c>
      <c r="C4366" s="5">
        <v>0.42</v>
      </c>
    </row>
    <row r="4367" spans="1:3" x14ac:dyDescent="0.2">
      <c r="A4367" s="3" t="str">
        <f>"TRERF1"</f>
        <v>TRERF1</v>
      </c>
      <c r="B4367" s="4">
        <v>1</v>
      </c>
      <c r="C4367" s="5">
        <v>0.42</v>
      </c>
    </row>
    <row r="4368" spans="1:3" x14ac:dyDescent="0.2">
      <c r="A4368" s="3" t="str">
        <f>"TRIM13"</f>
        <v>TRIM13</v>
      </c>
      <c r="B4368" s="4">
        <v>1</v>
      </c>
      <c r="C4368" s="5">
        <v>0.42</v>
      </c>
    </row>
    <row r="4369" spans="1:3" x14ac:dyDescent="0.2">
      <c r="A4369" s="3" t="str">
        <f>"NARS2"</f>
        <v>NARS2</v>
      </c>
      <c r="B4369" s="4">
        <v>1</v>
      </c>
      <c r="C4369" s="5">
        <v>0.41899999999999998</v>
      </c>
    </row>
    <row r="4370" spans="1:3" x14ac:dyDescent="0.2">
      <c r="A4370" s="3" t="str">
        <f>"AGO1"</f>
        <v>AGO1</v>
      </c>
      <c r="B4370" s="4">
        <v>1</v>
      </c>
      <c r="C4370" s="5">
        <v>0.41899999999999998</v>
      </c>
    </row>
    <row r="4371" spans="1:3" x14ac:dyDescent="0.2">
      <c r="A4371" s="3" t="str">
        <f>"ANKRA2"</f>
        <v>ANKRA2</v>
      </c>
      <c r="B4371" s="4">
        <v>1</v>
      </c>
      <c r="C4371" s="5">
        <v>0.41899999999999998</v>
      </c>
    </row>
    <row r="4372" spans="1:3" x14ac:dyDescent="0.2">
      <c r="A4372" s="3" t="str">
        <f>"AC092811.1"</f>
        <v>AC092811.1</v>
      </c>
      <c r="B4372" s="4">
        <v>1</v>
      </c>
      <c r="C4372" s="5">
        <v>0.41899999999999998</v>
      </c>
    </row>
    <row r="4373" spans="1:3" x14ac:dyDescent="0.2">
      <c r="A4373" s="3" t="str">
        <f>"NKAPP1"</f>
        <v>NKAPP1</v>
      </c>
      <c r="B4373" s="4">
        <v>1</v>
      </c>
      <c r="C4373" s="5">
        <v>0.41899999999999998</v>
      </c>
    </row>
    <row r="4374" spans="1:3" x14ac:dyDescent="0.2">
      <c r="A4374" s="3" t="str">
        <f>"AC002310.1"</f>
        <v>AC002310.1</v>
      </c>
      <c r="B4374" s="4">
        <v>1</v>
      </c>
      <c r="C4374" s="5">
        <v>0.41899999999999998</v>
      </c>
    </row>
    <row r="4375" spans="1:3" x14ac:dyDescent="0.2">
      <c r="A4375" s="3" t="str">
        <f>"SWI5"</f>
        <v>SWI5</v>
      </c>
      <c r="B4375" s="4">
        <v>1</v>
      </c>
      <c r="C4375" s="5">
        <v>0.41899999999999998</v>
      </c>
    </row>
    <row r="4376" spans="1:3" x14ac:dyDescent="0.2">
      <c r="A4376" s="3" t="str">
        <f>"TRMT61B"</f>
        <v>TRMT61B</v>
      </c>
      <c r="B4376" s="4">
        <v>1</v>
      </c>
      <c r="C4376" s="5">
        <v>0.41899999999999998</v>
      </c>
    </row>
    <row r="4377" spans="1:3" x14ac:dyDescent="0.2">
      <c r="A4377" s="3" t="str">
        <f>"REXO4"</f>
        <v>REXO4</v>
      </c>
      <c r="B4377" s="4">
        <v>1</v>
      </c>
      <c r="C4377" s="5">
        <v>0.41899999999999998</v>
      </c>
    </row>
    <row r="4378" spans="1:3" x14ac:dyDescent="0.2">
      <c r="A4378" s="3" t="str">
        <f>"SUGP2"</f>
        <v>SUGP2</v>
      </c>
      <c r="B4378" s="4">
        <v>1</v>
      </c>
      <c r="C4378" s="5">
        <v>0.41899999999999998</v>
      </c>
    </row>
    <row r="4379" spans="1:3" x14ac:dyDescent="0.2">
      <c r="A4379" s="3" t="str">
        <f>"SEC62"</f>
        <v>SEC62</v>
      </c>
      <c r="B4379" s="4">
        <v>1</v>
      </c>
      <c r="C4379" s="5">
        <v>0.41899999999999998</v>
      </c>
    </row>
    <row r="4380" spans="1:3" x14ac:dyDescent="0.2">
      <c r="A4380" s="3" t="str">
        <f>"HPYR1"</f>
        <v>HPYR1</v>
      </c>
      <c r="B4380" s="4">
        <v>1</v>
      </c>
      <c r="C4380" s="5">
        <v>0.41799999999999998</v>
      </c>
    </row>
    <row r="4381" spans="1:3" x14ac:dyDescent="0.2">
      <c r="A4381" s="3" t="str">
        <f>"CCT3"</f>
        <v>CCT3</v>
      </c>
      <c r="B4381" s="4">
        <v>1</v>
      </c>
      <c r="C4381" s="5">
        <v>0.41799999999999998</v>
      </c>
    </row>
    <row r="4382" spans="1:3" x14ac:dyDescent="0.2">
      <c r="A4382" s="3" t="str">
        <f>"Z69720.2"</f>
        <v>Z69720.2</v>
      </c>
      <c r="B4382" s="4">
        <v>1</v>
      </c>
      <c r="C4382" s="5">
        <v>0.41799999999999998</v>
      </c>
    </row>
    <row r="4383" spans="1:3" x14ac:dyDescent="0.2">
      <c r="A4383" s="3" t="str">
        <f>"EHHADH"</f>
        <v>EHHADH</v>
      </c>
      <c r="B4383" s="4">
        <v>1</v>
      </c>
      <c r="C4383" s="5">
        <v>0.41799999999999998</v>
      </c>
    </row>
    <row r="4384" spans="1:3" x14ac:dyDescent="0.2">
      <c r="A4384" s="3" t="str">
        <f>"AP001021.3"</f>
        <v>AP001021.3</v>
      </c>
      <c r="B4384" s="4">
        <v>1</v>
      </c>
      <c r="C4384" s="5">
        <v>0.41799999999999998</v>
      </c>
    </row>
    <row r="4385" spans="1:3" x14ac:dyDescent="0.2">
      <c r="A4385" s="3" t="str">
        <f>"FOXG1-AS1"</f>
        <v>FOXG1-AS1</v>
      </c>
      <c r="B4385" s="4">
        <v>1</v>
      </c>
      <c r="C4385" s="5">
        <v>0.41799999999999998</v>
      </c>
    </row>
    <row r="4386" spans="1:3" x14ac:dyDescent="0.2">
      <c r="A4386" s="3" t="str">
        <f>"RPL23AP53"</f>
        <v>RPL23AP53</v>
      </c>
      <c r="B4386" s="4">
        <v>1</v>
      </c>
      <c r="C4386" s="5">
        <v>0.41799999999999998</v>
      </c>
    </row>
    <row r="4387" spans="1:3" x14ac:dyDescent="0.2">
      <c r="A4387" s="3" t="str">
        <f>"AC007780.1"</f>
        <v>AC007780.1</v>
      </c>
      <c r="B4387" s="4">
        <v>1</v>
      </c>
      <c r="C4387" s="5">
        <v>0.41799999999999998</v>
      </c>
    </row>
    <row r="4388" spans="1:3" x14ac:dyDescent="0.2">
      <c r="A4388" s="3" t="str">
        <f>"C12orf66"</f>
        <v>C12orf66</v>
      </c>
      <c r="B4388" s="4">
        <v>1</v>
      </c>
      <c r="C4388" s="5">
        <v>0.41799999999999998</v>
      </c>
    </row>
    <row r="4389" spans="1:3" x14ac:dyDescent="0.2">
      <c r="A4389" s="3" t="str">
        <f>"AL354993.1"</f>
        <v>AL354993.1</v>
      </c>
      <c r="B4389" s="4">
        <v>1</v>
      </c>
      <c r="C4389" s="5">
        <v>0.41799999999999998</v>
      </c>
    </row>
    <row r="4390" spans="1:3" x14ac:dyDescent="0.2">
      <c r="A4390" s="3" t="str">
        <f>"AL122035.2"</f>
        <v>AL122035.2</v>
      </c>
      <c r="B4390" s="4">
        <v>1</v>
      </c>
      <c r="C4390" s="5">
        <v>0.41799999999999998</v>
      </c>
    </row>
    <row r="4391" spans="1:3" x14ac:dyDescent="0.2">
      <c r="A4391" s="3" t="str">
        <f>"AL356095.2"</f>
        <v>AL356095.2</v>
      </c>
      <c r="B4391" s="4">
        <v>1</v>
      </c>
      <c r="C4391" s="5">
        <v>0.41799999999999998</v>
      </c>
    </row>
    <row r="4392" spans="1:3" x14ac:dyDescent="0.2">
      <c r="A4392" s="3" t="str">
        <f>"BRD7P2"</f>
        <v>BRD7P2</v>
      </c>
      <c r="B4392" s="4">
        <v>1</v>
      </c>
      <c r="C4392" s="5">
        <v>0.41799999999999998</v>
      </c>
    </row>
    <row r="4393" spans="1:3" x14ac:dyDescent="0.2">
      <c r="A4393" s="3" t="str">
        <f>"SRGAP2B"</f>
        <v>SRGAP2B</v>
      </c>
      <c r="B4393" s="4">
        <v>1</v>
      </c>
      <c r="C4393" s="5">
        <v>0.41799999999999998</v>
      </c>
    </row>
    <row r="4394" spans="1:3" x14ac:dyDescent="0.2">
      <c r="A4394" s="3" t="str">
        <f>"MT1G"</f>
        <v>MT1G</v>
      </c>
      <c r="B4394" s="4">
        <v>1</v>
      </c>
      <c r="C4394" s="5">
        <v>0.41699999999999998</v>
      </c>
    </row>
    <row r="4395" spans="1:3" x14ac:dyDescent="0.2">
      <c r="A4395" s="3" t="str">
        <f>"BNIP1"</f>
        <v>BNIP1</v>
      </c>
      <c r="B4395" s="4">
        <v>1</v>
      </c>
      <c r="C4395" s="5">
        <v>0.41699999999999998</v>
      </c>
    </row>
    <row r="4396" spans="1:3" x14ac:dyDescent="0.2">
      <c r="A4396" s="3" t="str">
        <f>"HFM1"</f>
        <v>HFM1</v>
      </c>
      <c r="B4396" s="4">
        <v>1</v>
      </c>
      <c r="C4396" s="5">
        <v>0.41699999999999998</v>
      </c>
    </row>
    <row r="4397" spans="1:3" x14ac:dyDescent="0.2">
      <c r="A4397" s="3" t="str">
        <f>"RN7SL2"</f>
        <v>RN7SL2</v>
      </c>
      <c r="B4397" s="4">
        <v>1</v>
      </c>
      <c r="C4397" s="5">
        <v>0.41699999999999998</v>
      </c>
    </row>
    <row r="4398" spans="1:3" x14ac:dyDescent="0.2">
      <c r="A4398" s="3" t="str">
        <f>"SIVA1"</f>
        <v>SIVA1</v>
      </c>
      <c r="B4398" s="4">
        <v>1</v>
      </c>
      <c r="C4398" s="5">
        <v>0.41699999999999998</v>
      </c>
    </row>
    <row r="4399" spans="1:3" x14ac:dyDescent="0.2">
      <c r="A4399" s="3" t="str">
        <f>"BCAS4"</f>
        <v>BCAS4</v>
      </c>
      <c r="B4399" s="4">
        <v>1</v>
      </c>
      <c r="C4399" s="5">
        <v>0.41699999999999998</v>
      </c>
    </row>
    <row r="4400" spans="1:3" x14ac:dyDescent="0.2">
      <c r="A4400" s="3" t="str">
        <f>"AL451064.2"</f>
        <v>AL451064.2</v>
      </c>
      <c r="B4400" s="4">
        <v>1</v>
      </c>
      <c r="C4400" s="5">
        <v>0.41699999999999998</v>
      </c>
    </row>
    <row r="4401" spans="1:3" x14ac:dyDescent="0.2">
      <c r="A4401" s="3" t="str">
        <f>"AP000550.1"</f>
        <v>AP000550.1</v>
      </c>
      <c r="B4401" s="4">
        <v>1</v>
      </c>
      <c r="C4401" s="5">
        <v>0.41699999999999998</v>
      </c>
    </row>
    <row r="4402" spans="1:3" x14ac:dyDescent="0.2">
      <c r="A4402" s="3" t="str">
        <f>"DND1P1"</f>
        <v>DND1P1</v>
      </c>
      <c r="B4402" s="4">
        <v>1</v>
      </c>
      <c r="C4402" s="5">
        <v>0.41699999999999998</v>
      </c>
    </row>
    <row r="4403" spans="1:3" x14ac:dyDescent="0.2">
      <c r="A4403" s="3" t="str">
        <f>"AL138479.2"</f>
        <v>AL138479.2</v>
      </c>
      <c r="B4403" s="4">
        <v>1</v>
      </c>
      <c r="C4403" s="5">
        <v>0.41599999999999998</v>
      </c>
    </row>
    <row r="4404" spans="1:3" x14ac:dyDescent="0.2">
      <c r="A4404" s="3" t="str">
        <f>"TMCO3"</f>
        <v>TMCO3</v>
      </c>
      <c r="B4404" s="4">
        <v>1</v>
      </c>
      <c r="C4404" s="5">
        <v>0.41599999999999998</v>
      </c>
    </row>
    <row r="4405" spans="1:3" x14ac:dyDescent="0.2">
      <c r="A4405" s="3" t="str">
        <f>"RRS1"</f>
        <v>RRS1</v>
      </c>
      <c r="B4405" s="4">
        <v>1</v>
      </c>
      <c r="C4405" s="5">
        <v>0.41599999999999998</v>
      </c>
    </row>
    <row r="4406" spans="1:3" x14ac:dyDescent="0.2">
      <c r="A4406" s="3" t="str">
        <f>"AC022387.2"</f>
        <v>AC022387.2</v>
      </c>
      <c r="B4406" s="4">
        <v>1</v>
      </c>
      <c r="C4406" s="5">
        <v>0.41599999999999998</v>
      </c>
    </row>
    <row r="4407" spans="1:3" x14ac:dyDescent="0.2">
      <c r="A4407" s="3" t="str">
        <f>"DNMT1"</f>
        <v>DNMT1</v>
      </c>
      <c r="B4407" s="4">
        <v>1</v>
      </c>
      <c r="C4407" s="5">
        <v>0.41599999999999998</v>
      </c>
    </row>
    <row r="4408" spans="1:3" x14ac:dyDescent="0.2">
      <c r="A4408" s="3" t="str">
        <f>"ZNF567"</f>
        <v>ZNF567</v>
      </c>
      <c r="B4408" s="4">
        <v>1</v>
      </c>
      <c r="C4408" s="5">
        <v>0.41499999999999998</v>
      </c>
    </row>
    <row r="4409" spans="1:3" x14ac:dyDescent="0.2">
      <c r="A4409" s="3" t="str">
        <f>"CNIH1"</f>
        <v>CNIH1</v>
      </c>
      <c r="B4409" s="4">
        <v>1</v>
      </c>
      <c r="C4409" s="5">
        <v>0.41499999999999998</v>
      </c>
    </row>
    <row r="4410" spans="1:3" x14ac:dyDescent="0.2">
      <c r="A4410" s="3" t="str">
        <f>"TAFA2"</f>
        <v>TAFA2</v>
      </c>
      <c r="B4410" s="4">
        <v>1</v>
      </c>
      <c r="C4410" s="5">
        <v>0.41499999999999998</v>
      </c>
    </row>
    <row r="4411" spans="1:3" x14ac:dyDescent="0.2">
      <c r="A4411" s="3" t="str">
        <f>"AC006160.1"</f>
        <v>AC006160.1</v>
      </c>
      <c r="B4411" s="4">
        <v>1</v>
      </c>
      <c r="C4411" s="5">
        <v>0.41499999999999998</v>
      </c>
    </row>
    <row r="4412" spans="1:3" x14ac:dyDescent="0.2">
      <c r="A4412" s="3" t="str">
        <f>"AL356234.1"</f>
        <v>AL356234.1</v>
      </c>
      <c r="B4412" s="4">
        <v>1</v>
      </c>
      <c r="C4412" s="5">
        <v>0.41499999999999998</v>
      </c>
    </row>
    <row r="4413" spans="1:3" x14ac:dyDescent="0.2">
      <c r="A4413" s="3" t="str">
        <f>"PROSER2-AS1"</f>
        <v>PROSER2-AS1</v>
      </c>
      <c r="B4413" s="4">
        <v>1</v>
      </c>
      <c r="C4413" s="5">
        <v>0.41499999999999998</v>
      </c>
    </row>
    <row r="4414" spans="1:3" x14ac:dyDescent="0.2">
      <c r="A4414" s="3" t="str">
        <f>"PABPC1P4"</f>
        <v>PABPC1P4</v>
      </c>
      <c r="B4414" s="4">
        <v>1</v>
      </c>
      <c r="C4414" s="5">
        <v>0.41499999999999998</v>
      </c>
    </row>
    <row r="4415" spans="1:3" x14ac:dyDescent="0.2">
      <c r="A4415" s="3" t="str">
        <f>"CYP4F62P"</f>
        <v>CYP4F62P</v>
      </c>
      <c r="B4415" s="4">
        <v>1</v>
      </c>
      <c r="C4415" s="5">
        <v>0.41399999999999998</v>
      </c>
    </row>
    <row r="4416" spans="1:3" x14ac:dyDescent="0.2">
      <c r="A4416" s="3" t="str">
        <f>"FUT8-AS1"</f>
        <v>FUT8-AS1</v>
      </c>
      <c r="B4416" s="4">
        <v>1</v>
      </c>
      <c r="C4416" s="5">
        <v>0.41399999999999998</v>
      </c>
    </row>
    <row r="4417" spans="1:3" x14ac:dyDescent="0.2">
      <c r="A4417" s="3" t="str">
        <f>"STRA6"</f>
        <v>STRA6</v>
      </c>
      <c r="B4417" s="4">
        <v>1</v>
      </c>
      <c r="C4417" s="5">
        <v>0.41399999999999998</v>
      </c>
    </row>
    <row r="4418" spans="1:3" x14ac:dyDescent="0.2">
      <c r="A4418" s="3" t="str">
        <f>"RYR3"</f>
        <v>RYR3</v>
      </c>
      <c r="B4418" s="4">
        <v>1</v>
      </c>
      <c r="C4418" s="5">
        <v>0.41399999999999998</v>
      </c>
    </row>
    <row r="4419" spans="1:3" x14ac:dyDescent="0.2">
      <c r="A4419" s="3" t="str">
        <f>"AC027801.2"</f>
        <v>AC027801.2</v>
      </c>
      <c r="B4419" s="4">
        <v>1</v>
      </c>
      <c r="C4419" s="5">
        <v>0.41399999999999998</v>
      </c>
    </row>
    <row r="4420" spans="1:3" x14ac:dyDescent="0.2">
      <c r="A4420" s="3" t="str">
        <f>"AC022415.2"</f>
        <v>AC022415.2</v>
      </c>
      <c r="B4420" s="4">
        <v>1</v>
      </c>
      <c r="C4420" s="5">
        <v>0.41399999999999998</v>
      </c>
    </row>
    <row r="4421" spans="1:3" x14ac:dyDescent="0.2">
      <c r="A4421" s="3" t="str">
        <f>"AC104809.1"</f>
        <v>AC104809.1</v>
      </c>
      <c r="B4421" s="4">
        <v>1</v>
      </c>
      <c r="C4421" s="5">
        <v>0.41299999999999998</v>
      </c>
    </row>
    <row r="4422" spans="1:3" x14ac:dyDescent="0.2">
      <c r="A4422" s="3" t="str">
        <f>"QRICH2"</f>
        <v>QRICH2</v>
      </c>
      <c r="B4422" s="4">
        <v>1</v>
      </c>
      <c r="C4422" s="5">
        <v>0.41299999999999998</v>
      </c>
    </row>
    <row r="4423" spans="1:3" x14ac:dyDescent="0.2">
      <c r="A4423" s="3" t="str">
        <f>"AC012174.1"</f>
        <v>AC012174.1</v>
      </c>
      <c r="B4423" s="4">
        <v>1</v>
      </c>
      <c r="C4423" s="5">
        <v>0.41299999999999998</v>
      </c>
    </row>
    <row r="4424" spans="1:3" x14ac:dyDescent="0.2">
      <c r="A4424" s="3" t="str">
        <f>"NAP1L3"</f>
        <v>NAP1L3</v>
      </c>
      <c r="B4424" s="4">
        <v>1</v>
      </c>
      <c r="C4424" s="5">
        <v>0.41299999999999998</v>
      </c>
    </row>
    <row r="4425" spans="1:3" x14ac:dyDescent="0.2">
      <c r="A4425" s="3" t="str">
        <f>"LINC01801"</f>
        <v>LINC01801</v>
      </c>
      <c r="B4425" s="4">
        <v>1</v>
      </c>
      <c r="C4425" s="5">
        <v>0.41299999999999998</v>
      </c>
    </row>
    <row r="4426" spans="1:3" x14ac:dyDescent="0.2">
      <c r="A4426" s="3" t="str">
        <f>"SLC7A4"</f>
        <v>SLC7A4</v>
      </c>
      <c r="B4426" s="4">
        <v>1</v>
      </c>
      <c r="C4426" s="5">
        <v>0.41199999999999998</v>
      </c>
    </row>
    <row r="4427" spans="1:3" x14ac:dyDescent="0.2">
      <c r="A4427" s="3" t="str">
        <f>"PCCB"</f>
        <v>PCCB</v>
      </c>
      <c r="B4427" s="4">
        <v>1</v>
      </c>
      <c r="C4427" s="5">
        <v>0.41199999999999998</v>
      </c>
    </row>
    <row r="4428" spans="1:3" x14ac:dyDescent="0.2">
      <c r="A4428" s="3" t="str">
        <f>"BX284668.2"</f>
        <v>BX284668.2</v>
      </c>
      <c r="B4428" s="4">
        <v>1</v>
      </c>
      <c r="C4428" s="5">
        <v>0.41199999999999998</v>
      </c>
    </row>
    <row r="4429" spans="1:3" x14ac:dyDescent="0.2">
      <c r="A4429" s="3" t="str">
        <f>"OLMALINC"</f>
        <v>OLMALINC</v>
      </c>
      <c r="B4429" s="4">
        <v>1</v>
      </c>
      <c r="C4429" s="5">
        <v>0.41199999999999998</v>
      </c>
    </row>
    <row r="4430" spans="1:3" x14ac:dyDescent="0.2">
      <c r="A4430" s="3" t="str">
        <f>"AC079075.1"</f>
        <v>AC079075.1</v>
      </c>
      <c r="B4430" s="4">
        <v>1</v>
      </c>
      <c r="C4430" s="5">
        <v>0.41199999999999998</v>
      </c>
    </row>
    <row r="4431" spans="1:3" x14ac:dyDescent="0.2">
      <c r="A4431" s="3" t="str">
        <f>"H2AZ2"</f>
        <v>H2AZ2</v>
      </c>
      <c r="B4431" s="4">
        <v>1</v>
      </c>
      <c r="C4431" s="5">
        <v>0.41199999999999998</v>
      </c>
    </row>
    <row r="4432" spans="1:3" x14ac:dyDescent="0.2">
      <c r="A4432" s="3" t="str">
        <f>"CD81-AS1"</f>
        <v>CD81-AS1</v>
      </c>
      <c r="B4432" s="4">
        <v>1</v>
      </c>
      <c r="C4432" s="5">
        <v>0.41199999999999998</v>
      </c>
    </row>
    <row r="4433" spans="1:3" x14ac:dyDescent="0.2">
      <c r="A4433" s="3" t="str">
        <f>"EID1"</f>
        <v>EID1</v>
      </c>
      <c r="B4433" s="4">
        <v>1</v>
      </c>
      <c r="C4433" s="5">
        <v>0.41199999999999998</v>
      </c>
    </row>
    <row r="4434" spans="1:3" x14ac:dyDescent="0.2">
      <c r="A4434" s="3" t="str">
        <f>"AP002364.1"</f>
        <v>AP002364.1</v>
      </c>
      <c r="B4434" s="4">
        <v>1</v>
      </c>
      <c r="C4434" s="5">
        <v>0.41199999999999998</v>
      </c>
    </row>
    <row r="4435" spans="1:3" x14ac:dyDescent="0.2">
      <c r="A4435" s="3" t="str">
        <f>"RIMBP2"</f>
        <v>RIMBP2</v>
      </c>
      <c r="B4435" s="4">
        <v>1</v>
      </c>
      <c r="C4435" s="5">
        <v>0.41199999999999998</v>
      </c>
    </row>
    <row r="4436" spans="1:3" x14ac:dyDescent="0.2">
      <c r="A4436" s="3" t="str">
        <f>"AC064801.1"</f>
        <v>AC064801.1</v>
      </c>
      <c r="B4436" s="4">
        <v>1</v>
      </c>
      <c r="C4436" s="5">
        <v>0.41199999999999998</v>
      </c>
    </row>
    <row r="4437" spans="1:3" x14ac:dyDescent="0.2">
      <c r="A4437" s="3" t="str">
        <f>"ZNF749"</f>
        <v>ZNF749</v>
      </c>
      <c r="B4437" s="4">
        <v>1</v>
      </c>
      <c r="C4437" s="5">
        <v>0.41099999999999998</v>
      </c>
    </row>
    <row r="4438" spans="1:3" x14ac:dyDescent="0.2">
      <c r="A4438" s="3" t="str">
        <f>"ZNF426-DT"</f>
        <v>ZNF426-DT</v>
      </c>
      <c r="B4438" s="4">
        <v>1</v>
      </c>
      <c r="C4438" s="5">
        <v>0.41099999999999998</v>
      </c>
    </row>
    <row r="4439" spans="1:3" x14ac:dyDescent="0.2">
      <c r="A4439" s="3" t="str">
        <f>"ANKRD35"</f>
        <v>ANKRD35</v>
      </c>
      <c r="B4439" s="4">
        <v>1</v>
      </c>
      <c r="C4439" s="5">
        <v>0.41099999999999998</v>
      </c>
    </row>
    <row r="4440" spans="1:3" x14ac:dyDescent="0.2">
      <c r="A4440" s="3" t="str">
        <f>"LRRC8B"</f>
        <v>LRRC8B</v>
      </c>
      <c r="B4440" s="4">
        <v>1</v>
      </c>
      <c r="C4440" s="5">
        <v>0.41099999999999998</v>
      </c>
    </row>
    <row r="4441" spans="1:3" x14ac:dyDescent="0.2">
      <c r="A4441" s="3" t="str">
        <f>"ZNF501"</f>
        <v>ZNF501</v>
      </c>
      <c r="B4441" s="4">
        <v>1</v>
      </c>
      <c r="C4441" s="5">
        <v>0.41099999999999998</v>
      </c>
    </row>
    <row r="4442" spans="1:3" x14ac:dyDescent="0.2">
      <c r="A4442" s="3" t="str">
        <f>"PIP5KL1"</f>
        <v>PIP5KL1</v>
      </c>
      <c r="B4442" s="4">
        <v>1</v>
      </c>
      <c r="C4442" s="5">
        <v>0.41099999999999998</v>
      </c>
    </row>
    <row r="4443" spans="1:3" x14ac:dyDescent="0.2">
      <c r="A4443" s="3" t="str">
        <f>"CEP170B"</f>
        <v>CEP170B</v>
      </c>
      <c r="B4443" s="4">
        <v>1</v>
      </c>
      <c r="C4443" s="5">
        <v>0.41099999999999998</v>
      </c>
    </row>
    <row r="4444" spans="1:3" x14ac:dyDescent="0.2">
      <c r="A4444" s="3" t="str">
        <f>"NEMF"</f>
        <v>NEMF</v>
      </c>
      <c r="B4444" s="4">
        <v>1</v>
      </c>
      <c r="C4444" s="5">
        <v>0.41099999999999998</v>
      </c>
    </row>
    <row r="4445" spans="1:3" x14ac:dyDescent="0.2">
      <c r="A4445" s="3" t="str">
        <f>"SRP14"</f>
        <v>SRP14</v>
      </c>
      <c r="B4445" s="4">
        <v>1</v>
      </c>
      <c r="C4445" s="5">
        <v>0.41099999999999998</v>
      </c>
    </row>
    <row r="4446" spans="1:3" x14ac:dyDescent="0.2">
      <c r="A4446" s="3" t="str">
        <f>"SLC25A24"</f>
        <v>SLC25A24</v>
      </c>
      <c r="B4446" s="4">
        <v>1</v>
      </c>
      <c r="C4446" s="5">
        <v>0.41</v>
      </c>
    </row>
    <row r="4447" spans="1:3" x14ac:dyDescent="0.2">
      <c r="A4447" s="3" t="str">
        <f>"GTF2IRD2P1"</f>
        <v>GTF2IRD2P1</v>
      </c>
      <c r="B4447" s="4">
        <v>1</v>
      </c>
      <c r="C4447" s="5">
        <v>0.41</v>
      </c>
    </row>
    <row r="4448" spans="1:3" x14ac:dyDescent="0.2">
      <c r="A4448" s="3" t="str">
        <f>"STAMBPL1"</f>
        <v>STAMBPL1</v>
      </c>
      <c r="B4448" s="4">
        <v>1</v>
      </c>
      <c r="C4448" s="5">
        <v>0.41</v>
      </c>
    </row>
    <row r="4449" spans="1:3" x14ac:dyDescent="0.2">
      <c r="A4449" s="3" t="str">
        <f>"SNAP25-AS1"</f>
        <v>SNAP25-AS1</v>
      </c>
      <c r="B4449" s="4">
        <v>1</v>
      </c>
      <c r="C4449" s="5">
        <v>0.41</v>
      </c>
    </row>
    <row r="4450" spans="1:3" x14ac:dyDescent="0.2">
      <c r="A4450" s="3" t="str">
        <f>"AC000068.2"</f>
        <v>AC000068.2</v>
      </c>
      <c r="B4450" s="4">
        <v>1</v>
      </c>
      <c r="C4450" s="5">
        <v>0.41</v>
      </c>
    </row>
    <row r="4451" spans="1:3" x14ac:dyDescent="0.2">
      <c r="A4451" s="3" t="str">
        <f>"MELTF-AS1"</f>
        <v>MELTF-AS1</v>
      </c>
      <c r="B4451" s="4">
        <v>1</v>
      </c>
      <c r="C4451" s="5">
        <v>0.41</v>
      </c>
    </row>
    <row r="4452" spans="1:3" x14ac:dyDescent="0.2">
      <c r="A4452" s="3" t="str">
        <f>"ZNF727"</f>
        <v>ZNF727</v>
      </c>
      <c r="B4452" s="4">
        <v>1</v>
      </c>
      <c r="C4452" s="5">
        <v>0.41</v>
      </c>
    </row>
    <row r="4453" spans="1:3" x14ac:dyDescent="0.2">
      <c r="A4453" s="3" t="str">
        <f>"DPYSL2"</f>
        <v>DPYSL2</v>
      </c>
      <c r="B4453" s="4">
        <v>1</v>
      </c>
      <c r="C4453" s="5">
        <v>0.41</v>
      </c>
    </row>
    <row r="4454" spans="1:3" x14ac:dyDescent="0.2">
      <c r="A4454" s="3" t="str">
        <f>"AL133370.1"</f>
        <v>AL133370.1</v>
      </c>
      <c r="B4454" s="4">
        <v>1</v>
      </c>
      <c r="C4454" s="5">
        <v>0.41</v>
      </c>
    </row>
    <row r="4455" spans="1:3" x14ac:dyDescent="0.2">
      <c r="A4455" s="3" t="str">
        <f>"AC009812.1"</f>
        <v>AC009812.1</v>
      </c>
      <c r="B4455" s="4">
        <v>1</v>
      </c>
      <c r="C4455" s="5">
        <v>0.41</v>
      </c>
    </row>
    <row r="4456" spans="1:3" x14ac:dyDescent="0.2">
      <c r="A4456" s="3" t="str">
        <f>"FZD4"</f>
        <v>FZD4</v>
      </c>
      <c r="B4456" s="4">
        <v>1</v>
      </c>
      <c r="C4456" s="5">
        <v>0.41</v>
      </c>
    </row>
    <row r="4457" spans="1:3" x14ac:dyDescent="0.2">
      <c r="A4457" s="3" t="str">
        <f>"ABCE1"</f>
        <v>ABCE1</v>
      </c>
      <c r="B4457" s="4">
        <v>1</v>
      </c>
      <c r="C4457" s="5">
        <v>0.40899999999999997</v>
      </c>
    </row>
    <row r="4458" spans="1:3" x14ac:dyDescent="0.2">
      <c r="A4458" s="3" t="str">
        <f>"LINC01558"</f>
        <v>LINC01558</v>
      </c>
      <c r="B4458" s="4">
        <v>1</v>
      </c>
      <c r="C4458" s="5">
        <v>0.40899999999999997</v>
      </c>
    </row>
    <row r="4459" spans="1:3" x14ac:dyDescent="0.2">
      <c r="A4459" s="3" t="str">
        <f>"SUGT1P4-STRA6LP"</f>
        <v>SUGT1P4-STRA6LP</v>
      </c>
      <c r="B4459" s="4">
        <v>1</v>
      </c>
      <c r="C4459" s="5">
        <v>0.40899999999999997</v>
      </c>
    </row>
    <row r="4460" spans="1:3" x14ac:dyDescent="0.2">
      <c r="A4460" s="3" t="str">
        <f>"PPP2R5E"</f>
        <v>PPP2R5E</v>
      </c>
      <c r="B4460" s="4">
        <v>1</v>
      </c>
      <c r="C4460" s="5">
        <v>0.40899999999999997</v>
      </c>
    </row>
    <row r="4461" spans="1:3" x14ac:dyDescent="0.2">
      <c r="A4461" s="3" t="str">
        <f>"WIF1"</f>
        <v>WIF1</v>
      </c>
      <c r="B4461" s="4">
        <v>1</v>
      </c>
      <c r="C4461" s="5">
        <v>0.40899999999999997</v>
      </c>
    </row>
    <row r="4462" spans="1:3" x14ac:dyDescent="0.2">
      <c r="A4462" s="3" t="str">
        <f>"AC090425.3"</f>
        <v>AC090425.3</v>
      </c>
      <c r="B4462" s="4">
        <v>1</v>
      </c>
      <c r="C4462" s="5">
        <v>0.40899999999999997</v>
      </c>
    </row>
    <row r="4463" spans="1:3" x14ac:dyDescent="0.2">
      <c r="A4463" s="3" t="str">
        <f>"BX649601.1"</f>
        <v>BX649601.1</v>
      </c>
      <c r="B4463" s="4">
        <v>1</v>
      </c>
      <c r="C4463" s="5">
        <v>0.40899999999999997</v>
      </c>
    </row>
    <row r="4464" spans="1:3" x14ac:dyDescent="0.2">
      <c r="A4464" s="3" t="str">
        <f>"AC104850.2"</f>
        <v>AC104850.2</v>
      </c>
      <c r="B4464" s="4">
        <v>1</v>
      </c>
      <c r="C4464" s="5">
        <v>0.40899999999999997</v>
      </c>
    </row>
    <row r="4465" spans="1:3" x14ac:dyDescent="0.2">
      <c r="A4465" s="3" t="str">
        <f>"AL031666.1"</f>
        <v>AL031666.1</v>
      </c>
      <c r="B4465" s="4">
        <v>1</v>
      </c>
      <c r="C4465" s="5">
        <v>0.40899999999999997</v>
      </c>
    </row>
    <row r="4466" spans="1:3" x14ac:dyDescent="0.2">
      <c r="A4466" s="3" t="str">
        <f>"USP12-AS2"</f>
        <v>USP12-AS2</v>
      </c>
      <c r="B4466" s="4">
        <v>1</v>
      </c>
      <c r="C4466" s="5">
        <v>0.40799999999999997</v>
      </c>
    </row>
    <row r="4467" spans="1:3" x14ac:dyDescent="0.2">
      <c r="A4467" s="3" t="str">
        <f>"AC016888.1"</f>
        <v>AC016888.1</v>
      </c>
      <c r="B4467" s="4">
        <v>1</v>
      </c>
      <c r="C4467" s="5">
        <v>0.40799999999999997</v>
      </c>
    </row>
    <row r="4468" spans="1:3" x14ac:dyDescent="0.2">
      <c r="A4468" s="3" t="str">
        <f>"AC005618.4"</f>
        <v>AC005618.4</v>
      </c>
      <c r="B4468" s="4">
        <v>1</v>
      </c>
      <c r="C4468" s="5">
        <v>0.40799999999999997</v>
      </c>
    </row>
    <row r="4469" spans="1:3" x14ac:dyDescent="0.2">
      <c r="A4469" s="3" t="str">
        <f>"HSD17B12"</f>
        <v>HSD17B12</v>
      </c>
      <c r="B4469" s="4">
        <v>1</v>
      </c>
      <c r="C4469" s="5">
        <v>0.40799999999999997</v>
      </c>
    </row>
    <row r="4470" spans="1:3" x14ac:dyDescent="0.2">
      <c r="A4470" s="3" t="str">
        <f>"AC109583.4"</f>
        <v>AC109583.4</v>
      </c>
      <c r="B4470" s="4">
        <v>1</v>
      </c>
      <c r="C4470" s="5">
        <v>0.40799999999999997</v>
      </c>
    </row>
    <row r="4471" spans="1:3" x14ac:dyDescent="0.2">
      <c r="A4471" s="3" t="str">
        <f>"AC104109.2"</f>
        <v>AC104109.2</v>
      </c>
      <c r="B4471" s="4">
        <v>1</v>
      </c>
      <c r="C4471" s="5">
        <v>0.40799999999999997</v>
      </c>
    </row>
    <row r="4472" spans="1:3" x14ac:dyDescent="0.2">
      <c r="A4472" s="3" t="str">
        <f>"LINC02532"</f>
        <v>LINC02532</v>
      </c>
      <c r="B4472" s="4">
        <v>1</v>
      </c>
      <c r="C4472" s="5">
        <v>0.40799999999999997</v>
      </c>
    </row>
    <row r="4473" spans="1:3" x14ac:dyDescent="0.2">
      <c r="A4473" s="3" t="str">
        <f>"AC127526.1"</f>
        <v>AC127526.1</v>
      </c>
      <c r="B4473" s="4">
        <v>1</v>
      </c>
      <c r="C4473" s="5">
        <v>0.40799999999999997</v>
      </c>
    </row>
    <row r="4474" spans="1:3" x14ac:dyDescent="0.2">
      <c r="A4474" s="3" t="str">
        <f>"ASB5"</f>
        <v>ASB5</v>
      </c>
      <c r="B4474" s="4">
        <v>1</v>
      </c>
      <c r="C4474" s="5">
        <v>0.40799999999999997</v>
      </c>
    </row>
    <row r="4475" spans="1:3" x14ac:dyDescent="0.2">
      <c r="A4475" s="3" t="str">
        <f>"AC093496.1"</f>
        <v>AC093496.1</v>
      </c>
      <c r="B4475" s="4">
        <v>1</v>
      </c>
      <c r="C4475" s="5">
        <v>0.40799999999999997</v>
      </c>
    </row>
    <row r="4476" spans="1:3" x14ac:dyDescent="0.2">
      <c r="A4476" s="3" t="str">
        <f>"CYP11A1"</f>
        <v>CYP11A1</v>
      </c>
      <c r="B4476" s="4">
        <v>1</v>
      </c>
      <c r="C4476" s="5">
        <v>0.40799999999999997</v>
      </c>
    </row>
    <row r="4477" spans="1:3" x14ac:dyDescent="0.2">
      <c r="A4477" s="3" t="str">
        <f>"MRPL48"</f>
        <v>MRPL48</v>
      </c>
      <c r="B4477" s="4">
        <v>1</v>
      </c>
      <c r="C4477" s="5">
        <v>0.40799999999999997</v>
      </c>
    </row>
    <row r="4478" spans="1:3" x14ac:dyDescent="0.2">
      <c r="A4478" s="3" t="str">
        <f>"MANBAL"</f>
        <v>MANBAL</v>
      </c>
      <c r="B4478" s="4">
        <v>1</v>
      </c>
      <c r="C4478" s="5">
        <v>0.40699999999999997</v>
      </c>
    </row>
    <row r="4479" spans="1:3" x14ac:dyDescent="0.2">
      <c r="A4479" s="3" t="str">
        <f>"AL591043.2"</f>
        <v>AL591043.2</v>
      </c>
      <c r="B4479" s="4">
        <v>1</v>
      </c>
      <c r="C4479" s="5">
        <v>0.40699999999999997</v>
      </c>
    </row>
    <row r="4480" spans="1:3" x14ac:dyDescent="0.2">
      <c r="A4480" s="3" t="str">
        <f>"AC104071.1"</f>
        <v>AC104071.1</v>
      </c>
      <c r="B4480" s="4">
        <v>1</v>
      </c>
      <c r="C4480" s="5">
        <v>0.40699999999999997</v>
      </c>
    </row>
    <row r="4481" spans="1:3" x14ac:dyDescent="0.2">
      <c r="A4481" s="3" t="str">
        <f>"ARL5A"</f>
        <v>ARL5A</v>
      </c>
      <c r="B4481" s="4">
        <v>1</v>
      </c>
      <c r="C4481" s="5">
        <v>0.40699999999999997</v>
      </c>
    </row>
    <row r="4482" spans="1:3" x14ac:dyDescent="0.2">
      <c r="A4482" s="3" t="str">
        <f>"EXOSC10-AS1"</f>
        <v>EXOSC10-AS1</v>
      </c>
      <c r="B4482" s="4">
        <v>1</v>
      </c>
      <c r="C4482" s="5">
        <v>0.40699999999999997</v>
      </c>
    </row>
    <row r="4483" spans="1:3" x14ac:dyDescent="0.2">
      <c r="A4483" s="3" t="str">
        <f>"PLEKHS1"</f>
        <v>PLEKHS1</v>
      </c>
      <c r="B4483" s="4">
        <v>1</v>
      </c>
      <c r="C4483" s="5">
        <v>0.40699999999999997</v>
      </c>
    </row>
    <row r="4484" spans="1:3" x14ac:dyDescent="0.2">
      <c r="A4484" s="3" t="str">
        <f>"DDX23"</f>
        <v>DDX23</v>
      </c>
      <c r="B4484" s="4">
        <v>1</v>
      </c>
      <c r="C4484" s="5">
        <v>0.40600000000000003</v>
      </c>
    </row>
    <row r="4485" spans="1:3" x14ac:dyDescent="0.2">
      <c r="A4485" s="3" t="str">
        <f>"AL158055.1"</f>
        <v>AL158055.1</v>
      </c>
      <c r="B4485" s="4">
        <v>1</v>
      </c>
      <c r="C4485" s="5">
        <v>0.40600000000000003</v>
      </c>
    </row>
    <row r="4486" spans="1:3" x14ac:dyDescent="0.2">
      <c r="A4486" s="3" t="str">
        <f>"AC092296.2"</f>
        <v>AC092296.2</v>
      </c>
      <c r="B4486" s="4">
        <v>1</v>
      </c>
      <c r="C4486" s="5">
        <v>0.40600000000000003</v>
      </c>
    </row>
    <row r="4487" spans="1:3" x14ac:dyDescent="0.2">
      <c r="A4487" s="3" t="str">
        <f>"AC079035.1"</f>
        <v>AC079035.1</v>
      </c>
      <c r="B4487" s="4">
        <v>1</v>
      </c>
      <c r="C4487" s="5">
        <v>0.40600000000000003</v>
      </c>
    </row>
    <row r="4488" spans="1:3" x14ac:dyDescent="0.2">
      <c r="A4488" s="3" t="str">
        <f>"STK24-AS1"</f>
        <v>STK24-AS1</v>
      </c>
      <c r="B4488" s="4">
        <v>1</v>
      </c>
      <c r="C4488" s="5">
        <v>0.40600000000000003</v>
      </c>
    </row>
    <row r="4489" spans="1:3" x14ac:dyDescent="0.2">
      <c r="A4489" s="3" t="str">
        <f>"AC092634.3"</f>
        <v>AC092634.3</v>
      </c>
      <c r="B4489" s="4">
        <v>1</v>
      </c>
      <c r="C4489" s="5">
        <v>0.40600000000000003</v>
      </c>
    </row>
    <row r="4490" spans="1:3" x14ac:dyDescent="0.2">
      <c r="A4490" s="3" t="str">
        <f>"LINC01990"</f>
        <v>LINC01990</v>
      </c>
      <c r="B4490" s="4">
        <v>1</v>
      </c>
      <c r="C4490" s="5">
        <v>0.40600000000000003</v>
      </c>
    </row>
    <row r="4491" spans="1:3" x14ac:dyDescent="0.2">
      <c r="A4491" s="3" t="str">
        <f>"FAM86C1P"</f>
        <v>FAM86C1P</v>
      </c>
      <c r="B4491" s="4">
        <v>1</v>
      </c>
      <c r="C4491" s="5">
        <v>0.40600000000000003</v>
      </c>
    </row>
    <row r="4492" spans="1:3" x14ac:dyDescent="0.2">
      <c r="A4492" s="3" t="str">
        <f>"PCYOX1L"</f>
        <v>PCYOX1L</v>
      </c>
      <c r="B4492" s="4">
        <v>1</v>
      </c>
      <c r="C4492" s="5">
        <v>0.40600000000000003</v>
      </c>
    </row>
    <row r="4493" spans="1:3" x14ac:dyDescent="0.2">
      <c r="A4493" s="3" t="str">
        <f>"GGA2"</f>
        <v>GGA2</v>
      </c>
      <c r="B4493" s="4">
        <v>1</v>
      </c>
      <c r="C4493" s="5">
        <v>0.40500000000000003</v>
      </c>
    </row>
    <row r="4494" spans="1:3" x14ac:dyDescent="0.2">
      <c r="A4494" s="3" t="str">
        <f>"FDFT1"</f>
        <v>FDFT1</v>
      </c>
      <c r="B4494" s="4">
        <v>1</v>
      </c>
      <c r="C4494" s="5">
        <v>0.40500000000000003</v>
      </c>
    </row>
    <row r="4495" spans="1:3" x14ac:dyDescent="0.2">
      <c r="A4495" s="3" t="str">
        <f>"AC090579.1"</f>
        <v>AC090579.1</v>
      </c>
      <c r="B4495" s="4">
        <v>1</v>
      </c>
      <c r="C4495" s="5">
        <v>0.40500000000000003</v>
      </c>
    </row>
    <row r="4496" spans="1:3" x14ac:dyDescent="0.2">
      <c r="A4496" s="3" t="str">
        <f>"KRT16P4"</f>
        <v>KRT16P4</v>
      </c>
      <c r="B4496" s="4">
        <v>1</v>
      </c>
      <c r="C4496" s="5">
        <v>0.40500000000000003</v>
      </c>
    </row>
    <row r="4497" spans="1:3" x14ac:dyDescent="0.2">
      <c r="A4497" s="3" t="str">
        <f>"TRIM45"</f>
        <v>TRIM45</v>
      </c>
      <c r="B4497" s="4">
        <v>1</v>
      </c>
      <c r="C4497" s="5">
        <v>0.40500000000000003</v>
      </c>
    </row>
    <row r="4498" spans="1:3" x14ac:dyDescent="0.2">
      <c r="A4498" s="3" t="str">
        <f>"LINC02288"</f>
        <v>LINC02288</v>
      </c>
      <c r="B4498" s="4">
        <v>1</v>
      </c>
      <c r="C4498" s="5">
        <v>0.40500000000000003</v>
      </c>
    </row>
    <row r="4499" spans="1:3" x14ac:dyDescent="0.2">
      <c r="A4499" s="3" t="str">
        <f>"TAF1A"</f>
        <v>TAF1A</v>
      </c>
      <c r="B4499" s="4">
        <v>1</v>
      </c>
      <c r="C4499" s="5">
        <v>0.40400000000000003</v>
      </c>
    </row>
    <row r="4500" spans="1:3" x14ac:dyDescent="0.2">
      <c r="A4500" s="3" t="str">
        <f>"ACP1"</f>
        <v>ACP1</v>
      </c>
      <c r="B4500" s="4">
        <v>1</v>
      </c>
      <c r="C4500" s="5">
        <v>0.40400000000000003</v>
      </c>
    </row>
    <row r="4501" spans="1:3" x14ac:dyDescent="0.2">
      <c r="A4501" s="3" t="str">
        <f>"CPNE3"</f>
        <v>CPNE3</v>
      </c>
      <c r="B4501" s="4">
        <v>1</v>
      </c>
      <c r="C4501" s="5">
        <v>0.40400000000000003</v>
      </c>
    </row>
    <row r="4502" spans="1:3" x14ac:dyDescent="0.2">
      <c r="A4502" s="3" t="str">
        <f>"CNIH2"</f>
        <v>CNIH2</v>
      </c>
      <c r="B4502" s="4">
        <v>1</v>
      </c>
      <c r="C4502" s="5">
        <v>0.40400000000000003</v>
      </c>
    </row>
    <row r="4503" spans="1:3" x14ac:dyDescent="0.2">
      <c r="A4503" s="3" t="str">
        <f>"AC116562.2"</f>
        <v>AC116562.2</v>
      </c>
      <c r="B4503" s="4">
        <v>1</v>
      </c>
      <c r="C4503" s="5">
        <v>0.40400000000000003</v>
      </c>
    </row>
    <row r="4504" spans="1:3" x14ac:dyDescent="0.2">
      <c r="A4504" s="3" t="str">
        <f>"DICER1-AS1"</f>
        <v>DICER1-AS1</v>
      </c>
      <c r="B4504" s="4">
        <v>1</v>
      </c>
      <c r="C4504" s="5">
        <v>0.40400000000000003</v>
      </c>
    </row>
    <row r="4505" spans="1:3" x14ac:dyDescent="0.2">
      <c r="A4505" s="3" t="str">
        <f>"AL157400.3"</f>
        <v>AL157400.3</v>
      </c>
      <c r="B4505" s="4">
        <v>1</v>
      </c>
      <c r="C4505" s="5">
        <v>0.40400000000000003</v>
      </c>
    </row>
    <row r="4506" spans="1:3" x14ac:dyDescent="0.2">
      <c r="A4506" s="3" t="str">
        <f>"KLHL22"</f>
        <v>KLHL22</v>
      </c>
      <c r="B4506" s="4">
        <v>1</v>
      </c>
      <c r="C4506" s="5">
        <v>0.40400000000000003</v>
      </c>
    </row>
    <row r="4507" spans="1:3" x14ac:dyDescent="0.2">
      <c r="A4507" s="3" t="str">
        <f>"GP1BB"</f>
        <v>GP1BB</v>
      </c>
      <c r="B4507" s="4">
        <v>1</v>
      </c>
      <c r="C4507" s="5">
        <v>0.40300000000000002</v>
      </c>
    </row>
    <row r="4508" spans="1:3" x14ac:dyDescent="0.2">
      <c r="A4508" s="3" t="str">
        <f>"PAPSS1"</f>
        <v>PAPSS1</v>
      </c>
      <c r="B4508" s="4">
        <v>1</v>
      </c>
      <c r="C4508" s="5">
        <v>0.40300000000000002</v>
      </c>
    </row>
    <row r="4509" spans="1:3" x14ac:dyDescent="0.2">
      <c r="A4509" s="3" t="str">
        <f>"AC010636.2"</f>
        <v>AC010636.2</v>
      </c>
      <c r="B4509" s="4">
        <v>1</v>
      </c>
      <c r="C4509" s="5">
        <v>0.40300000000000002</v>
      </c>
    </row>
    <row r="4510" spans="1:3" x14ac:dyDescent="0.2">
      <c r="A4510" s="3" t="str">
        <f>"KCTD17"</f>
        <v>KCTD17</v>
      </c>
      <c r="B4510" s="4">
        <v>1</v>
      </c>
      <c r="C4510" s="5">
        <v>0.40300000000000002</v>
      </c>
    </row>
    <row r="4511" spans="1:3" x14ac:dyDescent="0.2">
      <c r="A4511" s="3" t="str">
        <f>"MEPCE"</f>
        <v>MEPCE</v>
      </c>
      <c r="B4511" s="4">
        <v>1</v>
      </c>
      <c r="C4511" s="5">
        <v>0.40200000000000002</v>
      </c>
    </row>
    <row r="4512" spans="1:3" x14ac:dyDescent="0.2">
      <c r="A4512" s="3" t="str">
        <f>"VPS13B"</f>
        <v>VPS13B</v>
      </c>
      <c r="B4512" s="4">
        <v>1</v>
      </c>
      <c r="C4512" s="5">
        <v>0.40200000000000002</v>
      </c>
    </row>
    <row r="4513" spans="1:3" x14ac:dyDescent="0.2">
      <c r="A4513" s="3" t="str">
        <f>"AC096645.1"</f>
        <v>AC096645.1</v>
      </c>
      <c r="B4513" s="4">
        <v>1</v>
      </c>
      <c r="C4513" s="5">
        <v>0.40200000000000002</v>
      </c>
    </row>
    <row r="4514" spans="1:3" x14ac:dyDescent="0.2">
      <c r="A4514" s="3" t="str">
        <f>"PTGES3L-AARSD1"</f>
        <v>PTGES3L-AARSD1</v>
      </c>
      <c r="B4514" s="4">
        <v>1</v>
      </c>
      <c r="C4514" s="5">
        <v>0.40200000000000002</v>
      </c>
    </row>
    <row r="4515" spans="1:3" x14ac:dyDescent="0.2">
      <c r="A4515" s="3" t="str">
        <f>"AC073648.5"</f>
        <v>AC073648.5</v>
      </c>
      <c r="B4515" s="4">
        <v>1</v>
      </c>
      <c r="C4515" s="5">
        <v>0.40200000000000002</v>
      </c>
    </row>
    <row r="4516" spans="1:3" x14ac:dyDescent="0.2">
      <c r="A4516" s="3" t="str">
        <f>"AC002467.1"</f>
        <v>AC002467.1</v>
      </c>
      <c r="B4516" s="4">
        <v>1</v>
      </c>
      <c r="C4516" s="5">
        <v>0.40200000000000002</v>
      </c>
    </row>
    <row r="4517" spans="1:3" x14ac:dyDescent="0.2">
      <c r="A4517" s="3" t="str">
        <f>"AC131934.1"</f>
        <v>AC131934.1</v>
      </c>
      <c r="B4517" s="4">
        <v>1</v>
      </c>
      <c r="C4517" s="5">
        <v>0.40200000000000002</v>
      </c>
    </row>
    <row r="4518" spans="1:3" x14ac:dyDescent="0.2">
      <c r="A4518" s="3" t="str">
        <f>"AL121820.3"</f>
        <v>AL121820.3</v>
      </c>
      <c r="B4518" s="4">
        <v>1</v>
      </c>
      <c r="C4518" s="5">
        <v>0.40100000000000002</v>
      </c>
    </row>
    <row r="4519" spans="1:3" x14ac:dyDescent="0.2">
      <c r="A4519" s="3" t="str">
        <f>"TEX22"</f>
        <v>TEX22</v>
      </c>
      <c r="B4519" s="4">
        <v>1</v>
      </c>
      <c r="C4519" s="5">
        <v>0.40100000000000002</v>
      </c>
    </row>
    <row r="4520" spans="1:3" x14ac:dyDescent="0.2">
      <c r="A4520" s="3" t="str">
        <f>"SLC13A4"</f>
        <v>SLC13A4</v>
      </c>
      <c r="B4520" s="4">
        <v>1</v>
      </c>
      <c r="C4520" s="5">
        <v>0.40100000000000002</v>
      </c>
    </row>
    <row r="4521" spans="1:3" x14ac:dyDescent="0.2">
      <c r="A4521" s="3" t="str">
        <f>"AC080013.4"</f>
        <v>AC080013.4</v>
      </c>
      <c r="B4521" s="4">
        <v>1</v>
      </c>
      <c r="C4521" s="5">
        <v>0.40100000000000002</v>
      </c>
    </row>
    <row r="4522" spans="1:3" x14ac:dyDescent="0.2">
      <c r="A4522" s="3" t="str">
        <f>"AC073257.2"</f>
        <v>AC073257.2</v>
      </c>
      <c r="B4522" s="4">
        <v>1</v>
      </c>
      <c r="C4522" s="5">
        <v>0.40100000000000002</v>
      </c>
    </row>
    <row r="4523" spans="1:3" x14ac:dyDescent="0.2">
      <c r="A4523" s="3" t="str">
        <f>"AC007461.1"</f>
        <v>AC007461.1</v>
      </c>
      <c r="B4523" s="4">
        <v>1</v>
      </c>
      <c r="C4523" s="5">
        <v>0.40100000000000002</v>
      </c>
    </row>
    <row r="4524" spans="1:3" x14ac:dyDescent="0.2">
      <c r="A4524" s="3" t="str">
        <f>"AC025171.5"</f>
        <v>AC025171.5</v>
      </c>
      <c r="B4524" s="4">
        <v>1</v>
      </c>
      <c r="C4524" s="5">
        <v>0.4</v>
      </c>
    </row>
    <row r="4525" spans="1:3" x14ac:dyDescent="0.2">
      <c r="A4525" s="3" t="str">
        <f>"AL604028.2"</f>
        <v>AL604028.2</v>
      </c>
      <c r="B4525" s="4">
        <v>1</v>
      </c>
      <c r="C4525" s="5">
        <v>0.4</v>
      </c>
    </row>
    <row r="4526" spans="1:3" x14ac:dyDescent="0.2">
      <c r="A4526" s="3" t="str">
        <f>"AL023806.1"</f>
        <v>AL023806.1</v>
      </c>
      <c r="B4526" s="4">
        <v>1</v>
      </c>
      <c r="C4526" s="5">
        <v>0.4</v>
      </c>
    </row>
    <row r="4527" spans="1:3" x14ac:dyDescent="0.2">
      <c r="A4527" s="3" t="str">
        <f>"KRT18P59"</f>
        <v>KRT18P59</v>
      </c>
      <c r="B4527" s="4">
        <v>1</v>
      </c>
      <c r="C4527" s="5">
        <v>0.39900000000000002</v>
      </c>
    </row>
    <row r="4528" spans="1:3" x14ac:dyDescent="0.2">
      <c r="A4528" s="3" t="str">
        <f>"DBF4B"</f>
        <v>DBF4B</v>
      </c>
      <c r="B4528" s="4">
        <v>1</v>
      </c>
      <c r="C4528" s="5">
        <v>0.39900000000000002</v>
      </c>
    </row>
    <row r="4529" spans="1:3" x14ac:dyDescent="0.2">
      <c r="A4529" s="3" t="str">
        <f>"RGS5-AS1"</f>
        <v>RGS5-AS1</v>
      </c>
      <c r="B4529" s="4">
        <v>1</v>
      </c>
      <c r="C4529" s="5">
        <v>0.39900000000000002</v>
      </c>
    </row>
    <row r="4530" spans="1:3" x14ac:dyDescent="0.2">
      <c r="A4530" s="3" t="str">
        <f>"PRR34"</f>
        <v>PRR34</v>
      </c>
      <c r="B4530" s="4">
        <v>1</v>
      </c>
      <c r="C4530" s="5">
        <v>0.39900000000000002</v>
      </c>
    </row>
    <row r="4531" spans="1:3" x14ac:dyDescent="0.2">
      <c r="A4531" s="3" t="str">
        <f>"LRRC37A14P"</f>
        <v>LRRC37A14P</v>
      </c>
      <c r="B4531" s="4">
        <v>1</v>
      </c>
      <c r="C4531" s="5">
        <v>0.39900000000000002</v>
      </c>
    </row>
    <row r="4532" spans="1:3" x14ac:dyDescent="0.2">
      <c r="A4532" s="3" t="str">
        <f>"LRRC37A7P"</f>
        <v>LRRC37A7P</v>
      </c>
      <c r="B4532" s="4">
        <v>1</v>
      </c>
      <c r="C4532" s="5">
        <v>0.39900000000000002</v>
      </c>
    </row>
    <row r="4533" spans="1:3" x14ac:dyDescent="0.2">
      <c r="A4533" s="3" t="str">
        <f>"CYP2G2P"</f>
        <v>CYP2G2P</v>
      </c>
      <c r="B4533" s="4">
        <v>1</v>
      </c>
      <c r="C4533" s="5">
        <v>0.39900000000000002</v>
      </c>
    </row>
    <row r="4534" spans="1:3" x14ac:dyDescent="0.2">
      <c r="A4534" s="3" t="str">
        <f>"RPL23AP7"</f>
        <v>RPL23AP7</v>
      </c>
      <c r="B4534" s="4">
        <v>1</v>
      </c>
      <c r="C4534" s="5">
        <v>0.39800000000000002</v>
      </c>
    </row>
    <row r="4535" spans="1:3" x14ac:dyDescent="0.2">
      <c r="A4535" s="3" t="str">
        <f>"AC092656.1"</f>
        <v>AC092656.1</v>
      </c>
      <c r="B4535" s="4">
        <v>1</v>
      </c>
      <c r="C4535" s="5">
        <v>0.39800000000000002</v>
      </c>
    </row>
    <row r="4536" spans="1:3" x14ac:dyDescent="0.2">
      <c r="A4536" s="3" t="str">
        <f>"CTNNA3"</f>
        <v>CTNNA3</v>
      </c>
      <c r="B4536" s="4">
        <v>1</v>
      </c>
      <c r="C4536" s="5">
        <v>0.39800000000000002</v>
      </c>
    </row>
    <row r="4537" spans="1:3" x14ac:dyDescent="0.2">
      <c r="A4537" s="3" t="str">
        <f>"HAUS2"</f>
        <v>HAUS2</v>
      </c>
      <c r="B4537" s="4">
        <v>1</v>
      </c>
      <c r="C4537" s="5">
        <v>0.39800000000000002</v>
      </c>
    </row>
    <row r="4538" spans="1:3" x14ac:dyDescent="0.2">
      <c r="A4538" s="3" t="str">
        <f>"LUC7L2"</f>
        <v>LUC7L2</v>
      </c>
      <c r="B4538" s="4">
        <v>1</v>
      </c>
      <c r="C4538" s="5">
        <v>0.39700000000000002</v>
      </c>
    </row>
    <row r="4539" spans="1:3" x14ac:dyDescent="0.2">
      <c r="A4539" s="3" t="str">
        <f>"ZNF518A"</f>
        <v>ZNF518A</v>
      </c>
      <c r="B4539" s="4">
        <v>1</v>
      </c>
      <c r="C4539" s="5">
        <v>0.39700000000000002</v>
      </c>
    </row>
    <row r="4540" spans="1:3" x14ac:dyDescent="0.2">
      <c r="A4540" s="3" t="str">
        <f>"DGCR6L"</f>
        <v>DGCR6L</v>
      </c>
      <c r="B4540" s="4">
        <v>1</v>
      </c>
      <c r="C4540" s="5">
        <v>0.39700000000000002</v>
      </c>
    </row>
    <row r="4541" spans="1:3" x14ac:dyDescent="0.2">
      <c r="A4541" s="3" t="str">
        <f>"HCG20"</f>
        <v>HCG20</v>
      </c>
      <c r="B4541" s="4">
        <v>1</v>
      </c>
      <c r="C4541" s="5">
        <v>0.39700000000000002</v>
      </c>
    </row>
    <row r="4542" spans="1:3" x14ac:dyDescent="0.2">
      <c r="A4542" s="3" t="str">
        <f>"PCLO"</f>
        <v>PCLO</v>
      </c>
      <c r="B4542" s="4">
        <v>1</v>
      </c>
      <c r="C4542" s="5">
        <v>0.39700000000000002</v>
      </c>
    </row>
    <row r="4543" spans="1:3" x14ac:dyDescent="0.2">
      <c r="A4543" s="3" t="str">
        <f>"ABHD16B"</f>
        <v>ABHD16B</v>
      </c>
      <c r="B4543" s="4">
        <v>1</v>
      </c>
      <c r="C4543" s="5">
        <v>0.39600000000000002</v>
      </c>
    </row>
    <row r="4544" spans="1:3" x14ac:dyDescent="0.2">
      <c r="A4544" s="3" t="str">
        <f>"SIK2"</f>
        <v>SIK2</v>
      </c>
      <c r="B4544" s="4">
        <v>1</v>
      </c>
      <c r="C4544" s="5">
        <v>0.39600000000000002</v>
      </c>
    </row>
    <row r="4545" spans="1:3" x14ac:dyDescent="0.2">
      <c r="A4545" s="3" t="str">
        <f>"AC006130.3"</f>
        <v>AC006130.3</v>
      </c>
      <c r="B4545" s="4">
        <v>1</v>
      </c>
      <c r="C4545" s="5">
        <v>0.39600000000000002</v>
      </c>
    </row>
    <row r="4546" spans="1:3" x14ac:dyDescent="0.2">
      <c r="A4546" s="3" t="str">
        <f>"AC022306.2"</f>
        <v>AC022306.2</v>
      </c>
      <c r="B4546" s="4">
        <v>1</v>
      </c>
      <c r="C4546" s="5">
        <v>0.39600000000000002</v>
      </c>
    </row>
    <row r="4547" spans="1:3" x14ac:dyDescent="0.2">
      <c r="A4547" s="3" t="str">
        <f>"ZNF740"</f>
        <v>ZNF740</v>
      </c>
      <c r="B4547" s="4">
        <v>1</v>
      </c>
      <c r="C4547" s="5">
        <v>0.39500000000000002</v>
      </c>
    </row>
    <row r="4548" spans="1:3" x14ac:dyDescent="0.2">
      <c r="A4548" s="3" t="str">
        <f>"C8orf33"</f>
        <v>C8orf33</v>
      </c>
      <c r="B4548" s="4">
        <v>1</v>
      </c>
      <c r="C4548" s="5">
        <v>0.39500000000000002</v>
      </c>
    </row>
    <row r="4549" spans="1:3" x14ac:dyDescent="0.2">
      <c r="A4549" s="3" t="str">
        <f>"GLIS2-AS1"</f>
        <v>GLIS2-AS1</v>
      </c>
      <c r="B4549" s="4">
        <v>1</v>
      </c>
      <c r="C4549" s="5">
        <v>0.39500000000000002</v>
      </c>
    </row>
    <row r="4550" spans="1:3" x14ac:dyDescent="0.2">
      <c r="A4550" s="3" t="str">
        <f>"AC104117.3"</f>
        <v>AC104117.3</v>
      </c>
      <c r="B4550" s="4">
        <v>1</v>
      </c>
      <c r="C4550" s="5">
        <v>0.39400000000000002</v>
      </c>
    </row>
    <row r="4551" spans="1:3" x14ac:dyDescent="0.2">
      <c r="A4551" s="3" t="str">
        <f>"NBR2"</f>
        <v>NBR2</v>
      </c>
      <c r="B4551" s="4">
        <v>1</v>
      </c>
      <c r="C4551" s="5">
        <v>0.39400000000000002</v>
      </c>
    </row>
    <row r="4552" spans="1:3" x14ac:dyDescent="0.2">
      <c r="A4552" s="3" t="str">
        <f>"AC008555.1"</f>
        <v>AC008555.1</v>
      </c>
      <c r="B4552" s="4">
        <v>1</v>
      </c>
      <c r="C4552" s="5">
        <v>0.39400000000000002</v>
      </c>
    </row>
    <row r="4553" spans="1:3" x14ac:dyDescent="0.2">
      <c r="A4553" s="3" t="str">
        <f>"AL139398.1"</f>
        <v>AL139398.1</v>
      </c>
      <c r="B4553" s="4">
        <v>1</v>
      </c>
      <c r="C4553" s="5">
        <v>0.39400000000000002</v>
      </c>
    </row>
    <row r="4554" spans="1:3" x14ac:dyDescent="0.2">
      <c r="A4554" s="3" t="str">
        <f>"AC067956.1"</f>
        <v>AC067956.1</v>
      </c>
      <c r="B4554" s="4">
        <v>1</v>
      </c>
      <c r="C4554" s="5">
        <v>0.39400000000000002</v>
      </c>
    </row>
    <row r="4555" spans="1:3" x14ac:dyDescent="0.2">
      <c r="A4555" s="3" t="str">
        <f>"TANGO6"</f>
        <v>TANGO6</v>
      </c>
      <c r="B4555" s="4">
        <v>1</v>
      </c>
      <c r="C4555" s="5">
        <v>0.39300000000000002</v>
      </c>
    </row>
    <row r="4556" spans="1:3" x14ac:dyDescent="0.2">
      <c r="A4556" s="3" t="str">
        <f>"AC098650.1"</f>
        <v>AC098650.1</v>
      </c>
      <c r="B4556" s="4">
        <v>1</v>
      </c>
      <c r="C4556" s="5">
        <v>0.39300000000000002</v>
      </c>
    </row>
    <row r="4557" spans="1:3" x14ac:dyDescent="0.2">
      <c r="A4557" s="3" t="str">
        <f>"SCN3B"</f>
        <v>SCN3B</v>
      </c>
      <c r="B4557" s="4">
        <v>1</v>
      </c>
      <c r="C4557" s="5">
        <v>0.39200000000000002</v>
      </c>
    </row>
    <row r="4558" spans="1:3" x14ac:dyDescent="0.2">
      <c r="A4558" s="3" t="str">
        <f>"ZNF43"</f>
        <v>ZNF43</v>
      </c>
      <c r="B4558" s="4">
        <v>1</v>
      </c>
      <c r="C4558" s="5">
        <v>0.39200000000000002</v>
      </c>
    </row>
    <row r="4559" spans="1:3" x14ac:dyDescent="0.2">
      <c r="A4559" s="3" t="str">
        <f>"AC090204.1"</f>
        <v>AC090204.1</v>
      </c>
      <c r="B4559" s="4">
        <v>1</v>
      </c>
      <c r="C4559" s="5">
        <v>0.39200000000000002</v>
      </c>
    </row>
    <row r="4560" spans="1:3" x14ac:dyDescent="0.2">
      <c r="A4560" s="3" t="str">
        <f>"AC016705.2"</f>
        <v>AC016705.2</v>
      </c>
      <c r="B4560" s="4">
        <v>1</v>
      </c>
      <c r="C4560" s="5">
        <v>0.39100000000000001</v>
      </c>
    </row>
    <row r="4561" spans="1:3" x14ac:dyDescent="0.2">
      <c r="A4561" s="3" t="str">
        <f>"PIGC"</f>
        <v>PIGC</v>
      </c>
      <c r="B4561" s="4">
        <v>1</v>
      </c>
      <c r="C4561" s="5">
        <v>0.39100000000000001</v>
      </c>
    </row>
    <row r="4562" spans="1:3" x14ac:dyDescent="0.2">
      <c r="A4562" s="3" t="str">
        <f>"MGAT3"</f>
        <v>MGAT3</v>
      </c>
      <c r="B4562" s="4">
        <v>1</v>
      </c>
      <c r="C4562" s="5">
        <v>0.39100000000000001</v>
      </c>
    </row>
    <row r="4563" spans="1:3" x14ac:dyDescent="0.2">
      <c r="A4563" s="3" t="str">
        <f>"FAM86HP"</f>
        <v>FAM86HP</v>
      </c>
      <c r="B4563" s="4">
        <v>1</v>
      </c>
      <c r="C4563" s="5">
        <v>0.39100000000000001</v>
      </c>
    </row>
    <row r="4564" spans="1:3" x14ac:dyDescent="0.2">
      <c r="A4564" s="3" t="str">
        <f>"ACTG2"</f>
        <v>ACTG2</v>
      </c>
      <c r="B4564" s="4">
        <v>1</v>
      </c>
      <c r="C4564" s="5">
        <v>0.39</v>
      </c>
    </row>
    <row r="4565" spans="1:3" x14ac:dyDescent="0.2">
      <c r="A4565" s="3" t="str">
        <f>"ZNF79"</f>
        <v>ZNF79</v>
      </c>
      <c r="B4565" s="4">
        <v>1</v>
      </c>
      <c r="C4565" s="5">
        <v>0.39</v>
      </c>
    </row>
    <row r="4566" spans="1:3" x14ac:dyDescent="0.2">
      <c r="A4566" s="3" t="str">
        <f>"AC105942.1"</f>
        <v>AC105942.1</v>
      </c>
      <c r="B4566" s="4">
        <v>1</v>
      </c>
      <c r="C4566" s="5">
        <v>0.39</v>
      </c>
    </row>
    <row r="4567" spans="1:3" x14ac:dyDescent="0.2">
      <c r="A4567" s="3" t="str">
        <f>"AC073046.4"</f>
        <v>AC073046.4</v>
      </c>
      <c r="B4567" s="4">
        <v>1</v>
      </c>
      <c r="C4567" s="5">
        <v>0.39</v>
      </c>
    </row>
    <row r="4568" spans="1:3" x14ac:dyDescent="0.2">
      <c r="A4568" s="3" t="str">
        <f>"UBE2O"</f>
        <v>UBE2O</v>
      </c>
      <c r="B4568" s="4">
        <v>1</v>
      </c>
      <c r="C4568" s="5">
        <v>0.39</v>
      </c>
    </row>
    <row r="4569" spans="1:3" x14ac:dyDescent="0.2">
      <c r="A4569" s="3" t="str">
        <f>"ZNF630"</f>
        <v>ZNF630</v>
      </c>
      <c r="B4569" s="4">
        <v>1</v>
      </c>
      <c r="C4569" s="5">
        <v>0.38900000000000001</v>
      </c>
    </row>
    <row r="4570" spans="1:3" x14ac:dyDescent="0.2">
      <c r="A4570" s="3" t="str">
        <f>"FAAP20"</f>
        <v>FAAP20</v>
      </c>
      <c r="B4570" s="4">
        <v>1</v>
      </c>
      <c r="C4570" s="5">
        <v>0.38700000000000001</v>
      </c>
    </row>
    <row r="4571" spans="1:3" x14ac:dyDescent="0.2">
      <c r="A4571" s="3" t="str">
        <f>"LINGO4"</f>
        <v>LINGO4</v>
      </c>
      <c r="B4571" s="4">
        <v>1</v>
      </c>
      <c r="C4571" s="5">
        <v>0.38500000000000001</v>
      </c>
    </row>
    <row r="4572" spans="1:3" x14ac:dyDescent="0.2">
      <c r="A4572" s="3" t="str">
        <f>"ROM1"</f>
        <v>ROM1</v>
      </c>
      <c r="B4572" s="4">
        <v>1</v>
      </c>
      <c r="C4572" s="5">
        <v>0.38300000000000001</v>
      </c>
    </row>
    <row r="4573" spans="1:3" x14ac:dyDescent="0.2">
      <c r="A4573" s="3" t="str">
        <f>"STKLD1"</f>
        <v>STKLD1</v>
      </c>
      <c r="B4573" s="4">
        <v>1</v>
      </c>
      <c r="C4573" s="5">
        <v>0.378</v>
      </c>
    </row>
    <row r="4574" spans="1:3" x14ac:dyDescent="0.2">
      <c r="A4574" s="3" t="str">
        <f>"S100A16"</f>
        <v>S100A16</v>
      </c>
      <c r="B4574" s="4">
        <v>2</v>
      </c>
      <c r="C4574" s="5">
        <v>0.94699999999999995</v>
      </c>
    </row>
    <row r="4575" spans="1:3" x14ac:dyDescent="0.2">
      <c r="A4575" s="3" t="str">
        <f>"CSK"</f>
        <v>CSK</v>
      </c>
      <c r="B4575" s="4">
        <v>2</v>
      </c>
      <c r="C4575" s="5">
        <v>0.93400000000000005</v>
      </c>
    </row>
    <row r="4576" spans="1:3" x14ac:dyDescent="0.2">
      <c r="A4576" s="3" t="str">
        <f>"PRSS22"</f>
        <v>PRSS22</v>
      </c>
      <c r="B4576" s="4">
        <v>2</v>
      </c>
      <c r="C4576" s="5">
        <v>0.93300000000000005</v>
      </c>
    </row>
    <row r="4577" spans="1:3" x14ac:dyDescent="0.2">
      <c r="A4577" s="3" t="str">
        <f>"TMC6"</f>
        <v>TMC6</v>
      </c>
      <c r="B4577" s="4">
        <v>2</v>
      </c>
      <c r="C4577" s="5">
        <v>0.91100000000000003</v>
      </c>
    </row>
    <row r="4578" spans="1:3" x14ac:dyDescent="0.2">
      <c r="A4578" s="3" t="str">
        <f>"SPECC1"</f>
        <v>SPECC1</v>
      </c>
      <c r="B4578" s="4">
        <v>2</v>
      </c>
      <c r="C4578" s="5">
        <v>0.91</v>
      </c>
    </row>
    <row r="4579" spans="1:3" x14ac:dyDescent="0.2">
      <c r="A4579" s="3" t="str">
        <f>"SDCBP2"</f>
        <v>SDCBP2</v>
      </c>
      <c r="B4579" s="4">
        <v>2</v>
      </c>
      <c r="C4579" s="5">
        <v>0.90800000000000003</v>
      </c>
    </row>
    <row r="4580" spans="1:3" x14ac:dyDescent="0.2">
      <c r="A4580" s="3" t="str">
        <f>"GTPBP2"</f>
        <v>GTPBP2</v>
      </c>
      <c r="B4580" s="4">
        <v>2</v>
      </c>
      <c r="C4580" s="5">
        <v>0.90800000000000003</v>
      </c>
    </row>
    <row r="4581" spans="1:3" x14ac:dyDescent="0.2">
      <c r="A4581" s="3" t="str">
        <f>"EIF6"</f>
        <v>EIF6</v>
      </c>
      <c r="B4581" s="4">
        <v>2</v>
      </c>
      <c r="C4581" s="5">
        <v>0.90600000000000003</v>
      </c>
    </row>
    <row r="4582" spans="1:3" x14ac:dyDescent="0.2">
      <c r="A4582" s="3" t="str">
        <f>"RAB5IF"</f>
        <v>RAB5IF</v>
      </c>
      <c r="B4582" s="4">
        <v>2</v>
      </c>
      <c r="C4582" s="5">
        <v>0.90500000000000003</v>
      </c>
    </row>
    <row r="4583" spans="1:3" x14ac:dyDescent="0.2">
      <c r="A4583" s="3" t="str">
        <f>"PITPNC1"</f>
        <v>PITPNC1</v>
      </c>
      <c r="B4583" s="4">
        <v>2</v>
      </c>
      <c r="C4583" s="5">
        <v>0.90400000000000003</v>
      </c>
    </row>
    <row r="4584" spans="1:3" x14ac:dyDescent="0.2">
      <c r="A4584" s="3" t="str">
        <f>"PPP1R12C"</f>
        <v>PPP1R12C</v>
      </c>
      <c r="B4584" s="4">
        <v>2</v>
      </c>
      <c r="C4584" s="5">
        <v>0.90400000000000003</v>
      </c>
    </row>
    <row r="4585" spans="1:3" x14ac:dyDescent="0.2">
      <c r="A4585" s="3" t="str">
        <f>"PNPLA2"</f>
        <v>PNPLA2</v>
      </c>
      <c r="B4585" s="4">
        <v>2</v>
      </c>
      <c r="C4585" s="5">
        <v>0.90300000000000002</v>
      </c>
    </row>
    <row r="4586" spans="1:3" x14ac:dyDescent="0.2">
      <c r="A4586" s="3" t="str">
        <f>"GRK2"</f>
        <v>GRK2</v>
      </c>
      <c r="B4586" s="4">
        <v>2</v>
      </c>
      <c r="C4586" s="5">
        <v>0.90100000000000002</v>
      </c>
    </row>
    <row r="4587" spans="1:3" x14ac:dyDescent="0.2">
      <c r="A4587" s="3" t="str">
        <f>"MAN2B1"</f>
        <v>MAN2B1</v>
      </c>
      <c r="B4587" s="4">
        <v>2</v>
      </c>
      <c r="C4587" s="5">
        <v>0.9</v>
      </c>
    </row>
    <row r="4588" spans="1:3" x14ac:dyDescent="0.2">
      <c r="A4588" s="3" t="str">
        <f>"TRIP10"</f>
        <v>TRIP10</v>
      </c>
      <c r="B4588" s="4">
        <v>2</v>
      </c>
      <c r="C4588" s="5">
        <v>0.89800000000000002</v>
      </c>
    </row>
    <row r="4589" spans="1:3" x14ac:dyDescent="0.2">
      <c r="A4589" s="3" t="str">
        <f>"S100A14"</f>
        <v>S100A14</v>
      </c>
      <c r="B4589" s="4">
        <v>2</v>
      </c>
      <c r="C4589" s="5">
        <v>0.89600000000000002</v>
      </c>
    </row>
    <row r="4590" spans="1:3" x14ac:dyDescent="0.2">
      <c r="A4590" s="3" t="str">
        <f>"ARHGDIB"</f>
        <v>ARHGDIB</v>
      </c>
      <c r="B4590" s="4">
        <v>2</v>
      </c>
      <c r="C4590" s="5">
        <v>0.89400000000000002</v>
      </c>
    </row>
    <row r="4591" spans="1:3" x14ac:dyDescent="0.2">
      <c r="A4591" s="3" t="str">
        <f>"NECTIN4"</f>
        <v>NECTIN4</v>
      </c>
      <c r="B4591" s="4">
        <v>2</v>
      </c>
      <c r="C4591" s="5">
        <v>0.89400000000000002</v>
      </c>
    </row>
    <row r="4592" spans="1:3" x14ac:dyDescent="0.2">
      <c r="A4592" s="3" t="str">
        <f>"LRP10"</f>
        <v>LRP10</v>
      </c>
      <c r="B4592" s="4">
        <v>2</v>
      </c>
      <c r="C4592" s="5">
        <v>0.89400000000000002</v>
      </c>
    </row>
    <row r="4593" spans="1:3" x14ac:dyDescent="0.2">
      <c r="A4593" s="3" t="str">
        <f>"CFL1"</f>
        <v>CFL1</v>
      </c>
      <c r="B4593" s="4">
        <v>2</v>
      </c>
      <c r="C4593" s="5">
        <v>0.89300000000000002</v>
      </c>
    </row>
    <row r="4594" spans="1:3" x14ac:dyDescent="0.2">
      <c r="A4594" s="3" t="str">
        <f>"SPNS2"</f>
        <v>SPNS2</v>
      </c>
      <c r="B4594" s="4">
        <v>2</v>
      </c>
      <c r="C4594" s="5">
        <v>0.89300000000000002</v>
      </c>
    </row>
    <row r="4595" spans="1:3" x14ac:dyDescent="0.2">
      <c r="A4595" s="3" t="str">
        <f>"MBOAT2"</f>
        <v>MBOAT2</v>
      </c>
      <c r="B4595" s="4">
        <v>2</v>
      </c>
      <c r="C4595" s="5">
        <v>0.89300000000000002</v>
      </c>
    </row>
    <row r="4596" spans="1:3" x14ac:dyDescent="0.2">
      <c r="A4596" s="3" t="str">
        <f>"YKT6"</f>
        <v>YKT6</v>
      </c>
      <c r="B4596" s="4">
        <v>2</v>
      </c>
      <c r="C4596" s="5">
        <v>0.89200000000000002</v>
      </c>
    </row>
    <row r="4597" spans="1:3" x14ac:dyDescent="0.2">
      <c r="A4597" s="3" t="str">
        <f>"KYNU"</f>
        <v>KYNU</v>
      </c>
      <c r="B4597" s="4">
        <v>2</v>
      </c>
      <c r="C4597" s="5">
        <v>0.89200000000000002</v>
      </c>
    </row>
    <row r="4598" spans="1:3" x14ac:dyDescent="0.2">
      <c r="A4598" s="3" t="str">
        <f>"AL355312.3"</f>
        <v>AL355312.3</v>
      </c>
      <c r="B4598" s="4">
        <v>2</v>
      </c>
      <c r="C4598" s="5">
        <v>0.89100000000000001</v>
      </c>
    </row>
    <row r="4599" spans="1:3" x14ac:dyDescent="0.2">
      <c r="A4599" s="3" t="str">
        <f>"TMSB4X"</f>
        <v>TMSB4X</v>
      </c>
      <c r="B4599" s="4">
        <v>2</v>
      </c>
      <c r="C4599" s="5">
        <v>0.89</v>
      </c>
    </row>
    <row r="4600" spans="1:3" x14ac:dyDescent="0.2">
      <c r="A4600" s="3" t="str">
        <f>"PPP1R14B"</f>
        <v>PPP1R14B</v>
      </c>
      <c r="B4600" s="4">
        <v>2</v>
      </c>
      <c r="C4600" s="5">
        <v>0.88900000000000001</v>
      </c>
    </row>
    <row r="4601" spans="1:3" x14ac:dyDescent="0.2">
      <c r="A4601" s="3" t="str">
        <f>"PRDM1"</f>
        <v>PRDM1</v>
      </c>
      <c r="B4601" s="4">
        <v>2</v>
      </c>
      <c r="C4601" s="5">
        <v>0.88800000000000001</v>
      </c>
    </row>
    <row r="4602" spans="1:3" x14ac:dyDescent="0.2">
      <c r="A4602" s="3" t="str">
        <f>"JARID2"</f>
        <v>JARID2</v>
      </c>
      <c r="B4602" s="4">
        <v>2</v>
      </c>
      <c r="C4602" s="5">
        <v>0.88800000000000001</v>
      </c>
    </row>
    <row r="4603" spans="1:3" x14ac:dyDescent="0.2">
      <c r="A4603" s="3" t="str">
        <f>"TACSTD2"</f>
        <v>TACSTD2</v>
      </c>
      <c r="B4603" s="4">
        <v>2</v>
      </c>
      <c r="C4603" s="5">
        <v>0.88600000000000001</v>
      </c>
    </row>
    <row r="4604" spans="1:3" x14ac:dyDescent="0.2">
      <c r="A4604" s="3" t="str">
        <f>"ATP10B"</f>
        <v>ATP10B</v>
      </c>
      <c r="B4604" s="4">
        <v>2</v>
      </c>
      <c r="C4604" s="5">
        <v>0.88600000000000001</v>
      </c>
    </row>
    <row r="4605" spans="1:3" x14ac:dyDescent="0.2">
      <c r="A4605" s="3" t="str">
        <f>"LETM1"</f>
        <v>LETM1</v>
      </c>
      <c r="B4605" s="4">
        <v>2</v>
      </c>
      <c r="C4605" s="5">
        <v>0.88600000000000001</v>
      </c>
    </row>
    <row r="4606" spans="1:3" x14ac:dyDescent="0.2">
      <c r="A4606" s="3" t="str">
        <f>"ANO8"</f>
        <v>ANO8</v>
      </c>
      <c r="B4606" s="4">
        <v>2</v>
      </c>
      <c r="C4606" s="5">
        <v>0.88400000000000001</v>
      </c>
    </row>
    <row r="4607" spans="1:3" x14ac:dyDescent="0.2">
      <c r="A4607" s="3" t="str">
        <f>"GRN"</f>
        <v>GRN</v>
      </c>
      <c r="B4607" s="4">
        <v>2</v>
      </c>
      <c r="C4607" s="5">
        <v>0.88400000000000001</v>
      </c>
    </row>
    <row r="4608" spans="1:3" x14ac:dyDescent="0.2">
      <c r="A4608" s="3" t="str">
        <f>"FAM83A"</f>
        <v>FAM83A</v>
      </c>
      <c r="B4608" s="4">
        <v>2</v>
      </c>
      <c r="C4608" s="5">
        <v>0.88400000000000001</v>
      </c>
    </row>
    <row r="4609" spans="1:3" x14ac:dyDescent="0.2">
      <c r="A4609" s="3" t="str">
        <f>"METRNL"</f>
        <v>METRNL</v>
      </c>
      <c r="B4609" s="4">
        <v>2</v>
      </c>
      <c r="C4609" s="5">
        <v>0.88200000000000001</v>
      </c>
    </row>
    <row r="4610" spans="1:3" x14ac:dyDescent="0.2">
      <c r="A4610" s="3" t="str">
        <f>"GNE"</f>
        <v>GNE</v>
      </c>
      <c r="B4610" s="4">
        <v>2</v>
      </c>
      <c r="C4610" s="5">
        <v>0.88200000000000001</v>
      </c>
    </row>
    <row r="4611" spans="1:3" x14ac:dyDescent="0.2">
      <c r="A4611" s="3" t="str">
        <f>"SQOR"</f>
        <v>SQOR</v>
      </c>
      <c r="B4611" s="4">
        <v>2</v>
      </c>
      <c r="C4611" s="5">
        <v>0.88100000000000001</v>
      </c>
    </row>
    <row r="4612" spans="1:3" x14ac:dyDescent="0.2">
      <c r="A4612" s="3" t="str">
        <f>"TMEM165"</f>
        <v>TMEM165</v>
      </c>
      <c r="B4612" s="4">
        <v>2</v>
      </c>
      <c r="C4612" s="5">
        <v>0.88100000000000001</v>
      </c>
    </row>
    <row r="4613" spans="1:3" x14ac:dyDescent="0.2">
      <c r="A4613" s="3" t="str">
        <f>"RASAL1"</f>
        <v>RASAL1</v>
      </c>
      <c r="B4613" s="4">
        <v>2</v>
      </c>
      <c r="C4613" s="5">
        <v>0.88</v>
      </c>
    </row>
    <row r="4614" spans="1:3" x14ac:dyDescent="0.2">
      <c r="A4614" s="3" t="str">
        <f>"VPS37B"</f>
        <v>VPS37B</v>
      </c>
      <c r="B4614" s="4">
        <v>2</v>
      </c>
      <c r="C4614" s="5">
        <v>0.88</v>
      </c>
    </row>
    <row r="4615" spans="1:3" x14ac:dyDescent="0.2">
      <c r="A4615" s="3" t="str">
        <f>"CLTB"</f>
        <v>CLTB</v>
      </c>
      <c r="B4615" s="4">
        <v>2</v>
      </c>
      <c r="C4615" s="5">
        <v>0.88</v>
      </c>
    </row>
    <row r="4616" spans="1:3" x14ac:dyDescent="0.2">
      <c r="A4616" s="3" t="str">
        <f>"ID1"</f>
        <v>ID1</v>
      </c>
      <c r="B4616" s="4">
        <v>2</v>
      </c>
      <c r="C4616" s="5">
        <v>0.879</v>
      </c>
    </row>
    <row r="4617" spans="1:3" x14ac:dyDescent="0.2">
      <c r="A4617" s="3" t="str">
        <f>"CTSA"</f>
        <v>CTSA</v>
      </c>
      <c r="B4617" s="4">
        <v>2</v>
      </c>
      <c r="C4617" s="5">
        <v>0.878</v>
      </c>
    </row>
    <row r="4618" spans="1:3" x14ac:dyDescent="0.2">
      <c r="A4618" s="3" t="str">
        <f>"SYNJ2"</f>
        <v>SYNJ2</v>
      </c>
      <c r="B4618" s="4">
        <v>2</v>
      </c>
      <c r="C4618" s="5">
        <v>0.877</v>
      </c>
    </row>
    <row r="4619" spans="1:3" x14ac:dyDescent="0.2">
      <c r="A4619" s="3" t="str">
        <f>"MYD88"</f>
        <v>MYD88</v>
      </c>
      <c r="B4619" s="4">
        <v>2</v>
      </c>
      <c r="C4619" s="5">
        <v>0.876</v>
      </c>
    </row>
    <row r="4620" spans="1:3" x14ac:dyDescent="0.2">
      <c r="A4620" s="3" t="str">
        <f>"FAM222A"</f>
        <v>FAM222A</v>
      </c>
      <c r="B4620" s="4">
        <v>2</v>
      </c>
      <c r="C4620" s="5">
        <v>0.875</v>
      </c>
    </row>
    <row r="4621" spans="1:3" x14ac:dyDescent="0.2">
      <c r="A4621" s="3" t="str">
        <f>"PI3"</f>
        <v>PI3</v>
      </c>
      <c r="B4621" s="4">
        <v>2</v>
      </c>
      <c r="C4621" s="5">
        <v>0.874</v>
      </c>
    </row>
    <row r="4622" spans="1:3" x14ac:dyDescent="0.2">
      <c r="A4622" s="3" t="str">
        <f>"TCIRG1"</f>
        <v>TCIRG1</v>
      </c>
      <c r="B4622" s="4">
        <v>2</v>
      </c>
      <c r="C4622" s="5">
        <v>0.873</v>
      </c>
    </row>
    <row r="4623" spans="1:3" x14ac:dyDescent="0.2">
      <c r="A4623" s="3" t="str">
        <f>"SLC52A2"</f>
        <v>SLC52A2</v>
      </c>
      <c r="B4623" s="4">
        <v>2</v>
      </c>
      <c r="C4623" s="5">
        <v>0.873</v>
      </c>
    </row>
    <row r="4624" spans="1:3" x14ac:dyDescent="0.2">
      <c r="A4624" s="3" t="str">
        <f>"TWF2"</f>
        <v>TWF2</v>
      </c>
      <c r="B4624" s="4">
        <v>2</v>
      </c>
      <c r="C4624" s="5">
        <v>0.873</v>
      </c>
    </row>
    <row r="4625" spans="1:3" x14ac:dyDescent="0.2">
      <c r="A4625" s="3" t="str">
        <f>"MAP3K11"</f>
        <v>MAP3K11</v>
      </c>
      <c r="B4625" s="4">
        <v>2</v>
      </c>
      <c r="C4625" s="5">
        <v>0.872</v>
      </c>
    </row>
    <row r="4626" spans="1:3" x14ac:dyDescent="0.2">
      <c r="A4626" s="3" t="str">
        <f>"KRT7"</f>
        <v>KRT7</v>
      </c>
      <c r="B4626" s="4">
        <v>2</v>
      </c>
      <c r="C4626" s="5">
        <v>0.872</v>
      </c>
    </row>
    <row r="4627" spans="1:3" x14ac:dyDescent="0.2">
      <c r="A4627" s="3" t="str">
        <f>"RPS6KA4"</f>
        <v>RPS6KA4</v>
      </c>
      <c r="B4627" s="4">
        <v>2</v>
      </c>
      <c r="C4627" s="5">
        <v>0.872</v>
      </c>
    </row>
    <row r="4628" spans="1:3" x14ac:dyDescent="0.2">
      <c r="A4628" s="3" t="str">
        <f>"ARHGEF10L"</f>
        <v>ARHGEF10L</v>
      </c>
      <c r="B4628" s="4">
        <v>2</v>
      </c>
      <c r="C4628" s="5">
        <v>0.872</v>
      </c>
    </row>
    <row r="4629" spans="1:3" x14ac:dyDescent="0.2">
      <c r="A4629" s="3" t="str">
        <f>"HK2"</f>
        <v>HK2</v>
      </c>
      <c r="B4629" s="4">
        <v>2</v>
      </c>
      <c r="C4629" s="5">
        <v>0.872</v>
      </c>
    </row>
    <row r="4630" spans="1:3" x14ac:dyDescent="0.2">
      <c r="A4630" s="3" t="str">
        <f>"SH3GL1"</f>
        <v>SH3GL1</v>
      </c>
      <c r="B4630" s="4">
        <v>2</v>
      </c>
      <c r="C4630" s="5">
        <v>0.872</v>
      </c>
    </row>
    <row r="4631" spans="1:3" x14ac:dyDescent="0.2">
      <c r="A4631" s="3" t="str">
        <f>"AGFG1"</f>
        <v>AGFG1</v>
      </c>
      <c r="B4631" s="4">
        <v>2</v>
      </c>
      <c r="C4631" s="5">
        <v>0.872</v>
      </c>
    </row>
    <row r="4632" spans="1:3" x14ac:dyDescent="0.2">
      <c r="A4632" s="3" t="str">
        <f>"NRBP1"</f>
        <v>NRBP1</v>
      </c>
      <c r="B4632" s="4">
        <v>2</v>
      </c>
      <c r="C4632" s="5">
        <v>0.872</v>
      </c>
    </row>
    <row r="4633" spans="1:3" x14ac:dyDescent="0.2">
      <c r="A4633" s="3" t="str">
        <f>"NKIRAS2"</f>
        <v>NKIRAS2</v>
      </c>
      <c r="B4633" s="4">
        <v>2</v>
      </c>
      <c r="C4633" s="5">
        <v>0.871</v>
      </c>
    </row>
    <row r="4634" spans="1:3" x14ac:dyDescent="0.2">
      <c r="A4634" s="3" t="str">
        <f>"CXCL16"</f>
        <v>CXCL16</v>
      </c>
      <c r="B4634" s="4">
        <v>2</v>
      </c>
      <c r="C4634" s="5">
        <v>0.87</v>
      </c>
    </row>
    <row r="4635" spans="1:3" x14ac:dyDescent="0.2">
      <c r="A4635" s="3" t="str">
        <f>"SAT1"</f>
        <v>SAT1</v>
      </c>
      <c r="B4635" s="4">
        <v>2</v>
      </c>
      <c r="C4635" s="5">
        <v>0.87</v>
      </c>
    </row>
    <row r="4636" spans="1:3" x14ac:dyDescent="0.2">
      <c r="A4636" s="3" t="str">
        <f>"CHFR"</f>
        <v>CHFR</v>
      </c>
      <c r="B4636" s="4">
        <v>2</v>
      </c>
      <c r="C4636" s="5">
        <v>0.87</v>
      </c>
    </row>
    <row r="4637" spans="1:3" x14ac:dyDescent="0.2">
      <c r="A4637" s="3" t="str">
        <f>"CLN3"</f>
        <v>CLN3</v>
      </c>
      <c r="B4637" s="4">
        <v>2</v>
      </c>
      <c r="C4637" s="5">
        <v>0.87</v>
      </c>
    </row>
    <row r="4638" spans="1:3" x14ac:dyDescent="0.2">
      <c r="A4638" s="3" t="str">
        <f>"GALNT14"</f>
        <v>GALNT14</v>
      </c>
      <c r="B4638" s="4">
        <v>2</v>
      </c>
      <c r="C4638" s="5">
        <v>0.87</v>
      </c>
    </row>
    <row r="4639" spans="1:3" x14ac:dyDescent="0.2">
      <c r="A4639" s="3" t="str">
        <f>"RNF10"</f>
        <v>RNF10</v>
      </c>
      <c r="B4639" s="4">
        <v>2</v>
      </c>
      <c r="C4639" s="5">
        <v>0.86899999999999999</v>
      </c>
    </row>
    <row r="4640" spans="1:3" x14ac:dyDescent="0.2">
      <c r="A4640" s="3" t="str">
        <f>"GALNT5"</f>
        <v>GALNT5</v>
      </c>
      <c r="B4640" s="4">
        <v>2</v>
      </c>
      <c r="C4640" s="5">
        <v>0.86899999999999999</v>
      </c>
    </row>
    <row r="4641" spans="1:3" x14ac:dyDescent="0.2">
      <c r="A4641" s="3" t="str">
        <f>"A2ML1"</f>
        <v>A2ML1</v>
      </c>
      <c r="B4641" s="4">
        <v>2</v>
      </c>
      <c r="C4641" s="5">
        <v>0.86799999999999999</v>
      </c>
    </row>
    <row r="4642" spans="1:3" x14ac:dyDescent="0.2">
      <c r="A4642" s="3" t="str">
        <f>"PLEKHF1"</f>
        <v>PLEKHF1</v>
      </c>
      <c r="B4642" s="4">
        <v>2</v>
      </c>
      <c r="C4642" s="5">
        <v>0.86799999999999999</v>
      </c>
    </row>
    <row r="4643" spans="1:3" x14ac:dyDescent="0.2">
      <c r="A4643" s="3" t="str">
        <f>"CD63"</f>
        <v>CD63</v>
      </c>
      <c r="B4643" s="4">
        <v>2</v>
      </c>
      <c r="C4643" s="5">
        <v>0.86699999999999999</v>
      </c>
    </row>
    <row r="4644" spans="1:3" x14ac:dyDescent="0.2">
      <c r="A4644" s="3" t="str">
        <f>"ZMYND15"</f>
        <v>ZMYND15</v>
      </c>
      <c r="B4644" s="4">
        <v>2</v>
      </c>
      <c r="C4644" s="5">
        <v>0.86599999999999999</v>
      </c>
    </row>
    <row r="4645" spans="1:3" x14ac:dyDescent="0.2">
      <c r="A4645" s="3" t="str">
        <f>"ACAA1"</f>
        <v>ACAA1</v>
      </c>
      <c r="B4645" s="4">
        <v>2</v>
      </c>
      <c r="C4645" s="5">
        <v>0.86599999999999999</v>
      </c>
    </row>
    <row r="4646" spans="1:3" x14ac:dyDescent="0.2">
      <c r="A4646" s="3" t="str">
        <f>"ANXA11"</f>
        <v>ANXA11</v>
      </c>
      <c r="B4646" s="4">
        <v>2</v>
      </c>
      <c r="C4646" s="5">
        <v>0.86399999999999999</v>
      </c>
    </row>
    <row r="4647" spans="1:3" x14ac:dyDescent="0.2">
      <c r="A4647" s="3" t="str">
        <f>"RAB43"</f>
        <v>RAB43</v>
      </c>
      <c r="B4647" s="4">
        <v>2</v>
      </c>
      <c r="C4647" s="5">
        <v>0.86399999999999999</v>
      </c>
    </row>
    <row r="4648" spans="1:3" x14ac:dyDescent="0.2">
      <c r="A4648" s="3" t="str">
        <f>"DIAPH1"</f>
        <v>DIAPH1</v>
      </c>
      <c r="B4648" s="4">
        <v>2</v>
      </c>
      <c r="C4648" s="5">
        <v>0.86399999999999999</v>
      </c>
    </row>
    <row r="4649" spans="1:3" x14ac:dyDescent="0.2">
      <c r="A4649" s="3" t="str">
        <f>"EFHD2"</f>
        <v>EFHD2</v>
      </c>
      <c r="B4649" s="4">
        <v>2</v>
      </c>
      <c r="C4649" s="5">
        <v>0.86299999999999999</v>
      </c>
    </row>
    <row r="4650" spans="1:3" x14ac:dyDescent="0.2">
      <c r="A4650" s="3" t="str">
        <f>"GRHL3"</f>
        <v>GRHL3</v>
      </c>
      <c r="B4650" s="4">
        <v>2</v>
      </c>
      <c r="C4650" s="5">
        <v>0.86299999999999999</v>
      </c>
    </row>
    <row r="4651" spans="1:3" x14ac:dyDescent="0.2">
      <c r="A4651" s="3" t="str">
        <f>"PRSS8"</f>
        <v>PRSS8</v>
      </c>
      <c r="B4651" s="4">
        <v>2</v>
      </c>
      <c r="C4651" s="5">
        <v>0.86199999999999999</v>
      </c>
    </row>
    <row r="4652" spans="1:3" x14ac:dyDescent="0.2">
      <c r="A4652" s="3" t="str">
        <f>"TRIB2"</f>
        <v>TRIB2</v>
      </c>
      <c r="B4652" s="4">
        <v>2</v>
      </c>
      <c r="C4652" s="5">
        <v>0.86199999999999999</v>
      </c>
    </row>
    <row r="4653" spans="1:3" x14ac:dyDescent="0.2">
      <c r="A4653" s="3" t="str">
        <f>"JPT1"</f>
        <v>JPT1</v>
      </c>
      <c r="B4653" s="4">
        <v>2</v>
      </c>
      <c r="C4653" s="5">
        <v>0.86099999999999999</v>
      </c>
    </row>
    <row r="4654" spans="1:3" x14ac:dyDescent="0.2">
      <c r="A4654" s="3" t="str">
        <f>"TMEM79"</f>
        <v>TMEM79</v>
      </c>
      <c r="B4654" s="4">
        <v>2</v>
      </c>
      <c r="C4654" s="5">
        <v>0.86</v>
      </c>
    </row>
    <row r="4655" spans="1:3" x14ac:dyDescent="0.2">
      <c r="A4655" s="3" t="str">
        <f>"VSIR"</f>
        <v>VSIR</v>
      </c>
      <c r="B4655" s="4">
        <v>2</v>
      </c>
      <c r="C4655" s="5">
        <v>0.86</v>
      </c>
    </row>
    <row r="4656" spans="1:3" x14ac:dyDescent="0.2">
      <c r="A4656" s="3" t="str">
        <f>"SLURP2"</f>
        <v>SLURP2</v>
      </c>
      <c r="B4656" s="4">
        <v>2</v>
      </c>
      <c r="C4656" s="5">
        <v>0.86</v>
      </c>
    </row>
    <row r="4657" spans="1:3" x14ac:dyDescent="0.2">
      <c r="A4657" s="3" t="str">
        <f>"KRT23"</f>
        <v>KRT23</v>
      </c>
      <c r="B4657" s="4">
        <v>2</v>
      </c>
      <c r="C4657" s="5">
        <v>0.85899999999999999</v>
      </c>
    </row>
    <row r="4658" spans="1:3" x14ac:dyDescent="0.2">
      <c r="A4658" s="3" t="str">
        <f>"PCSK7"</f>
        <v>PCSK7</v>
      </c>
      <c r="B4658" s="4">
        <v>2</v>
      </c>
      <c r="C4658" s="5">
        <v>0.85799999999999998</v>
      </c>
    </row>
    <row r="4659" spans="1:3" x14ac:dyDescent="0.2">
      <c r="A4659" s="3" t="str">
        <f>"MROH6"</f>
        <v>MROH6</v>
      </c>
      <c r="B4659" s="4">
        <v>2</v>
      </c>
      <c r="C4659" s="5">
        <v>0.85699999999999998</v>
      </c>
    </row>
    <row r="4660" spans="1:3" x14ac:dyDescent="0.2">
      <c r="A4660" s="3" t="str">
        <f>"ARPC5"</f>
        <v>ARPC5</v>
      </c>
      <c r="B4660" s="4">
        <v>2</v>
      </c>
      <c r="C4660" s="5">
        <v>0.85699999999999998</v>
      </c>
    </row>
    <row r="4661" spans="1:3" x14ac:dyDescent="0.2">
      <c r="A4661" s="3" t="str">
        <f>"OVOL1"</f>
        <v>OVOL1</v>
      </c>
      <c r="B4661" s="4">
        <v>2</v>
      </c>
      <c r="C4661" s="5">
        <v>0.85699999999999998</v>
      </c>
    </row>
    <row r="4662" spans="1:3" x14ac:dyDescent="0.2">
      <c r="A4662" s="3" t="str">
        <f>"ANKRD22"</f>
        <v>ANKRD22</v>
      </c>
      <c r="B4662" s="4">
        <v>2</v>
      </c>
      <c r="C4662" s="5">
        <v>0.85599999999999998</v>
      </c>
    </row>
    <row r="4663" spans="1:3" x14ac:dyDescent="0.2">
      <c r="A4663" s="3" t="str">
        <f>"TNFRSF10D"</f>
        <v>TNFRSF10D</v>
      </c>
      <c r="B4663" s="4">
        <v>2</v>
      </c>
      <c r="C4663" s="5">
        <v>0.85599999999999998</v>
      </c>
    </row>
    <row r="4664" spans="1:3" x14ac:dyDescent="0.2">
      <c r="A4664" s="3" t="str">
        <f>"TRIM11"</f>
        <v>TRIM11</v>
      </c>
      <c r="B4664" s="4">
        <v>2</v>
      </c>
      <c r="C4664" s="5">
        <v>0.85599999999999998</v>
      </c>
    </row>
    <row r="4665" spans="1:3" x14ac:dyDescent="0.2">
      <c r="A4665" s="3" t="str">
        <f>"ASS1"</f>
        <v>ASS1</v>
      </c>
      <c r="B4665" s="4">
        <v>2</v>
      </c>
      <c r="C4665" s="5">
        <v>0.85599999999999998</v>
      </c>
    </row>
    <row r="4666" spans="1:3" x14ac:dyDescent="0.2">
      <c r="A4666" s="3" t="str">
        <f>"CD68"</f>
        <v>CD68</v>
      </c>
      <c r="B4666" s="4">
        <v>2</v>
      </c>
      <c r="C4666" s="5">
        <v>0.85499999999999998</v>
      </c>
    </row>
    <row r="4667" spans="1:3" x14ac:dyDescent="0.2">
      <c r="A4667" s="3" t="str">
        <f>"ACTR1A"</f>
        <v>ACTR1A</v>
      </c>
      <c r="B4667" s="4">
        <v>2</v>
      </c>
      <c r="C4667" s="5">
        <v>0.85499999999999998</v>
      </c>
    </row>
    <row r="4668" spans="1:3" x14ac:dyDescent="0.2">
      <c r="A4668" s="3" t="str">
        <f>"EPS8L1"</f>
        <v>EPS8L1</v>
      </c>
      <c r="B4668" s="4">
        <v>2</v>
      </c>
      <c r="C4668" s="5">
        <v>0.85399999999999998</v>
      </c>
    </row>
    <row r="4669" spans="1:3" x14ac:dyDescent="0.2">
      <c r="A4669" s="3" t="str">
        <f>"PDLIM2"</f>
        <v>PDLIM2</v>
      </c>
      <c r="B4669" s="4">
        <v>2</v>
      </c>
      <c r="C4669" s="5">
        <v>0.85399999999999998</v>
      </c>
    </row>
    <row r="4670" spans="1:3" x14ac:dyDescent="0.2">
      <c r="A4670" s="3" t="str">
        <f>"ARNTL2"</f>
        <v>ARNTL2</v>
      </c>
      <c r="B4670" s="4">
        <v>2</v>
      </c>
      <c r="C4670" s="5">
        <v>0.85299999999999998</v>
      </c>
    </row>
    <row r="4671" spans="1:3" x14ac:dyDescent="0.2">
      <c r="A4671" s="3" t="str">
        <f>"TIMP2"</f>
        <v>TIMP2</v>
      </c>
      <c r="B4671" s="4">
        <v>2</v>
      </c>
      <c r="C4671" s="5">
        <v>0.85299999999999998</v>
      </c>
    </row>
    <row r="4672" spans="1:3" x14ac:dyDescent="0.2">
      <c r="A4672" s="3" t="str">
        <f>"OVCA2"</f>
        <v>OVCA2</v>
      </c>
      <c r="B4672" s="4">
        <v>2</v>
      </c>
      <c r="C4672" s="5">
        <v>0.85299999999999998</v>
      </c>
    </row>
    <row r="4673" spans="1:3" x14ac:dyDescent="0.2">
      <c r="A4673" s="3" t="str">
        <f>"AP5B1"</f>
        <v>AP5B1</v>
      </c>
      <c r="B4673" s="4">
        <v>2</v>
      </c>
      <c r="C4673" s="5">
        <v>0.85099999999999998</v>
      </c>
    </row>
    <row r="4674" spans="1:3" x14ac:dyDescent="0.2">
      <c r="A4674" s="3" t="str">
        <f>"PPP1R14B-AS1"</f>
        <v>PPP1R14B-AS1</v>
      </c>
      <c r="B4674" s="4">
        <v>2</v>
      </c>
      <c r="C4674" s="5">
        <v>0.85099999999999998</v>
      </c>
    </row>
    <row r="4675" spans="1:3" x14ac:dyDescent="0.2">
      <c r="A4675" s="3" t="str">
        <f>"DUSP10"</f>
        <v>DUSP10</v>
      </c>
      <c r="B4675" s="4">
        <v>2</v>
      </c>
      <c r="C4675" s="5">
        <v>0.85099999999999998</v>
      </c>
    </row>
    <row r="4676" spans="1:3" x14ac:dyDescent="0.2">
      <c r="A4676" s="3" t="str">
        <f>"TNFRSF18"</f>
        <v>TNFRSF18</v>
      </c>
      <c r="B4676" s="4">
        <v>2</v>
      </c>
      <c r="C4676" s="5">
        <v>0.85099999999999998</v>
      </c>
    </row>
    <row r="4677" spans="1:3" x14ac:dyDescent="0.2">
      <c r="A4677" s="3" t="str">
        <f>"GIPC1"</f>
        <v>GIPC1</v>
      </c>
      <c r="B4677" s="4">
        <v>2</v>
      </c>
      <c r="C4677" s="5">
        <v>0.85099999999999998</v>
      </c>
    </row>
    <row r="4678" spans="1:3" x14ac:dyDescent="0.2">
      <c r="A4678" s="3" t="str">
        <f>"AP5Z1"</f>
        <v>AP5Z1</v>
      </c>
      <c r="B4678" s="4">
        <v>2</v>
      </c>
      <c r="C4678" s="5">
        <v>0.85</v>
      </c>
    </row>
    <row r="4679" spans="1:3" x14ac:dyDescent="0.2">
      <c r="A4679" s="3" t="str">
        <f>"ANKRD36C"</f>
        <v>ANKRD36C</v>
      </c>
      <c r="B4679" s="4">
        <v>2</v>
      </c>
      <c r="C4679" s="5">
        <v>0.85</v>
      </c>
    </row>
    <row r="4680" spans="1:3" x14ac:dyDescent="0.2">
      <c r="A4680" s="3" t="str">
        <f>"RAB25"</f>
        <v>RAB25</v>
      </c>
      <c r="B4680" s="4">
        <v>2</v>
      </c>
      <c r="C4680" s="5">
        <v>0.85</v>
      </c>
    </row>
    <row r="4681" spans="1:3" x14ac:dyDescent="0.2">
      <c r="A4681" s="3" t="str">
        <f>"GALK1"</f>
        <v>GALK1</v>
      </c>
      <c r="B4681" s="4">
        <v>2</v>
      </c>
      <c r="C4681" s="5">
        <v>0.85</v>
      </c>
    </row>
    <row r="4682" spans="1:3" x14ac:dyDescent="0.2">
      <c r="A4682" s="3" t="str">
        <f>"PRSS3"</f>
        <v>PRSS3</v>
      </c>
      <c r="B4682" s="4">
        <v>2</v>
      </c>
      <c r="C4682" s="5">
        <v>0.84899999999999998</v>
      </c>
    </row>
    <row r="4683" spans="1:3" x14ac:dyDescent="0.2">
      <c r="A4683" s="3" t="str">
        <f>"SLC6A14"</f>
        <v>SLC6A14</v>
      </c>
      <c r="B4683" s="4">
        <v>2</v>
      </c>
      <c r="C4683" s="5">
        <v>0.84899999999999998</v>
      </c>
    </row>
    <row r="4684" spans="1:3" x14ac:dyDescent="0.2">
      <c r="A4684" s="3" t="str">
        <f>"GPR37"</f>
        <v>GPR37</v>
      </c>
      <c r="B4684" s="4">
        <v>2</v>
      </c>
      <c r="C4684" s="5">
        <v>0.84899999999999998</v>
      </c>
    </row>
    <row r="4685" spans="1:3" x14ac:dyDescent="0.2">
      <c r="A4685" s="3" t="str">
        <f>"TAB2"</f>
        <v>TAB2</v>
      </c>
      <c r="B4685" s="4">
        <v>2</v>
      </c>
      <c r="C4685" s="5">
        <v>0.84799999999999998</v>
      </c>
    </row>
    <row r="4686" spans="1:3" x14ac:dyDescent="0.2">
      <c r="A4686" s="3" t="str">
        <f>"FUT3"</f>
        <v>FUT3</v>
      </c>
      <c r="B4686" s="4">
        <v>2</v>
      </c>
      <c r="C4686" s="5">
        <v>0.84699999999999998</v>
      </c>
    </row>
    <row r="4687" spans="1:3" x14ac:dyDescent="0.2">
      <c r="A4687" s="3" t="str">
        <f>"CSTA"</f>
        <v>CSTA</v>
      </c>
      <c r="B4687" s="4">
        <v>2</v>
      </c>
      <c r="C4687" s="5">
        <v>0.84599999999999997</v>
      </c>
    </row>
    <row r="4688" spans="1:3" x14ac:dyDescent="0.2">
      <c r="A4688" s="3" t="str">
        <f>"CAP1"</f>
        <v>CAP1</v>
      </c>
      <c r="B4688" s="4">
        <v>2</v>
      </c>
      <c r="C4688" s="5">
        <v>0.84599999999999997</v>
      </c>
    </row>
    <row r="4689" spans="1:3" x14ac:dyDescent="0.2">
      <c r="A4689" s="3" t="str">
        <f>"CYBC1"</f>
        <v>CYBC1</v>
      </c>
      <c r="B4689" s="4">
        <v>2</v>
      </c>
      <c r="C4689" s="5">
        <v>0.84599999999999997</v>
      </c>
    </row>
    <row r="4690" spans="1:3" x14ac:dyDescent="0.2">
      <c r="A4690" s="3" t="str">
        <f>"ZBTB17"</f>
        <v>ZBTB17</v>
      </c>
      <c r="B4690" s="4">
        <v>2</v>
      </c>
      <c r="C4690" s="5">
        <v>0.84599999999999997</v>
      </c>
    </row>
    <row r="4691" spans="1:3" x14ac:dyDescent="0.2">
      <c r="A4691" s="3" t="str">
        <f>"SLC35C1"</f>
        <v>SLC35C1</v>
      </c>
      <c r="B4691" s="4">
        <v>2</v>
      </c>
      <c r="C4691" s="5">
        <v>0.84499999999999997</v>
      </c>
    </row>
    <row r="4692" spans="1:3" x14ac:dyDescent="0.2">
      <c r="A4692" s="3" t="str">
        <f>"BTG1"</f>
        <v>BTG1</v>
      </c>
      <c r="B4692" s="4">
        <v>2</v>
      </c>
      <c r="C4692" s="5">
        <v>0.84499999999999997</v>
      </c>
    </row>
    <row r="4693" spans="1:3" x14ac:dyDescent="0.2">
      <c r="A4693" s="3" t="str">
        <f>"CEACAM5"</f>
        <v>CEACAM5</v>
      </c>
      <c r="B4693" s="4">
        <v>2</v>
      </c>
      <c r="C4693" s="5">
        <v>0.84499999999999997</v>
      </c>
    </row>
    <row r="4694" spans="1:3" x14ac:dyDescent="0.2">
      <c r="A4694" s="3" t="str">
        <f>"IER5L"</f>
        <v>IER5L</v>
      </c>
      <c r="B4694" s="4">
        <v>2</v>
      </c>
      <c r="C4694" s="5">
        <v>0.84399999999999997</v>
      </c>
    </row>
    <row r="4695" spans="1:3" x14ac:dyDescent="0.2">
      <c r="A4695" s="3" t="str">
        <f>"SCEL"</f>
        <v>SCEL</v>
      </c>
      <c r="B4695" s="4">
        <v>2</v>
      </c>
      <c r="C4695" s="5">
        <v>0.84299999999999997</v>
      </c>
    </row>
    <row r="4696" spans="1:3" x14ac:dyDescent="0.2">
      <c r="A4696" s="3" t="str">
        <f>"TSC22D4"</f>
        <v>TSC22D4</v>
      </c>
      <c r="B4696" s="4">
        <v>2</v>
      </c>
      <c r="C4696" s="5">
        <v>0.84299999999999997</v>
      </c>
    </row>
    <row r="4697" spans="1:3" x14ac:dyDescent="0.2">
      <c r="A4697" s="3" t="str">
        <f>"C15orf62"</f>
        <v>C15orf62</v>
      </c>
      <c r="B4697" s="4">
        <v>2</v>
      </c>
      <c r="C4697" s="5">
        <v>0.84199999999999997</v>
      </c>
    </row>
    <row r="4698" spans="1:3" x14ac:dyDescent="0.2">
      <c r="A4698" s="3" t="str">
        <f>"SLC16A3"</f>
        <v>SLC16A3</v>
      </c>
      <c r="B4698" s="4">
        <v>2</v>
      </c>
      <c r="C4698" s="5">
        <v>0.84199999999999997</v>
      </c>
    </row>
    <row r="4699" spans="1:3" x14ac:dyDescent="0.2">
      <c r="A4699" s="3" t="str">
        <f>"STX10"</f>
        <v>STX10</v>
      </c>
      <c r="B4699" s="4">
        <v>2</v>
      </c>
      <c r="C4699" s="5">
        <v>0.84199999999999997</v>
      </c>
    </row>
    <row r="4700" spans="1:3" x14ac:dyDescent="0.2">
      <c r="A4700" s="3" t="str">
        <f>"RAB35"</f>
        <v>RAB35</v>
      </c>
      <c r="B4700" s="4">
        <v>2</v>
      </c>
      <c r="C4700" s="5">
        <v>0.84199999999999997</v>
      </c>
    </row>
    <row r="4701" spans="1:3" x14ac:dyDescent="0.2">
      <c r="A4701" s="3" t="str">
        <f>"NUDT22"</f>
        <v>NUDT22</v>
      </c>
      <c r="B4701" s="4">
        <v>2</v>
      </c>
      <c r="C4701" s="5">
        <v>0.84199999999999997</v>
      </c>
    </row>
    <row r="4702" spans="1:3" x14ac:dyDescent="0.2">
      <c r="A4702" s="3" t="str">
        <f>"STXBP2"</f>
        <v>STXBP2</v>
      </c>
      <c r="B4702" s="4">
        <v>2</v>
      </c>
      <c r="C4702" s="5">
        <v>0.84199999999999997</v>
      </c>
    </row>
    <row r="4703" spans="1:3" x14ac:dyDescent="0.2">
      <c r="A4703" s="3" t="str">
        <f>"SLCO4A1"</f>
        <v>SLCO4A1</v>
      </c>
      <c r="B4703" s="4">
        <v>2</v>
      </c>
      <c r="C4703" s="5">
        <v>0.84099999999999997</v>
      </c>
    </row>
    <row r="4704" spans="1:3" x14ac:dyDescent="0.2">
      <c r="A4704" s="3" t="str">
        <f>"FBXL19"</f>
        <v>FBXL19</v>
      </c>
      <c r="B4704" s="4">
        <v>2</v>
      </c>
      <c r="C4704" s="5">
        <v>0.84099999999999997</v>
      </c>
    </row>
    <row r="4705" spans="1:3" x14ac:dyDescent="0.2">
      <c r="A4705" s="3" t="str">
        <f>"TRIM38"</f>
        <v>TRIM38</v>
      </c>
      <c r="B4705" s="4">
        <v>2</v>
      </c>
      <c r="C4705" s="5">
        <v>0.84099999999999997</v>
      </c>
    </row>
    <row r="4706" spans="1:3" x14ac:dyDescent="0.2">
      <c r="A4706" s="3" t="str">
        <f>"MGAT1"</f>
        <v>MGAT1</v>
      </c>
      <c r="B4706" s="4">
        <v>2</v>
      </c>
      <c r="C4706" s="5">
        <v>0.84099999999999997</v>
      </c>
    </row>
    <row r="4707" spans="1:3" x14ac:dyDescent="0.2">
      <c r="A4707" s="3" t="str">
        <f>"ARHGEF1"</f>
        <v>ARHGEF1</v>
      </c>
      <c r="B4707" s="4">
        <v>2</v>
      </c>
      <c r="C4707" s="5">
        <v>0.84</v>
      </c>
    </row>
    <row r="4708" spans="1:3" x14ac:dyDescent="0.2">
      <c r="A4708" s="3" t="str">
        <f>"ADAM9"</f>
        <v>ADAM9</v>
      </c>
      <c r="B4708" s="4">
        <v>2</v>
      </c>
      <c r="C4708" s="5">
        <v>0.84</v>
      </c>
    </row>
    <row r="4709" spans="1:3" x14ac:dyDescent="0.2">
      <c r="A4709" s="3" t="str">
        <f>"GDPD3"</f>
        <v>GDPD3</v>
      </c>
      <c r="B4709" s="4">
        <v>2</v>
      </c>
      <c r="C4709" s="5">
        <v>0.83899999999999997</v>
      </c>
    </row>
    <row r="4710" spans="1:3" x14ac:dyDescent="0.2">
      <c r="A4710" s="3" t="str">
        <f>"ABHD5"</f>
        <v>ABHD5</v>
      </c>
      <c r="B4710" s="4">
        <v>2</v>
      </c>
      <c r="C4710" s="5">
        <v>0.83899999999999997</v>
      </c>
    </row>
    <row r="4711" spans="1:3" x14ac:dyDescent="0.2">
      <c r="A4711" s="3" t="str">
        <f>"TMSB10"</f>
        <v>TMSB10</v>
      </c>
      <c r="B4711" s="4">
        <v>2</v>
      </c>
      <c r="C4711" s="5">
        <v>0.83899999999999997</v>
      </c>
    </row>
    <row r="4712" spans="1:3" x14ac:dyDescent="0.2">
      <c r="A4712" s="3" t="str">
        <f>"CDKN2B"</f>
        <v>CDKN2B</v>
      </c>
      <c r="B4712" s="4">
        <v>2</v>
      </c>
      <c r="C4712" s="5">
        <v>0.83899999999999997</v>
      </c>
    </row>
    <row r="4713" spans="1:3" x14ac:dyDescent="0.2">
      <c r="A4713" s="3" t="str">
        <f>"GPRC5A"</f>
        <v>GPRC5A</v>
      </c>
      <c r="B4713" s="4">
        <v>2</v>
      </c>
      <c r="C4713" s="5">
        <v>0.83899999999999997</v>
      </c>
    </row>
    <row r="4714" spans="1:3" x14ac:dyDescent="0.2">
      <c r="A4714" s="3" t="str">
        <f>"BMP1"</f>
        <v>BMP1</v>
      </c>
      <c r="B4714" s="4">
        <v>2</v>
      </c>
      <c r="C4714" s="5">
        <v>0.83799999999999997</v>
      </c>
    </row>
    <row r="4715" spans="1:3" x14ac:dyDescent="0.2">
      <c r="A4715" s="3" t="str">
        <f>"MAP3K9"</f>
        <v>MAP3K9</v>
      </c>
      <c r="B4715" s="4">
        <v>2</v>
      </c>
      <c r="C4715" s="5">
        <v>0.83799999999999997</v>
      </c>
    </row>
    <row r="4716" spans="1:3" x14ac:dyDescent="0.2">
      <c r="A4716" s="3" t="str">
        <f>"SP140L"</f>
        <v>SP140L</v>
      </c>
      <c r="B4716" s="4">
        <v>2</v>
      </c>
      <c r="C4716" s="5">
        <v>0.83799999999999997</v>
      </c>
    </row>
    <row r="4717" spans="1:3" x14ac:dyDescent="0.2">
      <c r="A4717" s="3" t="str">
        <f>"CDC42EP1"</f>
        <v>CDC42EP1</v>
      </c>
      <c r="B4717" s="4">
        <v>2</v>
      </c>
      <c r="C4717" s="5">
        <v>0.83699999999999997</v>
      </c>
    </row>
    <row r="4718" spans="1:3" x14ac:dyDescent="0.2">
      <c r="A4718" s="3" t="str">
        <f>"RHBDF1"</f>
        <v>RHBDF1</v>
      </c>
      <c r="B4718" s="4">
        <v>2</v>
      </c>
      <c r="C4718" s="5">
        <v>0.83699999999999997</v>
      </c>
    </row>
    <row r="4719" spans="1:3" x14ac:dyDescent="0.2">
      <c r="A4719" s="3" t="str">
        <f>"SPINT1"</f>
        <v>SPINT1</v>
      </c>
      <c r="B4719" s="4">
        <v>2</v>
      </c>
      <c r="C4719" s="5">
        <v>0.83699999999999997</v>
      </c>
    </row>
    <row r="4720" spans="1:3" x14ac:dyDescent="0.2">
      <c r="A4720" s="3" t="str">
        <f>"CAPN15"</f>
        <v>CAPN15</v>
      </c>
      <c r="B4720" s="4">
        <v>2</v>
      </c>
      <c r="C4720" s="5">
        <v>0.83599999999999997</v>
      </c>
    </row>
    <row r="4721" spans="1:3" x14ac:dyDescent="0.2">
      <c r="A4721" s="3" t="str">
        <f>"LGMN"</f>
        <v>LGMN</v>
      </c>
      <c r="B4721" s="4">
        <v>2</v>
      </c>
      <c r="C4721" s="5">
        <v>0.83599999999999997</v>
      </c>
    </row>
    <row r="4722" spans="1:3" x14ac:dyDescent="0.2">
      <c r="A4722" s="3" t="str">
        <f>"SH2D1B"</f>
        <v>SH2D1B</v>
      </c>
      <c r="B4722" s="4">
        <v>2</v>
      </c>
      <c r="C4722" s="5">
        <v>0.83499999999999996</v>
      </c>
    </row>
    <row r="4723" spans="1:3" x14ac:dyDescent="0.2">
      <c r="A4723" s="3" t="str">
        <f>"SECTM1"</f>
        <v>SECTM1</v>
      </c>
      <c r="B4723" s="4">
        <v>2</v>
      </c>
      <c r="C4723" s="5">
        <v>0.83499999999999996</v>
      </c>
    </row>
    <row r="4724" spans="1:3" x14ac:dyDescent="0.2">
      <c r="A4724" s="3" t="str">
        <f>"CHMP4B"</f>
        <v>CHMP4B</v>
      </c>
      <c r="B4724" s="4">
        <v>2</v>
      </c>
      <c r="C4724" s="5">
        <v>0.83499999999999996</v>
      </c>
    </row>
    <row r="4725" spans="1:3" x14ac:dyDescent="0.2">
      <c r="A4725" s="3" t="str">
        <f>"CBLC"</f>
        <v>CBLC</v>
      </c>
      <c r="B4725" s="4">
        <v>2</v>
      </c>
      <c r="C4725" s="5">
        <v>0.83399999999999996</v>
      </c>
    </row>
    <row r="4726" spans="1:3" x14ac:dyDescent="0.2">
      <c r="A4726" s="3" t="str">
        <f>"SLC38A7"</f>
        <v>SLC38A7</v>
      </c>
      <c r="B4726" s="4">
        <v>2</v>
      </c>
      <c r="C4726" s="5">
        <v>0.83399999999999996</v>
      </c>
    </row>
    <row r="4727" spans="1:3" x14ac:dyDescent="0.2">
      <c r="A4727" s="3" t="str">
        <f>"ESRP2"</f>
        <v>ESRP2</v>
      </c>
      <c r="B4727" s="4">
        <v>2</v>
      </c>
      <c r="C4727" s="5">
        <v>0.83399999999999996</v>
      </c>
    </row>
    <row r="4728" spans="1:3" x14ac:dyDescent="0.2">
      <c r="A4728" s="3" t="str">
        <f>"RAB5A"</f>
        <v>RAB5A</v>
      </c>
      <c r="B4728" s="4">
        <v>2</v>
      </c>
      <c r="C4728" s="5">
        <v>0.83399999999999996</v>
      </c>
    </row>
    <row r="4729" spans="1:3" x14ac:dyDescent="0.2">
      <c r="A4729" s="3" t="str">
        <f>"TMEM139"</f>
        <v>TMEM139</v>
      </c>
      <c r="B4729" s="4">
        <v>2</v>
      </c>
      <c r="C4729" s="5">
        <v>0.83399999999999996</v>
      </c>
    </row>
    <row r="4730" spans="1:3" x14ac:dyDescent="0.2">
      <c r="A4730" s="3" t="str">
        <f>"NIBAN2"</f>
        <v>NIBAN2</v>
      </c>
      <c r="B4730" s="4">
        <v>2</v>
      </c>
      <c r="C4730" s="5">
        <v>0.83299999999999996</v>
      </c>
    </row>
    <row r="4731" spans="1:3" x14ac:dyDescent="0.2">
      <c r="A4731" s="3" t="str">
        <f>"ATXN7L3"</f>
        <v>ATXN7L3</v>
      </c>
      <c r="B4731" s="4">
        <v>2</v>
      </c>
      <c r="C4731" s="5">
        <v>0.83299999999999996</v>
      </c>
    </row>
    <row r="4732" spans="1:3" x14ac:dyDescent="0.2">
      <c r="A4732" s="3" t="str">
        <f>"C15orf48"</f>
        <v>C15orf48</v>
      </c>
      <c r="B4732" s="4">
        <v>2</v>
      </c>
      <c r="C4732" s="5">
        <v>0.83199999999999996</v>
      </c>
    </row>
    <row r="4733" spans="1:3" x14ac:dyDescent="0.2">
      <c r="A4733" s="3" t="str">
        <f>"ATP6V1E1"</f>
        <v>ATP6V1E1</v>
      </c>
      <c r="B4733" s="4">
        <v>2</v>
      </c>
      <c r="C4733" s="5">
        <v>0.83199999999999996</v>
      </c>
    </row>
    <row r="4734" spans="1:3" x14ac:dyDescent="0.2">
      <c r="A4734" s="3" t="str">
        <f>"PKP3"</f>
        <v>PKP3</v>
      </c>
      <c r="B4734" s="4">
        <v>2</v>
      </c>
      <c r="C4734" s="5">
        <v>0.83099999999999996</v>
      </c>
    </row>
    <row r="4735" spans="1:3" x14ac:dyDescent="0.2">
      <c r="A4735" s="3" t="str">
        <f>"CHST2"</f>
        <v>CHST2</v>
      </c>
      <c r="B4735" s="4">
        <v>2</v>
      </c>
      <c r="C4735" s="5">
        <v>0.83099999999999996</v>
      </c>
    </row>
    <row r="4736" spans="1:3" x14ac:dyDescent="0.2">
      <c r="A4736" s="3" t="str">
        <f>"PLEKHM2"</f>
        <v>PLEKHM2</v>
      </c>
      <c r="B4736" s="4">
        <v>2</v>
      </c>
      <c r="C4736" s="5">
        <v>0.83099999999999996</v>
      </c>
    </row>
    <row r="4737" spans="1:3" x14ac:dyDescent="0.2">
      <c r="A4737" s="3" t="str">
        <f>"PTP4A2"</f>
        <v>PTP4A2</v>
      </c>
      <c r="B4737" s="4">
        <v>2</v>
      </c>
      <c r="C4737" s="5">
        <v>0.83099999999999996</v>
      </c>
    </row>
    <row r="4738" spans="1:3" x14ac:dyDescent="0.2">
      <c r="A4738" s="3" t="str">
        <f>"ZNF185"</f>
        <v>ZNF185</v>
      </c>
      <c r="B4738" s="4">
        <v>2</v>
      </c>
      <c r="C4738" s="5">
        <v>0.83</v>
      </c>
    </row>
    <row r="4739" spans="1:3" x14ac:dyDescent="0.2">
      <c r="A4739" s="3" t="str">
        <f>"RABGGTA"</f>
        <v>RABGGTA</v>
      </c>
      <c r="B4739" s="4">
        <v>2</v>
      </c>
      <c r="C4739" s="5">
        <v>0.83</v>
      </c>
    </row>
    <row r="4740" spans="1:3" x14ac:dyDescent="0.2">
      <c r="A4740" s="3" t="str">
        <f>"AMD1"</f>
        <v>AMD1</v>
      </c>
      <c r="B4740" s="4">
        <v>2</v>
      </c>
      <c r="C4740" s="5">
        <v>0.83</v>
      </c>
    </row>
    <row r="4741" spans="1:3" x14ac:dyDescent="0.2">
      <c r="A4741" s="3" t="str">
        <f>"ARPC2"</f>
        <v>ARPC2</v>
      </c>
      <c r="B4741" s="4">
        <v>2</v>
      </c>
      <c r="C4741" s="5">
        <v>0.82899999999999996</v>
      </c>
    </row>
    <row r="4742" spans="1:3" x14ac:dyDescent="0.2">
      <c r="A4742" s="3" t="str">
        <f>"TICAM1"</f>
        <v>TICAM1</v>
      </c>
      <c r="B4742" s="4">
        <v>2</v>
      </c>
      <c r="C4742" s="5">
        <v>0.82899999999999996</v>
      </c>
    </row>
    <row r="4743" spans="1:3" x14ac:dyDescent="0.2">
      <c r="A4743" s="3" t="str">
        <f>"PTPRH"</f>
        <v>PTPRH</v>
      </c>
      <c r="B4743" s="4">
        <v>2</v>
      </c>
      <c r="C4743" s="5">
        <v>0.82899999999999996</v>
      </c>
    </row>
    <row r="4744" spans="1:3" x14ac:dyDescent="0.2">
      <c r="A4744" s="3" t="str">
        <f>"OSTF1"</f>
        <v>OSTF1</v>
      </c>
      <c r="B4744" s="4">
        <v>2</v>
      </c>
      <c r="C4744" s="5">
        <v>0.82899999999999996</v>
      </c>
    </row>
    <row r="4745" spans="1:3" x14ac:dyDescent="0.2">
      <c r="A4745" s="3" t="str">
        <f>"TESK1"</f>
        <v>TESK1</v>
      </c>
      <c r="B4745" s="4">
        <v>2</v>
      </c>
      <c r="C4745" s="5">
        <v>0.82899999999999996</v>
      </c>
    </row>
    <row r="4746" spans="1:3" x14ac:dyDescent="0.2">
      <c r="A4746" s="3" t="str">
        <f>"ARF6"</f>
        <v>ARF6</v>
      </c>
      <c r="B4746" s="4">
        <v>2</v>
      </c>
      <c r="C4746" s="5">
        <v>0.82899999999999996</v>
      </c>
    </row>
    <row r="4747" spans="1:3" x14ac:dyDescent="0.2">
      <c r="A4747" s="3" t="str">
        <f>"CASP3"</f>
        <v>CASP3</v>
      </c>
      <c r="B4747" s="4">
        <v>2</v>
      </c>
      <c r="C4747" s="5">
        <v>0.82899999999999996</v>
      </c>
    </row>
    <row r="4748" spans="1:3" x14ac:dyDescent="0.2">
      <c r="A4748" s="3" t="str">
        <f>"G6PD"</f>
        <v>G6PD</v>
      </c>
      <c r="B4748" s="4">
        <v>2</v>
      </c>
      <c r="C4748" s="5">
        <v>0.82799999999999996</v>
      </c>
    </row>
    <row r="4749" spans="1:3" x14ac:dyDescent="0.2">
      <c r="A4749" s="3" t="str">
        <f>"GTF3C6"</f>
        <v>GTF3C6</v>
      </c>
      <c r="B4749" s="4">
        <v>2</v>
      </c>
      <c r="C4749" s="5">
        <v>0.82699999999999996</v>
      </c>
    </row>
    <row r="4750" spans="1:3" x14ac:dyDescent="0.2">
      <c r="A4750" s="3" t="str">
        <f>"OAS1"</f>
        <v>OAS1</v>
      </c>
      <c r="B4750" s="4">
        <v>2</v>
      </c>
      <c r="C4750" s="5">
        <v>0.82699999999999996</v>
      </c>
    </row>
    <row r="4751" spans="1:3" x14ac:dyDescent="0.2">
      <c r="A4751" s="3" t="str">
        <f>"RND1"</f>
        <v>RND1</v>
      </c>
      <c r="B4751" s="4">
        <v>2</v>
      </c>
      <c r="C4751" s="5">
        <v>0.82599999999999996</v>
      </c>
    </row>
    <row r="4752" spans="1:3" x14ac:dyDescent="0.2">
      <c r="A4752" s="3" t="str">
        <f>"RNPEPL1"</f>
        <v>RNPEPL1</v>
      </c>
      <c r="B4752" s="4">
        <v>2</v>
      </c>
      <c r="C4752" s="5">
        <v>0.82599999999999996</v>
      </c>
    </row>
    <row r="4753" spans="1:3" x14ac:dyDescent="0.2">
      <c r="A4753" s="3" t="str">
        <f>"TMEM63B"</f>
        <v>TMEM63B</v>
      </c>
      <c r="B4753" s="4">
        <v>2</v>
      </c>
      <c r="C4753" s="5">
        <v>0.82599999999999996</v>
      </c>
    </row>
    <row r="4754" spans="1:3" x14ac:dyDescent="0.2">
      <c r="A4754" s="3" t="str">
        <f>"ATP1B1"</f>
        <v>ATP1B1</v>
      </c>
      <c r="B4754" s="4">
        <v>2</v>
      </c>
      <c r="C4754" s="5">
        <v>0.82499999999999996</v>
      </c>
    </row>
    <row r="4755" spans="1:3" x14ac:dyDescent="0.2">
      <c r="A4755" s="3" t="str">
        <f>"VAMP5"</f>
        <v>VAMP5</v>
      </c>
      <c r="B4755" s="4">
        <v>2</v>
      </c>
      <c r="C4755" s="5">
        <v>0.82499999999999996</v>
      </c>
    </row>
    <row r="4756" spans="1:3" x14ac:dyDescent="0.2">
      <c r="A4756" s="3" t="str">
        <f>"NECTIN2"</f>
        <v>NECTIN2</v>
      </c>
      <c r="B4756" s="4">
        <v>2</v>
      </c>
      <c r="C4756" s="5">
        <v>0.82499999999999996</v>
      </c>
    </row>
    <row r="4757" spans="1:3" x14ac:dyDescent="0.2">
      <c r="A4757" s="3" t="str">
        <f>"EHBP1L1"</f>
        <v>EHBP1L1</v>
      </c>
      <c r="B4757" s="4">
        <v>2</v>
      </c>
      <c r="C4757" s="5">
        <v>0.82399999999999995</v>
      </c>
    </row>
    <row r="4758" spans="1:3" x14ac:dyDescent="0.2">
      <c r="A4758" s="3" t="str">
        <f>"DGKA"</f>
        <v>DGKA</v>
      </c>
      <c r="B4758" s="4">
        <v>2</v>
      </c>
      <c r="C4758" s="5">
        <v>0.82399999999999995</v>
      </c>
    </row>
    <row r="4759" spans="1:3" x14ac:dyDescent="0.2">
      <c r="A4759" s="3" t="str">
        <f>"CD276"</f>
        <v>CD276</v>
      </c>
      <c r="B4759" s="4">
        <v>2</v>
      </c>
      <c r="C4759" s="5">
        <v>0.82399999999999995</v>
      </c>
    </row>
    <row r="4760" spans="1:3" x14ac:dyDescent="0.2">
      <c r="A4760" s="3" t="str">
        <f>"MYO9B"</f>
        <v>MYO9B</v>
      </c>
      <c r="B4760" s="4">
        <v>2</v>
      </c>
      <c r="C4760" s="5">
        <v>0.82399999999999995</v>
      </c>
    </row>
    <row r="4761" spans="1:3" x14ac:dyDescent="0.2">
      <c r="A4761" s="3" t="str">
        <f>"MAP11"</f>
        <v>MAP11</v>
      </c>
      <c r="B4761" s="4">
        <v>2</v>
      </c>
      <c r="C4761" s="5">
        <v>0.82299999999999995</v>
      </c>
    </row>
    <row r="4762" spans="1:3" x14ac:dyDescent="0.2">
      <c r="A4762" s="3" t="str">
        <f>"MAP7D1"</f>
        <v>MAP7D1</v>
      </c>
      <c r="B4762" s="4">
        <v>2</v>
      </c>
      <c r="C4762" s="5">
        <v>0.82199999999999995</v>
      </c>
    </row>
    <row r="4763" spans="1:3" x14ac:dyDescent="0.2">
      <c r="A4763" s="3" t="str">
        <f>"SLC9A8"</f>
        <v>SLC9A8</v>
      </c>
      <c r="B4763" s="4">
        <v>2</v>
      </c>
      <c r="C4763" s="5">
        <v>0.82199999999999995</v>
      </c>
    </row>
    <row r="4764" spans="1:3" x14ac:dyDescent="0.2">
      <c r="A4764" s="3" t="str">
        <f>"FBXW5"</f>
        <v>FBXW5</v>
      </c>
      <c r="B4764" s="4">
        <v>2</v>
      </c>
      <c r="C4764" s="5">
        <v>0.82199999999999995</v>
      </c>
    </row>
    <row r="4765" spans="1:3" x14ac:dyDescent="0.2">
      <c r="A4765" s="3" t="str">
        <f>"RNF181"</f>
        <v>RNF181</v>
      </c>
      <c r="B4765" s="4">
        <v>2</v>
      </c>
      <c r="C4765" s="5">
        <v>0.82199999999999995</v>
      </c>
    </row>
    <row r="4766" spans="1:3" x14ac:dyDescent="0.2">
      <c r="A4766" s="3" t="str">
        <f>"DUSP5"</f>
        <v>DUSP5</v>
      </c>
      <c r="B4766" s="4">
        <v>2</v>
      </c>
      <c r="C4766" s="5">
        <v>0.82099999999999995</v>
      </c>
    </row>
    <row r="4767" spans="1:3" x14ac:dyDescent="0.2">
      <c r="A4767" s="3" t="str">
        <f>"ST3GAL4"</f>
        <v>ST3GAL4</v>
      </c>
      <c r="B4767" s="4">
        <v>2</v>
      </c>
      <c r="C4767" s="5">
        <v>0.82099999999999995</v>
      </c>
    </row>
    <row r="4768" spans="1:3" x14ac:dyDescent="0.2">
      <c r="A4768" s="3" t="str">
        <f>"PPP1CA"</f>
        <v>PPP1CA</v>
      </c>
      <c r="B4768" s="4">
        <v>2</v>
      </c>
      <c r="C4768" s="5">
        <v>0.82099999999999995</v>
      </c>
    </row>
    <row r="4769" spans="1:3" x14ac:dyDescent="0.2">
      <c r="A4769" s="3" t="str">
        <f>"GLTPD2"</f>
        <v>GLTPD2</v>
      </c>
      <c r="B4769" s="4">
        <v>2</v>
      </c>
      <c r="C4769" s="5">
        <v>0.82099999999999995</v>
      </c>
    </row>
    <row r="4770" spans="1:3" x14ac:dyDescent="0.2">
      <c r="A4770" s="3" t="str">
        <f>"PSTPIP2"</f>
        <v>PSTPIP2</v>
      </c>
      <c r="B4770" s="4">
        <v>2</v>
      </c>
      <c r="C4770" s="5">
        <v>0.81899999999999995</v>
      </c>
    </row>
    <row r="4771" spans="1:3" x14ac:dyDescent="0.2">
      <c r="A4771" s="3" t="str">
        <f>"BCL10"</f>
        <v>BCL10</v>
      </c>
      <c r="B4771" s="4">
        <v>2</v>
      </c>
      <c r="C4771" s="5">
        <v>0.81899999999999995</v>
      </c>
    </row>
    <row r="4772" spans="1:3" x14ac:dyDescent="0.2">
      <c r="A4772" s="3" t="str">
        <f>"LHFPL2"</f>
        <v>LHFPL2</v>
      </c>
      <c r="B4772" s="4">
        <v>2</v>
      </c>
      <c r="C4772" s="5">
        <v>0.81899999999999995</v>
      </c>
    </row>
    <row r="4773" spans="1:3" x14ac:dyDescent="0.2">
      <c r="A4773" s="3" t="str">
        <f>"AUP1"</f>
        <v>AUP1</v>
      </c>
      <c r="B4773" s="4">
        <v>2</v>
      </c>
      <c r="C4773" s="5">
        <v>0.81799999999999995</v>
      </c>
    </row>
    <row r="4774" spans="1:3" x14ac:dyDescent="0.2">
      <c r="A4774" s="3" t="str">
        <f>"RELL2"</f>
        <v>RELL2</v>
      </c>
      <c r="B4774" s="4">
        <v>2</v>
      </c>
      <c r="C4774" s="5">
        <v>0.81799999999999995</v>
      </c>
    </row>
    <row r="4775" spans="1:3" x14ac:dyDescent="0.2">
      <c r="A4775" s="3" t="str">
        <f>"VGLL1"</f>
        <v>VGLL1</v>
      </c>
      <c r="B4775" s="4">
        <v>2</v>
      </c>
      <c r="C4775" s="5">
        <v>0.81799999999999995</v>
      </c>
    </row>
    <row r="4776" spans="1:3" x14ac:dyDescent="0.2">
      <c r="A4776" s="3" t="str">
        <f>"IFI30"</f>
        <v>IFI30</v>
      </c>
      <c r="B4776" s="4">
        <v>2</v>
      </c>
      <c r="C4776" s="5">
        <v>0.81799999999999995</v>
      </c>
    </row>
    <row r="4777" spans="1:3" x14ac:dyDescent="0.2">
      <c r="A4777" s="3" t="str">
        <f>"RPN2"</f>
        <v>RPN2</v>
      </c>
      <c r="B4777" s="4">
        <v>2</v>
      </c>
      <c r="C4777" s="5">
        <v>0.81799999999999995</v>
      </c>
    </row>
    <row r="4778" spans="1:3" x14ac:dyDescent="0.2">
      <c r="A4778" s="3" t="str">
        <f>"SLC52A3"</f>
        <v>SLC52A3</v>
      </c>
      <c r="B4778" s="4">
        <v>2</v>
      </c>
      <c r="C4778" s="5">
        <v>0.81699999999999995</v>
      </c>
    </row>
    <row r="4779" spans="1:3" x14ac:dyDescent="0.2">
      <c r="A4779" s="3" t="str">
        <f>"PPP1R9B"</f>
        <v>PPP1R9B</v>
      </c>
      <c r="B4779" s="4">
        <v>2</v>
      </c>
      <c r="C4779" s="5">
        <v>0.81699999999999995</v>
      </c>
    </row>
    <row r="4780" spans="1:3" x14ac:dyDescent="0.2">
      <c r="A4780" s="3" t="str">
        <f>"SLC8B1"</f>
        <v>SLC8B1</v>
      </c>
      <c r="B4780" s="4">
        <v>2</v>
      </c>
      <c r="C4780" s="5">
        <v>0.81699999999999995</v>
      </c>
    </row>
    <row r="4781" spans="1:3" x14ac:dyDescent="0.2">
      <c r="A4781" s="3" t="str">
        <f>"TNIP2"</f>
        <v>TNIP2</v>
      </c>
      <c r="B4781" s="4">
        <v>2</v>
      </c>
      <c r="C4781" s="5">
        <v>0.81699999999999995</v>
      </c>
    </row>
    <row r="4782" spans="1:3" x14ac:dyDescent="0.2">
      <c r="A4782" s="3" t="str">
        <f>"CDC37"</f>
        <v>CDC37</v>
      </c>
      <c r="B4782" s="4">
        <v>2</v>
      </c>
      <c r="C4782" s="5">
        <v>0.81699999999999995</v>
      </c>
    </row>
    <row r="4783" spans="1:3" x14ac:dyDescent="0.2">
      <c r="A4783" s="3" t="str">
        <f>"PPP3R1"</f>
        <v>PPP3R1</v>
      </c>
      <c r="B4783" s="4">
        <v>2</v>
      </c>
      <c r="C4783" s="5">
        <v>0.81699999999999995</v>
      </c>
    </row>
    <row r="4784" spans="1:3" x14ac:dyDescent="0.2">
      <c r="A4784" s="3" t="str">
        <f>"EMC7"</f>
        <v>EMC7</v>
      </c>
      <c r="B4784" s="4">
        <v>2</v>
      </c>
      <c r="C4784" s="5">
        <v>0.81699999999999995</v>
      </c>
    </row>
    <row r="4785" spans="1:3" x14ac:dyDescent="0.2">
      <c r="A4785" s="3" t="str">
        <f>"SMAGP"</f>
        <v>SMAGP</v>
      </c>
      <c r="B4785" s="4">
        <v>2</v>
      </c>
      <c r="C4785" s="5">
        <v>0.81699999999999995</v>
      </c>
    </row>
    <row r="4786" spans="1:3" x14ac:dyDescent="0.2">
      <c r="A4786" s="3" t="str">
        <f>"COMMD9"</f>
        <v>COMMD9</v>
      </c>
      <c r="B4786" s="4">
        <v>2</v>
      </c>
      <c r="C4786" s="5">
        <v>0.81599999999999995</v>
      </c>
    </row>
    <row r="4787" spans="1:3" x14ac:dyDescent="0.2">
      <c r="A4787" s="3" t="str">
        <f>"NBEAL2"</f>
        <v>NBEAL2</v>
      </c>
      <c r="B4787" s="4">
        <v>2</v>
      </c>
      <c r="C4787" s="5">
        <v>0.81499999999999995</v>
      </c>
    </row>
    <row r="4788" spans="1:3" x14ac:dyDescent="0.2">
      <c r="A4788" s="3" t="str">
        <f>"RAB24"</f>
        <v>RAB24</v>
      </c>
      <c r="B4788" s="4">
        <v>2</v>
      </c>
      <c r="C4788" s="5">
        <v>0.81499999999999995</v>
      </c>
    </row>
    <row r="4789" spans="1:3" x14ac:dyDescent="0.2">
      <c r="A4789" s="3" t="str">
        <f>"GNA15"</f>
        <v>GNA15</v>
      </c>
      <c r="B4789" s="4">
        <v>2</v>
      </c>
      <c r="C4789" s="5">
        <v>0.81499999999999995</v>
      </c>
    </row>
    <row r="4790" spans="1:3" x14ac:dyDescent="0.2">
      <c r="A4790" s="3" t="str">
        <f>"COL6A6"</f>
        <v>COL6A6</v>
      </c>
      <c r="B4790" s="4">
        <v>2</v>
      </c>
      <c r="C4790" s="5">
        <v>0.81499999999999995</v>
      </c>
    </row>
    <row r="4791" spans="1:3" x14ac:dyDescent="0.2">
      <c r="A4791" s="3" t="str">
        <f>"ZSWIM4"</f>
        <v>ZSWIM4</v>
      </c>
      <c r="B4791" s="4">
        <v>2</v>
      </c>
      <c r="C4791" s="5">
        <v>0.81499999999999995</v>
      </c>
    </row>
    <row r="4792" spans="1:3" x14ac:dyDescent="0.2">
      <c r="A4792" s="3" t="str">
        <f>"CKAP4"</f>
        <v>CKAP4</v>
      </c>
      <c r="B4792" s="4">
        <v>2</v>
      </c>
      <c r="C4792" s="5">
        <v>0.81399999999999995</v>
      </c>
    </row>
    <row r="4793" spans="1:3" x14ac:dyDescent="0.2">
      <c r="A4793" s="3" t="str">
        <f>"PTGES"</f>
        <v>PTGES</v>
      </c>
      <c r="B4793" s="4">
        <v>2</v>
      </c>
      <c r="C4793" s="5">
        <v>0.81399999999999995</v>
      </c>
    </row>
    <row r="4794" spans="1:3" x14ac:dyDescent="0.2">
      <c r="A4794" s="3" t="str">
        <f>"SNX9"</f>
        <v>SNX9</v>
      </c>
      <c r="B4794" s="4">
        <v>2</v>
      </c>
      <c r="C4794" s="5">
        <v>0.81399999999999995</v>
      </c>
    </row>
    <row r="4795" spans="1:3" x14ac:dyDescent="0.2">
      <c r="A4795" s="3" t="str">
        <f>"HPSE"</f>
        <v>HPSE</v>
      </c>
      <c r="B4795" s="4">
        <v>2</v>
      </c>
      <c r="C4795" s="5">
        <v>0.81299999999999994</v>
      </c>
    </row>
    <row r="4796" spans="1:3" x14ac:dyDescent="0.2">
      <c r="A4796" s="3" t="str">
        <f>"VPS9D1"</f>
        <v>VPS9D1</v>
      </c>
      <c r="B4796" s="4">
        <v>2</v>
      </c>
      <c r="C4796" s="5">
        <v>0.81299999999999994</v>
      </c>
    </row>
    <row r="4797" spans="1:3" x14ac:dyDescent="0.2">
      <c r="A4797" s="3" t="str">
        <f>"PIM1"</f>
        <v>PIM1</v>
      </c>
      <c r="B4797" s="4">
        <v>2</v>
      </c>
      <c r="C4797" s="5">
        <v>0.81299999999999994</v>
      </c>
    </row>
    <row r="4798" spans="1:3" x14ac:dyDescent="0.2">
      <c r="A4798" s="3" t="str">
        <f>"AC005224.3"</f>
        <v>AC005224.3</v>
      </c>
      <c r="B4798" s="4">
        <v>2</v>
      </c>
      <c r="C4798" s="5">
        <v>0.81299999999999994</v>
      </c>
    </row>
    <row r="4799" spans="1:3" x14ac:dyDescent="0.2">
      <c r="A4799" s="3" t="str">
        <f>"TMUB2"</f>
        <v>TMUB2</v>
      </c>
      <c r="B4799" s="4">
        <v>2</v>
      </c>
      <c r="C4799" s="5">
        <v>0.81200000000000006</v>
      </c>
    </row>
    <row r="4800" spans="1:3" x14ac:dyDescent="0.2">
      <c r="A4800" s="3" t="str">
        <f>"WSB2"</f>
        <v>WSB2</v>
      </c>
      <c r="B4800" s="4">
        <v>2</v>
      </c>
      <c r="C4800" s="5">
        <v>0.81200000000000006</v>
      </c>
    </row>
    <row r="4801" spans="1:3" x14ac:dyDescent="0.2">
      <c r="A4801" s="3" t="str">
        <f>"PIEZO1"</f>
        <v>PIEZO1</v>
      </c>
      <c r="B4801" s="4">
        <v>2</v>
      </c>
      <c r="C4801" s="5">
        <v>0.81100000000000005</v>
      </c>
    </row>
    <row r="4802" spans="1:3" x14ac:dyDescent="0.2">
      <c r="A4802" s="3" t="str">
        <f>"ERBB3"</f>
        <v>ERBB3</v>
      </c>
      <c r="B4802" s="4">
        <v>2</v>
      </c>
      <c r="C4802" s="5">
        <v>0.81100000000000005</v>
      </c>
    </row>
    <row r="4803" spans="1:3" x14ac:dyDescent="0.2">
      <c r="A4803" s="3" t="str">
        <f>"REL"</f>
        <v>REL</v>
      </c>
      <c r="B4803" s="4">
        <v>2</v>
      </c>
      <c r="C4803" s="5">
        <v>0.81100000000000005</v>
      </c>
    </row>
    <row r="4804" spans="1:3" x14ac:dyDescent="0.2">
      <c r="A4804" s="3" t="str">
        <f>"LLPH"</f>
        <v>LLPH</v>
      </c>
      <c r="B4804" s="4">
        <v>2</v>
      </c>
      <c r="C4804" s="5">
        <v>0.81100000000000005</v>
      </c>
    </row>
    <row r="4805" spans="1:3" x14ac:dyDescent="0.2">
      <c r="A4805" s="3" t="str">
        <f>"ACP5"</f>
        <v>ACP5</v>
      </c>
      <c r="B4805" s="4">
        <v>2</v>
      </c>
      <c r="C4805" s="5">
        <v>0.81100000000000005</v>
      </c>
    </row>
    <row r="4806" spans="1:3" x14ac:dyDescent="0.2">
      <c r="A4806" s="3" t="str">
        <f>"TPCN2"</f>
        <v>TPCN2</v>
      </c>
      <c r="B4806" s="4">
        <v>2</v>
      </c>
      <c r="C4806" s="5">
        <v>0.81100000000000005</v>
      </c>
    </row>
    <row r="4807" spans="1:3" x14ac:dyDescent="0.2">
      <c r="A4807" s="3" t="str">
        <f>"KLF4"</f>
        <v>KLF4</v>
      </c>
      <c r="B4807" s="4">
        <v>2</v>
      </c>
      <c r="C4807" s="5">
        <v>0.81100000000000005</v>
      </c>
    </row>
    <row r="4808" spans="1:3" x14ac:dyDescent="0.2">
      <c r="A4808" s="3" t="str">
        <f>"EPS8L3"</f>
        <v>EPS8L3</v>
      </c>
      <c r="B4808" s="4">
        <v>2</v>
      </c>
      <c r="C4808" s="5">
        <v>0.81</v>
      </c>
    </row>
    <row r="4809" spans="1:3" x14ac:dyDescent="0.2">
      <c r="A4809" s="3" t="str">
        <f>"CAMSAP3"</f>
        <v>CAMSAP3</v>
      </c>
      <c r="B4809" s="4">
        <v>2</v>
      </c>
      <c r="C4809" s="5">
        <v>0.81</v>
      </c>
    </row>
    <row r="4810" spans="1:3" x14ac:dyDescent="0.2">
      <c r="A4810" s="3" t="str">
        <f>"RAB32"</f>
        <v>RAB32</v>
      </c>
      <c r="B4810" s="4">
        <v>2</v>
      </c>
      <c r="C4810" s="5">
        <v>0.81</v>
      </c>
    </row>
    <row r="4811" spans="1:3" x14ac:dyDescent="0.2">
      <c r="A4811" s="3" t="str">
        <f>"FAM32A"</f>
        <v>FAM32A</v>
      </c>
      <c r="B4811" s="4">
        <v>2</v>
      </c>
      <c r="C4811" s="5">
        <v>0.81</v>
      </c>
    </row>
    <row r="4812" spans="1:3" x14ac:dyDescent="0.2">
      <c r="A4812" s="3" t="str">
        <f>"SLX1A"</f>
        <v>SLX1A</v>
      </c>
      <c r="B4812" s="4">
        <v>2</v>
      </c>
      <c r="C4812" s="5">
        <v>0.81</v>
      </c>
    </row>
    <row r="4813" spans="1:3" x14ac:dyDescent="0.2">
      <c r="A4813" s="3" t="str">
        <f>"MUC1"</f>
        <v>MUC1</v>
      </c>
      <c r="B4813" s="4">
        <v>2</v>
      </c>
      <c r="C4813" s="5">
        <v>0.80900000000000005</v>
      </c>
    </row>
    <row r="4814" spans="1:3" x14ac:dyDescent="0.2">
      <c r="A4814" s="3" t="str">
        <f>"EPOP"</f>
        <v>EPOP</v>
      </c>
      <c r="B4814" s="4">
        <v>2</v>
      </c>
      <c r="C4814" s="5">
        <v>0.80900000000000005</v>
      </c>
    </row>
    <row r="4815" spans="1:3" x14ac:dyDescent="0.2">
      <c r="A4815" s="3" t="str">
        <f>"CSTB"</f>
        <v>CSTB</v>
      </c>
      <c r="B4815" s="4">
        <v>2</v>
      </c>
      <c r="C4815" s="5">
        <v>0.80900000000000005</v>
      </c>
    </row>
    <row r="4816" spans="1:3" x14ac:dyDescent="0.2">
      <c r="A4816" s="3" t="str">
        <f>"ANKRD13A"</f>
        <v>ANKRD13A</v>
      </c>
      <c r="B4816" s="4">
        <v>2</v>
      </c>
      <c r="C4816" s="5">
        <v>0.80900000000000005</v>
      </c>
    </row>
    <row r="4817" spans="1:3" x14ac:dyDescent="0.2">
      <c r="A4817" s="3" t="str">
        <f>"PDZK1IP1"</f>
        <v>PDZK1IP1</v>
      </c>
      <c r="B4817" s="4">
        <v>2</v>
      </c>
      <c r="C4817" s="5">
        <v>0.80900000000000005</v>
      </c>
    </row>
    <row r="4818" spans="1:3" x14ac:dyDescent="0.2">
      <c r="A4818" s="3" t="str">
        <f>"C1RL"</f>
        <v>C1RL</v>
      </c>
      <c r="B4818" s="4">
        <v>2</v>
      </c>
      <c r="C4818" s="5">
        <v>0.80900000000000005</v>
      </c>
    </row>
    <row r="4819" spans="1:3" x14ac:dyDescent="0.2">
      <c r="A4819" s="3" t="str">
        <f>"TNFAIP2"</f>
        <v>TNFAIP2</v>
      </c>
      <c r="B4819" s="4">
        <v>2</v>
      </c>
      <c r="C4819" s="5">
        <v>0.80900000000000005</v>
      </c>
    </row>
    <row r="4820" spans="1:3" x14ac:dyDescent="0.2">
      <c r="A4820" s="3" t="str">
        <f>"LSR"</f>
        <v>LSR</v>
      </c>
      <c r="B4820" s="4">
        <v>2</v>
      </c>
      <c r="C4820" s="5">
        <v>0.80800000000000005</v>
      </c>
    </row>
    <row r="4821" spans="1:3" x14ac:dyDescent="0.2">
      <c r="A4821" s="3" t="str">
        <f>"RHBDF2"</f>
        <v>RHBDF2</v>
      </c>
      <c r="B4821" s="4">
        <v>2</v>
      </c>
      <c r="C4821" s="5">
        <v>0.80700000000000005</v>
      </c>
    </row>
    <row r="4822" spans="1:3" x14ac:dyDescent="0.2">
      <c r="A4822" s="3" t="str">
        <f>"GFUS"</f>
        <v>GFUS</v>
      </c>
      <c r="B4822" s="4">
        <v>2</v>
      </c>
      <c r="C4822" s="5">
        <v>0.80700000000000005</v>
      </c>
    </row>
    <row r="4823" spans="1:3" x14ac:dyDescent="0.2">
      <c r="A4823" s="3" t="str">
        <f>"RAP2B"</f>
        <v>RAP2B</v>
      </c>
      <c r="B4823" s="4">
        <v>2</v>
      </c>
      <c r="C4823" s="5">
        <v>0.80700000000000005</v>
      </c>
    </row>
    <row r="4824" spans="1:3" x14ac:dyDescent="0.2">
      <c r="A4824" s="3" t="str">
        <f>"MED8"</f>
        <v>MED8</v>
      </c>
      <c r="B4824" s="4">
        <v>2</v>
      </c>
      <c r="C4824" s="5">
        <v>0.80700000000000005</v>
      </c>
    </row>
    <row r="4825" spans="1:3" x14ac:dyDescent="0.2">
      <c r="A4825" s="3" t="str">
        <f>"LINC00342"</f>
        <v>LINC00342</v>
      </c>
      <c r="B4825" s="4">
        <v>2</v>
      </c>
      <c r="C4825" s="5">
        <v>0.80600000000000005</v>
      </c>
    </row>
    <row r="4826" spans="1:3" x14ac:dyDescent="0.2">
      <c r="A4826" s="3" t="str">
        <f>"ENTPD1"</f>
        <v>ENTPD1</v>
      </c>
      <c r="B4826" s="4">
        <v>2</v>
      </c>
      <c r="C4826" s="5">
        <v>0.80600000000000005</v>
      </c>
    </row>
    <row r="4827" spans="1:3" x14ac:dyDescent="0.2">
      <c r="A4827" s="3" t="str">
        <f>"TAPBP"</f>
        <v>TAPBP</v>
      </c>
      <c r="B4827" s="4">
        <v>2</v>
      </c>
      <c r="C4827" s="5">
        <v>0.80500000000000005</v>
      </c>
    </row>
    <row r="4828" spans="1:3" x14ac:dyDescent="0.2">
      <c r="A4828" s="3" t="str">
        <f>"SRD5A3"</f>
        <v>SRD5A3</v>
      </c>
      <c r="B4828" s="4">
        <v>2</v>
      </c>
      <c r="C4828" s="5">
        <v>0.80500000000000005</v>
      </c>
    </row>
    <row r="4829" spans="1:3" x14ac:dyDescent="0.2">
      <c r="A4829" s="3" t="str">
        <f>"RPP25"</f>
        <v>RPP25</v>
      </c>
      <c r="B4829" s="4">
        <v>2</v>
      </c>
      <c r="C4829" s="5">
        <v>0.80500000000000005</v>
      </c>
    </row>
    <row r="4830" spans="1:3" x14ac:dyDescent="0.2">
      <c r="A4830" s="3" t="str">
        <f>"KCNK6"</f>
        <v>KCNK6</v>
      </c>
      <c r="B4830" s="4">
        <v>2</v>
      </c>
      <c r="C4830" s="5">
        <v>0.80400000000000005</v>
      </c>
    </row>
    <row r="4831" spans="1:3" x14ac:dyDescent="0.2">
      <c r="A4831" s="3" t="str">
        <f>"TXNDC17"</f>
        <v>TXNDC17</v>
      </c>
      <c r="B4831" s="4">
        <v>2</v>
      </c>
      <c r="C4831" s="5">
        <v>0.80400000000000005</v>
      </c>
    </row>
    <row r="4832" spans="1:3" x14ac:dyDescent="0.2">
      <c r="A4832" s="3" t="str">
        <f>"ANXA3"</f>
        <v>ANXA3</v>
      </c>
      <c r="B4832" s="4">
        <v>2</v>
      </c>
      <c r="C4832" s="5">
        <v>0.80400000000000005</v>
      </c>
    </row>
    <row r="4833" spans="1:3" x14ac:dyDescent="0.2">
      <c r="A4833" s="3" t="str">
        <f>"SEC61G"</f>
        <v>SEC61G</v>
      </c>
      <c r="B4833" s="4">
        <v>2</v>
      </c>
      <c r="C4833" s="5">
        <v>0.80400000000000005</v>
      </c>
    </row>
    <row r="4834" spans="1:3" x14ac:dyDescent="0.2">
      <c r="A4834" s="3" t="str">
        <f>"STX4"</f>
        <v>STX4</v>
      </c>
      <c r="B4834" s="4">
        <v>2</v>
      </c>
      <c r="C4834" s="5">
        <v>0.80400000000000005</v>
      </c>
    </row>
    <row r="4835" spans="1:3" x14ac:dyDescent="0.2">
      <c r="A4835" s="3" t="str">
        <f>"GPR87"</f>
        <v>GPR87</v>
      </c>
      <c r="B4835" s="4">
        <v>2</v>
      </c>
      <c r="C4835" s="5">
        <v>0.80300000000000005</v>
      </c>
    </row>
    <row r="4836" spans="1:3" x14ac:dyDescent="0.2">
      <c r="A4836" s="3" t="str">
        <f>"FLNC"</f>
        <v>FLNC</v>
      </c>
      <c r="B4836" s="4">
        <v>2</v>
      </c>
      <c r="C4836" s="5">
        <v>0.80300000000000005</v>
      </c>
    </row>
    <row r="4837" spans="1:3" x14ac:dyDescent="0.2">
      <c r="A4837" s="3" t="str">
        <f>"LYPD3"</f>
        <v>LYPD3</v>
      </c>
      <c r="B4837" s="4">
        <v>2</v>
      </c>
      <c r="C4837" s="5">
        <v>0.80200000000000005</v>
      </c>
    </row>
    <row r="4838" spans="1:3" x14ac:dyDescent="0.2">
      <c r="A4838" s="3" t="str">
        <f>"ATG9A"</f>
        <v>ATG9A</v>
      </c>
      <c r="B4838" s="4">
        <v>2</v>
      </c>
      <c r="C4838" s="5">
        <v>0.80200000000000005</v>
      </c>
    </row>
    <row r="4839" spans="1:3" x14ac:dyDescent="0.2">
      <c r="A4839" s="3" t="str">
        <f>"ACP3"</f>
        <v>ACP3</v>
      </c>
      <c r="B4839" s="4">
        <v>2</v>
      </c>
      <c r="C4839" s="5">
        <v>0.80200000000000005</v>
      </c>
    </row>
    <row r="4840" spans="1:3" x14ac:dyDescent="0.2">
      <c r="A4840" s="3" t="str">
        <f>"ACAD8"</f>
        <v>ACAD8</v>
      </c>
      <c r="B4840" s="4">
        <v>2</v>
      </c>
      <c r="C4840" s="5">
        <v>0.80200000000000005</v>
      </c>
    </row>
    <row r="4841" spans="1:3" x14ac:dyDescent="0.2">
      <c r="A4841" s="3" t="str">
        <f>"SLC35F6"</f>
        <v>SLC35F6</v>
      </c>
      <c r="B4841" s="4">
        <v>2</v>
      </c>
      <c r="C4841" s="5">
        <v>0.80200000000000005</v>
      </c>
    </row>
    <row r="4842" spans="1:3" x14ac:dyDescent="0.2">
      <c r="A4842" s="3" t="str">
        <f>"FAT1"</f>
        <v>FAT1</v>
      </c>
      <c r="B4842" s="4">
        <v>2</v>
      </c>
      <c r="C4842" s="5">
        <v>0.80200000000000005</v>
      </c>
    </row>
    <row r="4843" spans="1:3" x14ac:dyDescent="0.2">
      <c r="A4843" s="3" t="str">
        <f>"ITPKC"</f>
        <v>ITPKC</v>
      </c>
      <c r="B4843" s="4">
        <v>2</v>
      </c>
      <c r="C4843" s="5">
        <v>0.80100000000000005</v>
      </c>
    </row>
    <row r="4844" spans="1:3" x14ac:dyDescent="0.2">
      <c r="A4844" s="3" t="str">
        <f>"LTBR"</f>
        <v>LTBR</v>
      </c>
      <c r="B4844" s="4">
        <v>2</v>
      </c>
      <c r="C4844" s="5">
        <v>0.80100000000000005</v>
      </c>
    </row>
    <row r="4845" spans="1:3" x14ac:dyDescent="0.2">
      <c r="A4845" s="3" t="str">
        <f>"SIRT7"</f>
        <v>SIRT7</v>
      </c>
      <c r="B4845" s="4">
        <v>2</v>
      </c>
      <c r="C4845" s="5">
        <v>0.80100000000000005</v>
      </c>
    </row>
    <row r="4846" spans="1:3" x14ac:dyDescent="0.2">
      <c r="A4846" s="3" t="str">
        <f>"PPARD"</f>
        <v>PPARD</v>
      </c>
      <c r="B4846" s="4">
        <v>2</v>
      </c>
      <c r="C4846" s="5">
        <v>0.80100000000000005</v>
      </c>
    </row>
    <row r="4847" spans="1:3" x14ac:dyDescent="0.2">
      <c r="A4847" s="3" t="str">
        <f>"MAPKAPK2"</f>
        <v>MAPKAPK2</v>
      </c>
      <c r="B4847" s="4">
        <v>2</v>
      </c>
      <c r="C4847" s="5">
        <v>0.8</v>
      </c>
    </row>
    <row r="4848" spans="1:3" x14ac:dyDescent="0.2">
      <c r="A4848" s="3" t="str">
        <f>"HEBP2"</f>
        <v>HEBP2</v>
      </c>
      <c r="B4848" s="4">
        <v>2</v>
      </c>
      <c r="C4848" s="5">
        <v>0.8</v>
      </c>
    </row>
    <row r="4849" spans="1:3" x14ac:dyDescent="0.2">
      <c r="A4849" s="3" t="str">
        <f>"APOL2"</f>
        <v>APOL2</v>
      </c>
      <c r="B4849" s="4">
        <v>2</v>
      </c>
      <c r="C4849" s="5">
        <v>0.8</v>
      </c>
    </row>
    <row r="4850" spans="1:3" x14ac:dyDescent="0.2">
      <c r="A4850" s="3" t="str">
        <f>"TPM4"</f>
        <v>TPM4</v>
      </c>
      <c r="B4850" s="4">
        <v>2</v>
      </c>
      <c r="C4850" s="5">
        <v>0.79900000000000004</v>
      </c>
    </row>
    <row r="4851" spans="1:3" x14ac:dyDescent="0.2">
      <c r="A4851" s="3" t="str">
        <f>"SPHK1"</f>
        <v>SPHK1</v>
      </c>
      <c r="B4851" s="4">
        <v>2</v>
      </c>
      <c r="C4851" s="5">
        <v>0.79900000000000004</v>
      </c>
    </row>
    <row r="4852" spans="1:3" x14ac:dyDescent="0.2">
      <c r="A4852" s="3" t="str">
        <f>"UBE2J1"</f>
        <v>UBE2J1</v>
      </c>
      <c r="B4852" s="4">
        <v>2</v>
      </c>
      <c r="C4852" s="5">
        <v>0.79900000000000004</v>
      </c>
    </row>
    <row r="4853" spans="1:3" x14ac:dyDescent="0.2">
      <c r="A4853" s="3" t="str">
        <f>"SAP30BP"</f>
        <v>SAP30BP</v>
      </c>
      <c r="B4853" s="4">
        <v>2</v>
      </c>
      <c r="C4853" s="5">
        <v>0.79900000000000004</v>
      </c>
    </row>
    <row r="4854" spans="1:3" x14ac:dyDescent="0.2">
      <c r="A4854" s="3" t="str">
        <f>"HM13"</f>
        <v>HM13</v>
      </c>
      <c r="B4854" s="4">
        <v>2</v>
      </c>
      <c r="C4854" s="5">
        <v>0.79900000000000004</v>
      </c>
    </row>
    <row r="4855" spans="1:3" x14ac:dyDescent="0.2">
      <c r="A4855" s="3" t="str">
        <f>"SAMD9"</f>
        <v>SAMD9</v>
      </c>
      <c r="B4855" s="4">
        <v>2</v>
      </c>
      <c r="C4855" s="5">
        <v>0.79800000000000004</v>
      </c>
    </row>
    <row r="4856" spans="1:3" x14ac:dyDescent="0.2">
      <c r="A4856" s="3" t="str">
        <f>"FRAT2"</f>
        <v>FRAT2</v>
      </c>
      <c r="B4856" s="4">
        <v>2</v>
      </c>
      <c r="C4856" s="5">
        <v>0.79800000000000004</v>
      </c>
    </row>
    <row r="4857" spans="1:3" x14ac:dyDescent="0.2">
      <c r="A4857" s="3" t="str">
        <f>"TEAD3"</f>
        <v>TEAD3</v>
      </c>
      <c r="B4857" s="4">
        <v>2</v>
      </c>
      <c r="C4857" s="5">
        <v>0.79800000000000004</v>
      </c>
    </row>
    <row r="4858" spans="1:3" x14ac:dyDescent="0.2">
      <c r="A4858" s="3" t="str">
        <f>"ZFAND2B"</f>
        <v>ZFAND2B</v>
      </c>
      <c r="B4858" s="4">
        <v>2</v>
      </c>
      <c r="C4858" s="5">
        <v>0.79800000000000004</v>
      </c>
    </row>
    <row r="4859" spans="1:3" x14ac:dyDescent="0.2">
      <c r="A4859" s="3" t="str">
        <f>"PPP4R3A"</f>
        <v>PPP4R3A</v>
      </c>
      <c r="B4859" s="4">
        <v>2</v>
      </c>
      <c r="C4859" s="5">
        <v>0.79800000000000004</v>
      </c>
    </row>
    <row r="4860" spans="1:3" x14ac:dyDescent="0.2">
      <c r="A4860" s="3" t="str">
        <f>"SERPINB8"</f>
        <v>SERPINB8</v>
      </c>
      <c r="B4860" s="4">
        <v>2</v>
      </c>
      <c r="C4860" s="5">
        <v>0.79800000000000004</v>
      </c>
    </row>
    <row r="4861" spans="1:3" x14ac:dyDescent="0.2">
      <c r="A4861" s="3" t="str">
        <f>"NPC1"</f>
        <v>NPC1</v>
      </c>
      <c r="B4861" s="4">
        <v>2</v>
      </c>
      <c r="C4861" s="5">
        <v>0.79800000000000004</v>
      </c>
    </row>
    <row r="4862" spans="1:3" x14ac:dyDescent="0.2">
      <c r="A4862" s="3" t="str">
        <f>"BSPRY"</f>
        <v>BSPRY</v>
      </c>
      <c r="B4862" s="4">
        <v>2</v>
      </c>
      <c r="C4862" s="5">
        <v>0.79800000000000004</v>
      </c>
    </row>
    <row r="4863" spans="1:3" x14ac:dyDescent="0.2">
      <c r="A4863" s="3" t="str">
        <f>"TRIM16"</f>
        <v>TRIM16</v>
      </c>
      <c r="B4863" s="4">
        <v>2</v>
      </c>
      <c r="C4863" s="5">
        <v>0.79800000000000004</v>
      </c>
    </row>
    <row r="4864" spans="1:3" x14ac:dyDescent="0.2">
      <c r="A4864" s="3" t="str">
        <f>"PPIB"</f>
        <v>PPIB</v>
      </c>
      <c r="B4864" s="4">
        <v>2</v>
      </c>
      <c r="C4864" s="5">
        <v>0.79800000000000004</v>
      </c>
    </row>
    <row r="4865" spans="1:3" x14ac:dyDescent="0.2">
      <c r="A4865" s="3" t="str">
        <f>"TACC1"</f>
        <v>TACC1</v>
      </c>
      <c r="B4865" s="4">
        <v>2</v>
      </c>
      <c r="C4865" s="5">
        <v>0.79700000000000004</v>
      </c>
    </row>
    <row r="4866" spans="1:3" x14ac:dyDescent="0.2">
      <c r="A4866" s="3" t="str">
        <f>"SH3GLB1"</f>
        <v>SH3GLB1</v>
      </c>
      <c r="B4866" s="4">
        <v>2</v>
      </c>
      <c r="C4866" s="5">
        <v>0.79700000000000004</v>
      </c>
    </row>
    <row r="4867" spans="1:3" x14ac:dyDescent="0.2">
      <c r="A4867" s="3" t="str">
        <f>"MCU"</f>
        <v>MCU</v>
      </c>
      <c r="B4867" s="4">
        <v>2</v>
      </c>
      <c r="C4867" s="5">
        <v>0.79700000000000004</v>
      </c>
    </row>
    <row r="4868" spans="1:3" x14ac:dyDescent="0.2">
      <c r="A4868" s="3" t="str">
        <f>"UPP1"</f>
        <v>UPP1</v>
      </c>
      <c r="B4868" s="4">
        <v>2</v>
      </c>
      <c r="C4868" s="5">
        <v>0.79600000000000004</v>
      </c>
    </row>
    <row r="4869" spans="1:3" x14ac:dyDescent="0.2">
      <c r="A4869" s="3" t="str">
        <f>"BCAT1"</f>
        <v>BCAT1</v>
      </c>
      <c r="B4869" s="4">
        <v>2</v>
      </c>
      <c r="C4869" s="5">
        <v>0.79600000000000004</v>
      </c>
    </row>
    <row r="4870" spans="1:3" x14ac:dyDescent="0.2">
      <c r="A4870" s="3" t="str">
        <f>"SHROOM1"</f>
        <v>SHROOM1</v>
      </c>
      <c r="B4870" s="4">
        <v>2</v>
      </c>
      <c r="C4870" s="5">
        <v>0.79600000000000004</v>
      </c>
    </row>
    <row r="4871" spans="1:3" x14ac:dyDescent="0.2">
      <c r="A4871" s="3" t="str">
        <f>"HPS1"</f>
        <v>HPS1</v>
      </c>
      <c r="B4871" s="4">
        <v>2</v>
      </c>
      <c r="C4871" s="5">
        <v>0.79600000000000004</v>
      </c>
    </row>
    <row r="4872" spans="1:3" x14ac:dyDescent="0.2">
      <c r="A4872" s="3" t="str">
        <f>"IER5"</f>
        <v>IER5</v>
      </c>
      <c r="B4872" s="4">
        <v>2</v>
      </c>
      <c r="C4872" s="5">
        <v>0.79600000000000004</v>
      </c>
    </row>
    <row r="4873" spans="1:3" x14ac:dyDescent="0.2">
      <c r="A4873" s="3" t="str">
        <f>"DUS4L-BCAP29"</f>
        <v>DUS4L-BCAP29</v>
      </c>
      <c r="B4873" s="4">
        <v>2</v>
      </c>
      <c r="C4873" s="5">
        <v>0.79500000000000004</v>
      </c>
    </row>
    <row r="4874" spans="1:3" x14ac:dyDescent="0.2">
      <c r="A4874" s="3" t="str">
        <f>"ST14"</f>
        <v>ST14</v>
      </c>
      <c r="B4874" s="4">
        <v>2</v>
      </c>
      <c r="C4874" s="5">
        <v>0.79500000000000004</v>
      </c>
    </row>
    <row r="4875" spans="1:3" x14ac:dyDescent="0.2">
      <c r="A4875" s="3" t="str">
        <f>"ADGRF1"</f>
        <v>ADGRF1</v>
      </c>
      <c r="B4875" s="4">
        <v>2</v>
      </c>
      <c r="C4875" s="5">
        <v>0.79500000000000004</v>
      </c>
    </row>
    <row r="4876" spans="1:3" x14ac:dyDescent="0.2">
      <c r="A4876" s="3" t="str">
        <f>"SIPA1L2"</f>
        <v>SIPA1L2</v>
      </c>
      <c r="B4876" s="4">
        <v>2</v>
      </c>
      <c r="C4876" s="5">
        <v>0.79400000000000004</v>
      </c>
    </row>
    <row r="4877" spans="1:3" x14ac:dyDescent="0.2">
      <c r="A4877" s="3" t="str">
        <f>"TMBIM1"</f>
        <v>TMBIM1</v>
      </c>
      <c r="B4877" s="4">
        <v>2</v>
      </c>
      <c r="C4877" s="5">
        <v>0.79400000000000004</v>
      </c>
    </row>
    <row r="4878" spans="1:3" x14ac:dyDescent="0.2">
      <c r="A4878" s="3" t="str">
        <f>"TUFT1"</f>
        <v>TUFT1</v>
      </c>
      <c r="B4878" s="4">
        <v>2</v>
      </c>
      <c r="C4878" s="5">
        <v>0.79400000000000004</v>
      </c>
    </row>
    <row r="4879" spans="1:3" x14ac:dyDescent="0.2">
      <c r="A4879" s="3" t="str">
        <f>"COQ10B"</f>
        <v>COQ10B</v>
      </c>
      <c r="B4879" s="4">
        <v>2</v>
      </c>
      <c r="C4879" s="5">
        <v>0.79400000000000004</v>
      </c>
    </row>
    <row r="4880" spans="1:3" x14ac:dyDescent="0.2">
      <c r="A4880" s="3" t="str">
        <f>"CRYBG2"</f>
        <v>CRYBG2</v>
      </c>
      <c r="B4880" s="4">
        <v>2</v>
      </c>
      <c r="C4880" s="5">
        <v>0.79400000000000004</v>
      </c>
    </row>
    <row r="4881" spans="1:3" x14ac:dyDescent="0.2">
      <c r="A4881" s="3" t="str">
        <f>"MALL"</f>
        <v>MALL</v>
      </c>
      <c r="B4881" s="4">
        <v>2</v>
      </c>
      <c r="C4881" s="5">
        <v>0.79400000000000004</v>
      </c>
    </row>
    <row r="4882" spans="1:3" x14ac:dyDescent="0.2">
      <c r="A4882" s="3" t="str">
        <f>"HMGA1"</f>
        <v>HMGA1</v>
      </c>
      <c r="B4882" s="4">
        <v>2</v>
      </c>
      <c r="C4882" s="5">
        <v>0.79400000000000004</v>
      </c>
    </row>
    <row r="4883" spans="1:3" x14ac:dyDescent="0.2">
      <c r="A4883" s="3" t="str">
        <f>"CPA4"</f>
        <v>CPA4</v>
      </c>
      <c r="B4883" s="4">
        <v>2</v>
      </c>
      <c r="C4883" s="5">
        <v>0.79300000000000004</v>
      </c>
    </row>
    <row r="4884" spans="1:3" x14ac:dyDescent="0.2">
      <c r="A4884" s="3" t="str">
        <f>"ETHE1"</f>
        <v>ETHE1</v>
      </c>
      <c r="B4884" s="4">
        <v>2</v>
      </c>
      <c r="C4884" s="5">
        <v>0.79300000000000004</v>
      </c>
    </row>
    <row r="4885" spans="1:3" x14ac:dyDescent="0.2">
      <c r="A4885" s="3" t="str">
        <f>"CAMK2G"</f>
        <v>CAMK2G</v>
      </c>
      <c r="B4885" s="4">
        <v>2</v>
      </c>
      <c r="C4885" s="5">
        <v>0.79300000000000004</v>
      </c>
    </row>
    <row r="4886" spans="1:3" x14ac:dyDescent="0.2">
      <c r="A4886" s="3" t="str">
        <f>"RAB9A"</f>
        <v>RAB9A</v>
      </c>
      <c r="B4886" s="4">
        <v>2</v>
      </c>
      <c r="C4886" s="5">
        <v>0.79300000000000004</v>
      </c>
    </row>
    <row r="4887" spans="1:3" x14ac:dyDescent="0.2">
      <c r="A4887" s="3" t="str">
        <f>"ZDHHC3"</f>
        <v>ZDHHC3</v>
      </c>
      <c r="B4887" s="4">
        <v>2</v>
      </c>
      <c r="C4887" s="5">
        <v>0.79300000000000004</v>
      </c>
    </row>
    <row r="4888" spans="1:3" x14ac:dyDescent="0.2">
      <c r="A4888" s="3" t="str">
        <f>"TM4SF1"</f>
        <v>TM4SF1</v>
      </c>
      <c r="B4888" s="4">
        <v>2</v>
      </c>
      <c r="C4888" s="5">
        <v>0.79200000000000004</v>
      </c>
    </row>
    <row r="4889" spans="1:3" x14ac:dyDescent="0.2">
      <c r="A4889" s="3" t="str">
        <f>"RRN3P3"</f>
        <v>RRN3P3</v>
      </c>
      <c r="B4889" s="4">
        <v>2</v>
      </c>
      <c r="C4889" s="5">
        <v>0.79200000000000004</v>
      </c>
    </row>
    <row r="4890" spans="1:3" x14ac:dyDescent="0.2">
      <c r="A4890" s="3" t="str">
        <f>"NADSYN1"</f>
        <v>NADSYN1</v>
      </c>
      <c r="B4890" s="4">
        <v>2</v>
      </c>
      <c r="C4890" s="5">
        <v>0.79200000000000004</v>
      </c>
    </row>
    <row r="4891" spans="1:3" x14ac:dyDescent="0.2">
      <c r="A4891" s="3" t="str">
        <f>"FAM219A"</f>
        <v>FAM219A</v>
      </c>
      <c r="B4891" s="4">
        <v>2</v>
      </c>
      <c r="C4891" s="5">
        <v>0.79200000000000004</v>
      </c>
    </row>
    <row r="4892" spans="1:3" x14ac:dyDescent="0.2">
      <c r="A4892" s="3" t="str">
        <f>"VAMP8"</f>
        <v>VAMP8</v>
      </c>
      <c r="B4892" s="4">
        <v>2</v>
      </c>
      <c r="C4892" s="5">
        <v>0.79200000000000004</v>
      </c>
    </row>
    <row r="4893" spans="1:3" x14ac:dyDescent="0.2">
      <c r="A4893" s="3" t="str">
        <f>"RDH10"</f>
        <v>RDH10</v>
      </c>
      <c r="B4893" s="4">
        <v>2</v>
      </c>
      <c r="C4893" s="5">
        <v>0.79200000000000004</v>
      </c>
    </row>
    <row r="4894" spans="1:3" x14ac:dyDescent="0.2">
      <c r="A4894" s="3" t="str">
        <f>"GAN"</f>
        <v>GAN</v>
      </c>
      <c r="B4894" s="4">
        <v>2</v>
      </c>
      <c r="C4894" s="5">
        <v>0.79100000000000004</v>
      </c>
    </row>
    <row r="4895" spans="1:3" x14ac:dyDescent="0.2">
      <c r="A4895" s="3" t="str">
        <f>"ABCD1"</f>
        <v>ABCD1</v>
      </c>
      <c r="B4895" s="4">
        <v>2</v>
      </c>
      <c r="C4895" s="5">
        <v>0.79100000000000004</v>
      </c>
    </row>
    <row r="4896" spans="1:3" x14ac:dyDescent="0.2">
      <c r="A4896" s="3" t="str">
        <f>"TBK1"</f>
        <v>TBK1</v>
      </c>
      <c r="B4896" s="4">
        <v>2</v>
      </c>
      <c r="C4896" s="5">
        <v>0.79100000000000004</v>
      </c>
    </row>
    <row r="4897" spans="1:3" x14ac:dyDescent="0.2">
      <c r="A4897" s="3" t="str">
        <f>"COLGALT1"</f>
        <v>COLGALT1</v>
      </c>
      <c r="B4897" s="4">
        <v>2</v>
      </c>
      <c r="C4897" s="5">
        <v>0.79</v>
      </c>
    </row>
    <row r="4898" spans="1:3" x14ac:dyDescent="0.2">
      <c r="A4898" s="3" t="str">
        <f>"WFDC21P"</f>
        <v>WFDC21P</v>
      </c>
      <c r="B4898" s="4">
        <v>2</v>
      </c>
      <c r="C4898" s="5">
        <v>0.79</v>
      </c>
    </row>
    <row r="4899" spans="1:3" x14ac:dyDescent="0.2">
      <c r="A4899" s="3" t="str">
        <f>"AC108673.2"</f>
        <v>AC108673.2</v>
      </c>
      <c r="B4899" s="4">
        <v>2</v>
      </c>
      <c r="C4899" s="5">
        <v>0.79</v>
      </c>
    </row>
    <row r="4900" spans="1:3" x14ac:dyDescent="0.2">
      <c r="A4900" s="3" t="str">
        <f>"EPHA1"</f>
        <v>EPHA1</v>
      </c>
      <c r="B4900" s="4">
        <v>2</v>
      </c>
      <c r="C4900" s="5">
        <v>0.78900000000000003</v>
      </c>
    </row>
    <row r="4901" spans="1:3" x14ac:dyDescent="0.2">
      <c r="A4901" s="3" t="str">
        <f>"ZMYND19"</f>
        <v>ZMYND19</v>
      </c>
      <c r="B4901" s="4">
        <v>2</v>
      </c>
      <c r="C4901" s="5">
        <v>0.78900000000000003</v>
      </c>
    </row>
    <row r="4902" spans="1:3" x14ac:dyDescent="0.2">
      <c r="A4902" s="3" t="str">
        <f>"EPS8L2"</f>
        <v>EPS8L2</v>
      </c>
      <c r="B4902" s="4">
        <v>2</v>
      </c>
      <c r="C4902" s="5">
        <v>0.78800000000000003</v>
      </c>
    </row>
    <row r="4903" spans="1:3" x14ac:dyDescent="0.2">
      <c r="A4903" s="3" t="str">
        <f>"CAPZB"</f>
        <v>CAPZB</v>
      </c>
      <c r="B4903" s="4">
        <v>2</v>
      </c>
      <c r="C4903" s="5">
        <v>0.78800000000000003</v>
      </c>
    </row>
    <row r="4904" spans="1:3" x14ac:dyDescent="0.2">
      <c r="A4904" s="3" t="str">
        <f>"CYBB"</f>
        <v>CYBB</v>
      </c>
      <c r="B4904" s="4">
        <v>2</v>
      </c>
      <c r="C4904" s="5">
        <v>0.78700000000000003</v>
      </c>
    </row>
    <row r="4905" spans="1:3" x14ac:dyDescent="0.2">
      <c r="A4905" s="3" t="str">
        <f>"S100P"</f>
        <v>S100P</v>
      </c>
      <c r="B4905" s="4">
        <v>2</v>
      </c>
      <c r="C4905" s="5">
        <v>0.78700000000000003</v>
      </c>
    </row>
    <row r="4906" spans="1:3" x14ac:dyDescent="0.2">
      <c r="A4906" s="3" t="str">
        <f>"TYK2"</f>
        <v>TYK2</v>
      </c>
      <c r="B4906" s="4">
        <v>2</v>
      </c>
      <c r="C4906" s="5">
        <v>0.78600000000000003</v>
      </c>
    </row>
    <row r="4907" spans="1:3" x14ac:dyDescent="0.2">
      <c r="A4907" s="3" t="str">
        <f>"RNASE1"</f>
        <v>RNASE1</v>
      </c>
      <c r="B4907" s="4">
        <v>2</v>
      </c>
      <c r="C4907" s="5">
        <v>0.78600000000000003</v>
      </c>
    </row>
    <row r="4908" spans="1:3" x14ac:dyDescent="0.2">
      <c r="A4908" s="3" t="str">
        <f>"VASN"</f>
        <v>VASN</v>
      </c>
      <c r="B4908" s="4">
        <v>2</v>
      </c>
      <c r="C4908" s="5">
        <v>0.78600000000000003</v>
      </c>
    </row>
    <row r="4909" spans="1:3" x14ac:dyDescent="0.2">
      <c r="A4909" s="3" t="str">
        <f>"ZNF668"</f>
        <v>ZNF668</v>
      </c>
      <c r="B4909" s="4">
        <v>2</v>
      </c>
      <c r="C4909" s="5">
        <v>0.78600000000000003</v>
      </c>
    </row>
    <row r="4910" spans="1:3" x14ac:dyDescent="0.2">
      <c r="A4910" s="3" t="str">
        <f>"SOWAHB"</f>
        <v>SOWAHB</v>
      </c>
      <c r="B4910" s="4">
        <v>2</v>
      </c>
      <c r="C4910" s="5">
        <v>0.78600000000000003</v>
      </c>
    </row>
    <row r="4911" spans="1:3" x14ac:dyDescent="0.2">
      <c r="A4911" s="3" t="str">
        <f>"TPBG"</f>
        <v>TPBG</v>
      </c>
      <c r="B4911" s="4">
        <v>2</v>
      </c>
      <c r="C4911" s="5">
        <v>0.78600000000000003</v>
      </c>
    </row>
    <row r="4912" spans="1:3" x14ac:dyDescent="0.2">
      <c r="A4912" s="3" t="str">
        <f>"NFKBIB"</f>
        <v>NFKBIB</v>
      </c>
      <c r="B4912" s="4">
        <v>2</v>
      </c>
      <c r="C4912" s="5">
        <v>0.78600000000000003</v>
      </c>
    </row>
    <row r="4913" spans="1:3" x14ac:dyDescent="0.2">
      <c r="A4913" s="3" t="str">
        <f>"TMEM54"</f>
        <v>TMEM54</v>
      </c>
      <c r="B4913" s="4">
        <v>2</v>
      </c>
      <c r="C4913" s="5">
        <v>0.78600000000000003</v>
      </c>
    </row>
    <row r="4914" spans="1:3" x14ac:dyDescent="0.2">
      <c r="A4914" s="3" t="str">
        <f>"BMP3"</f>
        <v>BMP3</v>
      </c>
      <c r="B4914" s="4">
        <v>2</v>
      </c>
      <c r="C4914" s="5">
        <v>0.78600000000000003</v>
      </c>
    </row>
    <row r="4915" spans="1:3" x14ac:dyDescent="0.2">
      <c r="A4915" s="3" t="str">
        <f>"MILR1"</f>
        <v>MILR1</v>
      </c>
      <c r="B4915" s="4">
        <v>2</v>
      </c>
      <c r="C4915" s="5">
        <v>0.78500000000000003</v>
      </c>
    </row>
    <row r="4916" spans="1:3" x14ac:dyDescent="0.2">
      <c r="A4916" s="3" t="str">
        <f>"SH3PXD2A-AS1"</f>
        <v>SH3PXD2A-AS1</v>
      </c>
      <c r="B4916" s="4">
        <v>2</v>
      </c>
      <c r="C4916" s="5">
        <v>0.78500000000000003</v>
      </c>
    </row>
    <row r="4917" spans="1:3" x14ac:dyDescent="0.2">
      <c r="A4917" s="3" t="str">
        <f>"TGFA"</f>
        <v>TGFA</v>
      </c>
      <c r="B4917" s="4">
        <v>2</v>
      </c>
      <c r="C4917" s="5">
        <v>0.78500000000000003</v>
      </c>
    </row>
    <row r="4918" spans="1:3" x14ac:dyDescent="0.2">
      <c r="A4918" s="3" t="str">
        <f>"ALDOA"</f>
        <v>ALDOA</v>
      </c>
      <c r="B4918" s="4">
        <v>2</v>
      </c>
      <c r="C4918" s="5">
        <v>0.78500000000000003</v>
      </c>
    </row>
    <row r="4919" spans="1:3" x14ac:dyDescent="0.2">
      <c r="A4919" s="3" t="str">
        <f>"CLASRP"</f>
        <v>CLASRP</v>
      </c>
      <c r="B4919" s="4">
        <v>2</v>
      </c>
      <c r="C4919" s="5">
        <v>0.78400000000000003</v>
      </c>
    </row>
    <row r="4920" spans="1:3" x14ac:dyDescent="0.2">
      <c r="A4920" s="3" t="str">
        <f>"MYZAP"</f>
        <v>MYZAP</v>
      </c>
      <c r="B4920" s="4">
        <v>2</v>
      </c>
      <c r="C4920" s="5">
        <v>0.78400000000000003</v>
      </c>
    </row>
    <row r="4921" spans="1:3" x14ac:dyDescent="0.2">
      <c r="A4921" s="3" t="str">
        <f>"TBKBP1"</f>
        <v>TBKBP1</v>
      </c>
      <c r="B4921" s="4">
        <v>2</v>
      </c>
      <c r="C4921" s="5">
        <v>0.78300000000000003</v>
      </c>
    </row>
    <row r="4922" spans="1:3" x14ac:dyDescent="0.2">
      <c r="A4922" s="3" t="str">
        <f>"FBXO32"</f>
        <v>FBXO32</v>
      </c>
      <c r="B4922" s="4">
        <v>2</v>
      </c>
      <c r="C4922" s="5">
        <v>0.78300000000000003</v>
      </c>
    </row>
    <row r="4923" spans="1:3" x14ac:dyDescent="0.2">
      <c r="A4923" s="3" t="str">
        <f>"ABRACL"</f>
        <v>ABRACL</v>
      </c>
      <c r="B4923" s="4">
        <v>2</v>
      </c>
      <c r="C4923" s="5">
        <v>0.78300000000000003</v>
      </c>
    </row>
    <row r="4924" spans="1:3" x14ac:dyDescent="0.2">
      <c r="A4924" s="3" t="str">
        <f>"TTYH3"</f>
        <v>TTYH3</v>
      </c>
      <c r="B4924" s="4">
        <v>2</v>
      </c>
      <c r="C4924" s="5">
        <v>0.78300000000000003</v>
      </c>
    </row>
    <row r="4925" spans="1:3" x14ac:dyDescent="0.2">
      <c r="A4925" s="3" t="str">
        <f>"KCNS1"</f>
        <v>KCNS1</v>
      </c>
      <c r="B4925" s="4">
        <v>2</v>
      </c>
      <c r="C4925" s="5">
        <v>0.78200000000000003</v>
      </c>
    </row>
    <row r="4926" spans="1:3" x14ac:dyDescent="0.2">
      <c r="A4926" s="3" t="str">
        <f>"ASPHD2"</f>
        <v>ASPHD2</v>
      </c>
      <c r="B4926" s="4">
        <v>2</v>
      </c>
      <c r="C4926" s="5">
        <v>0.78200000000000003</v>
      </c>
    </row>
    <row r="4927" spans="1:3" x14ac:dyDescent="0.2">
      <c r="A4927" s="3" t="str">
        <f>"FUOM"</f>
        <v>FUOM</v>
      </c>
      <c r="B4927" s="4">
        <v>2</v>
      </c>
      <c r="C4927" s="5">
        <v>0.78100000000000003</v>
      </c>
    </row>
    <row r="4928" spans="1:3" x14ac:dyDescent="0.2">
      <c r="A4928" s="3" t="str">
        <f>"MAPK13"</f>
        <v>MAPK13</v>
      </c>
      <c r="B4928" s="4">
        <v>2</v>
      </c>
      <c r="C4928" s="5">
        <v>0.78100000000000003</v>
      </c>
    </row>
    <row r="4929" spans="1:3" x14ac:dyDescent="0.2">
      <c r="A4929" s="3" t="str">
        <f>"MGAT4B"</f>
        <v>MGAT4B</v>
      </c>
      <c r="B4929" s="4">
        <v>2</v>
      </c>
      <c r="C4929" s="5">
        <v>0.78100000000000003</v>
      </c>
    </row>
    <row r="4930" spans="1:3" x14ac:dyDescent="0.2">
      <c r="A4930" s="3" t="str">
        <f>"WDR46"</f>
        <v>WDR46</v>
      </c>
      <c r="B4930" s="4">
        <v>2</v>
      </c>
      <c r="C4930" s="5">
        <v>0.78100000000000003</v>
      </c>
    </row>
    <row r="4931" spans="1:3" x14ac:dyDescent="0.2">
      <c r="A4931" s="3" t="str">
        <f>"FAM89B"</f>
        <v>FAM89B</v>
      </c>
      <c r="B4931" s="4">
        <v>2</v>
      </c>
      <c r="C4931" s="5">
        <v>0.78100000000000003</v>
      </c>
    </row>
    <row r="4932" spans="1:3" x14ac:dyDescent="0.2">
      <c r="A4932" s="3" t="str">
        <f>"TENT5B"</f>
        <v>TENT5B</v>
      </c>
      <c r="B4932" s="4">
        <v>2</v>
      </c>
      <c r="C4932" s="5">
        <v>0.78</v>
      </c>
    </row>
    <row r="4933" spans="1:3" x14ac:dyDescent="0.2">
      <c r="A4933" s="3" t="str">
        <f>"PMAIP1"</f>
        <v>PMAIP1</v>
      </c>
      <c r="B4933" s="4">
        <v>2</v>
      </c>
      <c r="C4933" s="5">
        <v>0.78</v>
      </c>
    </row>
    <row r="4934" spans="1:3" x14ac:dyDescent="0.2">
      <c r="A4934" s="3" t="str">
        <f>"KCTD5"</f>
        <v>KCTD5</v>
      </c>
      <c r="B4934" s="4">
        <v>2</v>
      </c>
      <c r="C4934" s="5">
        <v>0.78</v>
      </c>
    </row>
    <row r="4935" spans="1:3" x14ac:dyDescent="0.2">
      <c r="A4935" s="3" t="str">
        <f>"CYP27C1"</f>
        <v>CYP27C1</v>
      </c>
      <c r="B4935" s="4">
        <v>2</v>
      </c>
      <c r="C4935" s="5">
        <v>0.78</v>
      </c>
    </row>
    <row r="4936" spans="1:3" x14ac:dyDescent="0.2">
      <c r="A4936" s="3" t="str">
        <f>"SMAP1"</f>
        <v>SMAP1</v>
      </c>
      <c r="B4936" s="4">
        <v>2</v>
      </c>
      <c r="C4936" s="5">
        <v>0.78</v>
      </c>
    </row>
    <row r="4937" spans="1:3" x14ac:dyDescent="0.2">
      <c r="A4937" s="3" t="str">
        <f>"B4GALT5"</f>
        <v>B4GALT5</v>
      </c>
      <c r="B4937" s="4">
        <v>2</v>
      </c>
      <c r="C4937" s="5">
        <v>0.78</v>
      </c>
    </row>
    <row r="4938" spans="1:3" x14ac:dyDescent="0.2">
      <c r="A4938" s="3" t="str">
        <f>"SLC36A1"</f>
        <v>SLC36A1</v>
      </c>
      <c r="B4938" s="4">
        <v>2</v>
      </c>
      <c r="C4938" s="5">
        <v>0.77900000000000003</v>
      </c>
    </row>
    <row r="4939" spans="1:3" x14ac:dyDescent="0.2">
      <c r="A4939" s="3" t="str">
        <f>"RTEL1"</f>
        <v>RTEL1</v>
      </c>
      <c r="B4939" s="4">
        <v>2</v>
      </c>
      <c r="C4939" s="5">
        <v>0.77900000000000003</v>
      </c>
    </row>
    <row r="4940" spans="1:3" x14ac:dyDescent="0.2">
      <c r="A4940" s="3" t="str">
        <f>"TMEM33"</f>
        <v>TMEM33</v>
      </c>
      <c r="B4940" s="4">
        <v>2</v>
      </c>
      <c r="C4940" s="5">
        <v>0.77900000000000003</v>
      </c>
    </row>
    <row r="4941" spans="1:3" x14ac:dyDescent="0.2">
      <c r="A4941" s="3" t="str">
        <f>"LAMB3"</f>
        <v>LAMB3</v>
      </c>
      <c r="B4941" s="4">
        <v>2</v>
      </c>
      <c r="C4941" s="5">
        <v>0.77800000000000002</v>
      </c>
    </row>
    <row r="4942" spans="1:3" x14ac:dyDescent="0.2">
      <c r="A4942" s="3" t="str">
        <f>"ITGB1"</f>
        <v>ITGB1</v>
      </c>
      <c r="B4942" s="4">
        <v>2</v>
      </c>
      <c r="C4942" s="5">
        <v>0.77800000000000002</v>
      </c>
    </row>
    <row r="4943" spans="1:3" x14ac:dyDescent="0.2">
      <c r="A4943" s="3" t="str">
        <f>"TMEM51-AS1"</f>
        <v>TMEM51-AS1</v>
      </c>
      <c r="B4943" s="4">
        <v>2</v>
      </c>
      <c r="C4943" s="5">
        <v>0.77800000000000002</v>
      </c>
    </row>
    <row r="4944" spans="1:3" x14ac:dyDescent="0.2">
      <c r="A4944" s="3" t="str">
        <f>"PDE1B"</f>
        <v>PDE1B</v>
      </c>
      <c r="B4944" s="4">
        <v>2</v>
      </c>
      <c r="C4944" s="5">
        <v>0.77800000000000002</v>
      </c>
    </row>
    <row r="4945" spans="1:3" x14ac:dyDescent="0.2">
      <c r="A4945" s="3" t="str">
        <f>"ASPG"</f>
        <v>ASPG</v>
      </c>
      <c r="B4945" s="4">
        <v>2</v>
      </c>
      <c r="C4945" s="5">
        <v>0.77800000000000002</v>
      </c>
    </row>
    <row r="4946" spans="1:3" x14ac:dyDescent="0.2">
      <c r="A4946" s="3" t="str">
        <f>"CYP2E1"</f>
        <v>CYP2E1</v>
      </c>
      <c r="B4946" s="4">
        <v>2</v>
      </c>
      <c r="C4946" s="5">
        <v>0.77800000000000002</v>
      </c>
    </row>
    <row r="4947" spans="1:3" x14ac:dyDescent="0.2">
      <c r="A4947" s="3" t="str">
        <f>"PLEKHN1"</f>
        <v>PLEKHN1</v>
      </c>
      <c r="B4947" s="4">
        <v>2</v>
      </c>
      <c r="C4947" s="5">
        <v>0.77800000000000002</v>
      </c>
    </row>
    <row r="4948" spans="1:3" x14ac:dyDescent="0.2">
      <c r="A4948" s="3" t="str">
        <f>"BATF"</f>
        <v>BATF</v>
      </c>
      <c r="B4948" s="4">
        <v>2</v>
      </c>
      <c r="C4948" s="5">
        <v>0.77800000000000002</v>
      </c>
    </row>
    <row r="4949" spans="1:3" x14ac:dyDescent="0.2">
      <c r="A4949" s="3" t="str">
        <f>"NCCRP1"</f>
        <v>NCCRP1</v>
      </c>
      <c r="B4949" s="4">
        <v>2</v>
      </c>
      <c r="C4949" s="5">
        <v>0.77700000000000002</v>
      </c>
    </row>
    <row r="4950" spans="1:3" x14ac:dyDescent="0.2">
      <c r="A4950" s="3" t="str">
        <f>"CPM"</f>
        <v>CPM</v>
      </c>
      <c r="B4950" s="4">
        <v>2</v>
      </c>
      <c r="C4950" s="5">
        <v>0.77700000000000002</v>
      </c>
    </row>
    <row r="4951" spans="1:3" x14ac:dyDescent="0.2">
      <c r="A4951" s="3" t="str">
        <f>"ACAP3"</f>
        <v>ACAP3</v>
      </c>
      <c r="B4951" s="4">
        <v>2</v>
      </c>
      <c r="C4951" s="5">
        <v>0.77700000000000002</v>
      </c>
    </row>
    <row r="4952" spans="1:3" x14ac:dyDescent="0.2">
      <c r="A4952" s="3" t="str">
        <f>"PIM3"</f>
        <v>PIM3</v>
      </c>
      <c r="B4952" s="4">
        <v>2</v>
      </c>
      <c r="C4952" s="5">
        <v>0.77700000000000002</v>
      </c>
    </row>
    <row r="4953" spans="1:3" x14ac:dyDescent="0.2">
      <c r="A4953" s="3" t="str">
        <f>"DUSP3"</f>
        <v>DUSP3</v>
      </c>
      <c r="B4953" s="4">
        <v>2</v>
      </c>
      <c r="C4953" s="5">
        <v>0.77700000000000002</v>
      </c>
    </row>
    <row r="4954" spans="1:3" x14ac:dyDescent="0.2">
      <c r="A4954" s="3" t="str">
        <f>"ADAMTSL4"</f>
        <v>ADAMTSL4</v>
      </c>
      <c r="B4954" s="4">
        <v>2</v>
      </c>
      <c r="C4954" s="5">
        <v>0.77600000000000002</v>
      </c>
    </row>
    <row r="4955" spans="1:3" x14ac:dyDescent="0.2">
      <c r="A4955" s="3" t="str">
        <f>"CD300LF"</f>
        <v>CD300LF</v>
      </c>
      <c r="B4955" s="4">
        <v>2</v>
      </c>
      <c r="C4955" s="5">
        <v>0.77600000000000002</v>
      </c>
    </row>
    <row r="4956" spans="1:3" x14ac:dyDescent="0.2">
      <c r="A4956" s="3" t="str">
        <f>"ERO1A"</f>
        <v>ERO1A</v>
      </c>
      <c r="B4956" s="4">
        <v>2</v>
      </c>
      <c r="C4956" s="5">
        <v>0.77600000000000002</v>
      </c>
    </row>
    <row r="4957" spans="1:3" x14ac:dyDescent="0.2">
      <c r="A4957" s="3" t="str">
        <f>"SOX4"</f>
        <v>SOX4</v>
      </c>
      <c r="B4957" s="4">
        <v>2</v>
      </c>
      <c r="C4957" s="5">
        <v>0.77600000000000002</v>
      </c>
    </row>
    <row r="4958" spans="1:3" x14ac:dyDescent="0.2">
      <c r="A4958" s="3" t="str">
        <f>"ARPC3"</f>
        <v>ARPC3</v>
      </c>
      <c r="B4958" s="4">
        <v>2</v>
      </c>
      <c r="C4958" s="5">
        <v>0.77600000000000002</v>
      </c>
    </row>
    <row r="4959" spans="1:3" x14ac:dyDescent="0.2">
      <c r="A4959" s="3" t="str">
        <f>"MIR4435-2HG"</f>
        <v>MIR4435-2HG</v>
      </c>
      <c r="B4959" s="4">
        <v>2</v>
      </c>
      <c r="C4959" s="5">
        <v>0.77600000000000002</v>
      </c>
    </row>
    <row r="4960" spans="1:3" x14ac:dyDescent="0.2">
      <c r="A4960" s="3" t="str">
        <f>"GRB7"</f>
        <v>GRB7</v>
      </c>
      <c r="B4960" s="4">
        <v>2</v>
      </c>
      <c r="C4960" s="5">
        <v>0.77600000000000002</v>
      </c>
    </row>
    <row r="4961" spans="1:3" x14ac:dyDescent="0.2">
      <c r="A4961" s="3" t="str">
        <f>"NAIP"</f>
        <v>NAIP</v>
      </c>
      <c r="B4961" s="4">
        <v>2</v>
      </c>
      <c r="C4961" s="5">
        <v>0.77500000000000002</v>
      </c>
    </row>
    <row r="4962" spans="1:3" x14ac:dyDescent="0.2">
      <c r="A4962" s="3" t="str">
        <f>"IRGQ"</f>
        <v>IRGQ</v>
      </c>
      <c r="B4962" s="4">
        <v>2</v>
      </c>
      <c r="C4962" s="5">
        <v>0.77500000000000002</v>
      </c>
    </row>
    <row r="4963" spans="1:3" x14ac:dyDescent="0.2">
      <c r="A4963" s="3" t="str">
        <f>"ENO1"</f>
        <v>ENO1</v>
      </c>
      <c r="B4963" s="4">
        <v>2</v>
      </c>
      <c r="C4963" s="5">
        <v>0.77500000000000002</v>
      </c>
    </row>
    <row r="4964" spans="1:3" x14ac:dyDescent="0.2">
      <c r="A4964" s="3" t="str">
        <f>"IRAK2"</f>
        <v>IRAK2</v>
      </c>
      <c r="B4964" s="4">
        <v>2</v>
      </c>
      <c r="C4964" s="5">
        <v>0.77400000000000002</v>
      </c>
    </row>
    <row r="4965" spans="1:3" x14ac:dyDescent="0.2">
      <c r="A4965" s="3" t="str">
        <f>"DUS2"</f>
        <v>DUS2</v>
      </c>
      <c r="B4965" s="4">
        <v>2</v>
      </c>
      <c r="C4965" s="5">
        <v>0.77400000000000002</v>
      </c>
    </row>
    <row r="4966" spans="1:3" x14ac:dyDescent="0.2">
      <c r="A4966" s="3" t="str">
        <f>"STS"</f>
        <v>STS</v>
      </c>
      <c r="B4966" s="4">
        <v>2</v>
      </c>
      <c r="C4966" s="5">
        <v>0.77400000000000002</v>
      </c>
    </row>
    <row r="4967" spans="1:3" x14ac:dyDescent="0.2">
      <c r="A4967" s="3" t="str">
        <f>"RASSF7"</f>
        <v>RASSF7</v>
      </c>
      <c r="B4967" s="4">
        <v>2</v>
      </c>
      <c r="C4967" s="5">
        <v>0.77400000000000002</v>
      </c>
    </row>
    <row r="4968" spans="1:3" x14ac:dyDescent="0.2">
      <c r="A4968" s="3" t="str">
        <f>"DUOX2"</f>
        <v>DUOX2</v>
      </c>
      <c r="B4968" s="4">
        <v>2</v>
      </c>
      <c r="C4968" s="5">
        <v>0.77400000000000002</v>
      </c>
    </row>
    <row r="4969" spans="1:3" x14ac:dyDescent="0.2">
      <c r="A4969" s="3" t="str">
        <f>"REN"</f>
        <v>REN</v>
      </c>
      <c r="B4969" s="4">
        <v>2</v>
      </c>
      <c r="C4969" s="5">
        <v>0.77400000000000002</v>
      </c>
    </row>
    <row r="4970" spans="1:3" x14ac:dyDescent="0.2">
      <c r="A4970" s="3" t="str">
        <f>"CYTOR"</f>
        <v>CYTOR</v>
      </c>
      <c r="B4970" s="4">
        <v>2</v>
      </c>
      <c r="C4970" s="5">
        <v>0.77300000000000002</v>
      </c>
    </row>
    <row r="4971" spans="1:3" x14ac:dyDescent="0.2">
      <c r="A4971" s="3" t="str">
        <f>"KRAS"</f>
        <v>KRAS</v>
      </c>
      <c r="B4971" s="4">
        <v>2</v>
      </c>
      <c r="C4971" s="5">
        <v>0.77300000000000002</v>
      </c>
    </row>
    <row r="4972" spans="1:3" x14ac:dyDescent="0.2">
      <c r="A4972" s="3" t="str">
        <f>"MRPS18A"</f>
        <v>MRPS18A</v>
      </c>
      <c r="B4972" s="4">
        <v>2</v>
      </c>
      <c r="C4972" s="5">
        <v>0.77300000000000002</v>
      </c>
    </row>
    <row r="4973" spans="1:3" x14ac:dyDescent="0.2">
      <c r="A4973" s="3" t="str">
        <f>"INF2"</f>
        <v>INF2</v>
      </c>
      <c r="B4973" s="4">
        <v>2</v>
      </c>
      <c r="C4973" s="5">
        <v>0.77300000000000002</v>
      </c>
    </row>
    <row r="4974" spans="1:3" x14ac:dyDescent="0.2">
      <c r="A4974" s="3" t="str">
        <f>"LYNX1-SLURP2"</f>
        <v>LYNX1-SLURP2</v>
      </c>
      <c r="B4974" s="4">
        <v>2</v>
      </c>
      <c r="C4974" s="5">
        <v>0.77200000000000002</v>
      </c>
    </row>
    <row r="4975" spans="1:3" x14ac:dyDescent="0.2">
      <c r="A4975" s="3" t="str">
        <f>"DOT1L"</f>
        <v>DOT1L</v>
      </c>
      <c r="B4975" s="4">
        <v>2</v>
      </c>
      <c r="C4975" s="5">
        <v>0.77200000000000002</v>
      </c>
    </row>
    <row r="4976" spans="1:3" x14ac:dyDescent="0.2">
      <c r="A4976" s="3" t="str">
        <f>"EIF4G1"</f>
        <v>EIF4G1</v>
      </c>
      <c r="B4976" s="4">
        <v>2</v>
      </c>
      <c r="C4976" s="5">
        <v>0.77200000000000002</v>
      </c>
    </row>
    <row r="4977" spans="1:3" x14ac:dyDescent="0.2">
      <c r="A4977" s="3" t="str">
        <f>"ADAM15"</f>
        <v>ADAM15</v>
      </c>
      <c r="B4977" s="4">
        <v>2</v>
      </c>
      <c r="C4977" s="5">
        <v>0.77200000000000002</v>
      </c>
    </row>
    <row r="4978" spans="1:3" x14ac:dyDescent="0.2">
      <c r="A4978" s="3" t="str">
        <f>"TNIP3"</f>
        <v>TNIP3</v>
      </c>
      <c r="B4978" s="4">
        <v>2</v>
      </c>
      <c r="C4978" s="5">
        <v>0.77200000000000002</v>
      </c>
    </row>
    <row r="4979" spans="1:3" x14ac:dyDescent="0.2">
      <c r="A4979" s="3" t="str">
        <f>"CUL3"</f>
        <v>CUL3</v>
      </c>
      <c r="B4979" s="4">
        <v>2</v>
      </c>
      <c r="C4979" s="5">
        <v>0.77200000000000002</v>
      </c>
    </row>
    <row r="4980" spans="1:3" x14ac:dyDescent="0.2">
      <c r="A4980" s="3" t="str">
        <f>"PLA2G7"</f>
        <v>PLA2G7</v>
      </c>
      <c r="B4980" s="4">
        <v>2</v>
      </c>
      <c r="C4980" s="5">
        <v>0.77200000000000002</v>
      </c>
    </row>
    <row r="4981" spans="1:3" x14ac:dyDescent="0.2">
      <c r="A4981" s="3" t="str">
        <f>"LGALS3"</f>
        <v>LGALS3</v>
      </c>
      <c r="B4981" s="4">
        <v>2</v>
      </c>
      <c r="C4981" s="5">
        <v>0.77200000000000002</v>
      </c>
    </row>
    <row r="4982" spans="1:3" x14ac:dyDescent="0.2">
      <c r="A4982" s="3" t="str">
        <f>"DSC2"</f>
        <v>DSC2</v>
      </c>
      <c r="B4982" s="4">
        <v>2</v>
      </c>
      <c r="C4982" s="5">
        <v>0.77100000000000002</v>
      </c>
    </row>
    <row r="4983" spans="1:3" x14ac:dyDescent="0.2">
      <c r="A4983" s="3" t="str">
        <f>"CD58"</f>
        <v>CD58</v>
      </c>
      <c r="B4983" s="4">
        <v>2</v>
      </c>
      <c r="C4983" s="5">
        <v>0.77100000000000002</v>
      </c>
    </row>
    <row r="4984" spans="1:3" x14ac:dyDescent="0.2">
      <c r="A4984" s="3" t="str">
        <f>"RCC1"</f>
        <v>RCC1</v>
      </c>
      <c r="B4984" s="4">
        <v>2</v>
      </c>
      <c r="C4984" s="5">
        <v>0.77100000000000002</v>
      </c>
    </row>
    <row r="4985" spans="1:3" x14ac:dyDescent="0.2">
      <c r="A4985" s="3" t="str">
        <f>"SDR16C5"</f>
        <v>SDR16C5</v>
      </c>
      <c r="B4985" s="4">
        <v>2</v>
      </c>
      <c r="C4985" s="5">
        <v>0.77100000000000002</v>
      </c>
    </row>
    <row r="4986" spans="1:3" x14ac:dyDescent="0.2">
      <c r="A4986" s="3" t="str">
        <f>"GNG5"</f>
        <v>GNG5</v>
      </c>
      <c r="B4986" s="4">
        <v>2</v>
      </c>
      <c r="C4986" s="5">
        <v>0.77</v>
      </c>
    </row>
    <row r="4987" spans="1:3" x14ac:dyDescent="0.2">
      <c r="A4987" s="3" t="str">
        <f>"AC009244.1"</f>
        <v>AC009244.1</v>
      </c>
      <c r="B4987" s="4">
        <v>2</v>
      </c>
      <c r="C4987" s="5">
        <v>0.77</v>
      </c>
    </row>
    <row r="4988" spans="1:3" x14ac:dyDescent="0.2">
      <c r="A4988" s="3" t="str">
        <f>"ZNF710"</f>
        <v>ZNF710</v>
      </c>
      <c r="B4988" s="4">
        <v>2</v>
      </c>
      <c r="C4988" s="5">
        <v>0.77</v>
      </c>
    </row>
    <row r="4989" spans="1:3" x14ac:dyDescent="0.2">
      <c r="A4989" s="3" t="str">
        <f>"MUC21"</f>
        <v>MUC21</v>
      </c>
      <c r="B4989" s="4">
        <v>2</v>
      </c>
      <c r="C4989" s="5">
        <v>0.76900000000000002</v>
      </c>
    </row>
    <row r="4990" spans="1:3" x14ac:dyDescent="0.2">
      <c r="A4990" s="3" t="str">
        <f>"FBXL6"</f>
        <v>FBXL6</v>
      </c>
      <c r="B4990" s="4">
        <v>2</v>
      </c>
      <c r="C4990" s="5">
        <v>0.76900000000000002</v>
      </c>
    </row>
    <row r="4991" spans="1:3" x14ac:dyDescent="0.2">
      <c r="A4991" s="3" t="str">
        <f>"CAPN14"</f>
        <v>CAPN14</v>
      </c>
      <c r="B4991" s="4">
        <v>2</v>
      </c>
      <c r="C4991" s="5">
        <v>0.76800000000000002</v>
      </c>
    </row>
    <row r="4992" spans="1:3" x14ac:dyDescent="0.2">
      <c r="A4992" s="3" t="str">
        <f>"ADGRF4"</f>
        <v>ADGRF4</v>
      </c>
      <c r="B4992" s="4">
        <v>2</v>
      </c>
      <c r="C4992" s="5">
        <v>0.76800000000000002</v>
      </c>
    </row>
    <row r="4993" spans="1:3" x14ac:dyDescent="0.2">
      <c r="A4993" s="3" t="str">
        <f>"IKBKG"</f>
        <v>IKBKG</v>
      </c>
      <c r="B4993" s="4">
        <v>2</v>
      </c>
      <c r="C4993" s="5">
        <v>0.76800000000000002</v>
      </c>
    </row>
    <row r="4994" spans="1:3" x14ac:dyDescent="0.2">
      <c r="A4994" s="3" t="str">
        <f>"VNN1"</f>
        <v>VNN1</v>
      </c>
      <c r="B4994" s="4">
        <v>2</v>
      </c>
      <c r="C4994" s="5">
        <v>0.76800000000000002</v>
      </c>
    </row>
    <row r="4995" spans="1:3" x14ac:dyDescent="0.2">
      <c r="A4995" s="3" t="str">
        <f>"MARK2"</f>
        <v>MARK2</v>
      </c>
      <c r="B4995" s="4">
        <v>2</v>
      </c>
      <c r="C4995" s="5">
        <v>0.76700000000000002</v>
      </c>
    </row>
    <row r="4996" spans="1:3" x14ac:dyDescent="0.2">
      <c r="A4996" s="3" t="str">
        <f>"YIPF1"</f>
        <v>YIPF1</v>
      </c>
      <c r="B4996" s="4">
        <v>2</v>
      </c>
      <c r="C4996" s="5">
        <v>0.76700000000000002</v>
      </c>
    </row>
    <row r="4997" spans="1:3" x14ac:dyDescent="0.2">
      <c r="A4997" s="3" t="str">
        <f>"CCN1"</f>
        <v>CCN1</v>
      </c>
      <c r="B4997" s="4">
        <v>2</v>
      </c>
      <c r="C4997" s="5">
        <v>0.76700000000000002</v>
      </c>
    </row>
    <row r="4998" spans="1:3" x14ac:dyDescent="0.2">
      <c r="A4998" s="3" t="str">
        <f>"TLE1"</f>
        <v>TLE1</v>
      </c>
      <c r="B4998" s="4">
        <v>2</v>
      </c>
      <c r="C4998" s="5">
        <v>0.76600000000000001</v>
      </c>
    </row>
    <row r="4999" spans="1:3" x14ac:dyDescent="0.2">
      <c r="A4999" s="3" t="str">
        <f>"RRAGC"</f>
        <v>RRAGC</v>
      </c>
      <c r="B4999" s="4">
        <v>2</v>
      </c>
      <c r="C4999" s="5">
        <v>0.76600000000000001</v>
      </c>
    </row>
    <row r="5000" spans="1:3" x14ac:dyDescent="0.2">
      <c r="A5000" s="3" t="str">
        <f>"SCYL1"</f>
        <v>SCYL1</v>
      </c>
      <c r="B5000" s="4">
        <v>2</v>
      </c>
      <c r="C5000" s="5">
        <v>0.76600000000000001</v>
      </c>
    </row>
    <row r="5001" spans="1:3" x14ac:dyDescent="0.2">
      <c r="A5001" s="3" t="str">
        <f>"DOC2B"</f>
        <v>DOC2B</v>
      </c>
      <c r="B5001" s="4">
        <v>2</v>
      </c>
      <c r="C5001" s="5">
        <v>0.76600000000000001</v>
      </c>
    </row>
    <row r="5002" spans="1:3" x14ac:dyDescent="0.2">
      <c r="A5002" s="3" t="str">
        <f>"RNF213"</f>
        <v>RNF213</v>
      </c>
      <c r="B5002" s="4">
        <v>2</v>
      </c>
      <c r="C5002" s="5">
        <v>0.76500000000000001</v>
      </c>
    </row>
    <row r="5003" spans="1:3" x14ac:dyDescent="0.2">
      <c r="A5003" s="3" t="str">
        <f>"RAC1"</f>
        <v>RAC1</v>
      </c>
      <c r="B5003" s="4">
        <v>2</v>
      </c>
      <c r="C5003" s="5">
        <v>0.76500000000000001</v>
      </c>
    </row>
    <row r="5004" spans="1:3" x14ac:dyDescent="0.2">
      <c r="A5004" s="3" t="str">
        <f>"GYG1"</f>
        <v>GYG1</v>
      </c>
      <c r="B5004" s="4">
        <v>2</v>
      </c>
      <c r="C5004" s="5">
        <v>0.76500000000000001</v>
      </c>
    </row>
    <row r="5005" spans="1:3" x14ac:dyDescent="0.2">
      <c r="A5005" s="3" t="str">
        <f>"APOE"</f>
        <v>APOE</v>
      </c>
      <c r="B5005" s="4">
        <v>2</v>
      </c>
      <c r="C5005" s="5">
        <v>0.76500000000000001</v>
      </c>
    </row>
    <row r="5006" spans="1:3" x14ac:dyDescent="0.2">
      <c r="A5006" s="3" t="str">
        <f>"DNM2"</f>
        <v>DNM2</v>
      </c>
      <c r="B5006" s="4">
        <v>2</v>
      </c>
      <c r="C5006" s="5">
        <v>0.76500000000000001</v>
      </c>
    </row>
    <row r="5007" spans="1:3" x14ac:dyDescent="0.2">
      <c r="A5007" s="3" t="str">
        <f>"AL353807.5"</f>
        <v>AL353807.5</v>
      </c>
      <c r="B5007" s="4">
        <v>2</v>
      </c>
      <c r="C5007" s="5">
        <v>0.76400000000000001</v>
      </c>
    </row>
    <row r="5008" spans="1:3" x14ac:dyDescent="0.2">
      <c r="A5008" s="3" t="str">
        <f>"ZBTB7B"</f>
        <v>ZBTB7B</v>
      </c>
      <c r="B5008" s="4">
        <v>2</v>
      </c>
      <c r="C5008" s="5">
        <v>0.76400000000000001</v>
      </c>
    </row>
    <row r="5009" spans="1:3" x14ac:dyDescent="0.2">
      <c r="A5009" s="3" t="str">
        <f>"S100A4"</f>
        <v>S100A4</v>
      </c>
      <c r="B5009" s="4">
        <v>2</v>
      </c>
      <c r="C5009" s="5">
        <v>0.76400000000000001</v>
      </c>
    </row>
    <row r="5010" spans="1:3" x14ac:dyDescent="0.2">
      <c r="A5010" s="3" t="str">
        <f>"CLEC2B"</f>
        <v>CLEC2B</v>
      </c>
      <c r="B5010" s="4">
        <v>2</v>
      </c>
      <c r="C5010" s="5">
        <v>0.76300000000000001</v>
      </c>
    </row>
    <row r="5011" spans="1:3" x14ac:dyDescent="0.2">
      <c r="A5011" s="3" t="str">
        <f>"C6orf47"</f>
        <v>C6orf47</v>
      </c>
      <c r="B5011" s="4">
        <v>2</v>
      </c>
      <c r="C5011" s="5">
        <v>0.76300000000000001</v>
      </c>
    </row>
    <row r="5012" spans="1:3" x14ac:dyDescent="0.2">
      <c r="A5012" s="3" t="str">
        <f>"TMPRSS4"</f>
        <v>TMPRSS4</v>
      </c>
      <c r="B5012" s="4">
        <v>2</v>
      </c>
      <c r="C5012" s="5">
        <v>0.76300000000000001</v>
      </c>
    </row>
    <row r="5013" spans="1:3" x14ac:dyDescent="0.2">
      <c r="A5013" s="3" t="str">
        <f>"MAP2K2"</f>
        <v>MAP2K2</v>
      </c>
      <c r="B5013" s="4">
        <v>2</v>
      </c>
      <c r="C5013" s="5">
        <v>0.76300000000000001</v>
      </c>
    </row>
    <row r="5014" spans="1:3" x14ac:dyDescent="0.2">
      <c r="A5014" s="3" t="str">
        <f>"ECEL1P2"</f>
        <v>ECEL1P2</v>
      </c>
      <c r="B5014" s="4">
        <v>2</v>
      </c>
      <c r="C5014" s="5">
        <v>0.76300000000000001</v>
      </c>
    </row>
    <row r="5015" spans="1:3" x14ac:dyDescent="0.2">
      <c r="A5015" s="3" t="str">
        <f>"SNHG12"</f>
        <v>SNHG12</v>
      </c>
      <c r="B5015" s="4">
        <v>2</v>
      </c>
      <c r="C5015" s="5">
        <v>0.76200000000000001</v>
      </c>
    </row>
    <row r="5016" spans="1:3" x14ac:dyDescent="0.2">
      <c r="A5016" s="3" t="str">
        <f>"ATG4D"</f>
        <v>ATG4D</v>
      </c>
      <c r="B5016" s="4">
        <v>2</v>
      </c>
      <c r="C5016" s="5">
        <v>0.76200000000000001</v>
      </c>
    </row>
    <row r="5017" spans="1:3" x14ac:dyDescent="0.2">
      <c r="A5017" s="3" t="str">
        <f>"POMP"</f>
        <v>POMP</v>
      </c>
      <c r="B5017" s="4">
        <v>2</v>
      </c>
      <c r="C5017" s="5">
        <v>0.76200000000000001</v>
      </c>
    </row>
    <row r="5018" spans="1:3" x14ac:dyDescent="0.2">
      <c r="A5018" s="3" t="str">
        <f>"PLBD1"</f>
        <v>PLBD1</v>
      </c>
      <c r="B5018" s="4">
        <v>2</v>
      </c>
      <c r="C5018" s="5">
        <v>0.76200000000000001</v>
      </c>
    </row>
    <row r="5019" spans="1:3" x14ac:dyDescent="0.2">
      <c r="A5019" s="3" t="str">
        <f>"STK24"</f>
        <v>STK24</v>
      </c>
      <c r="B5019" s="4">
        <v>2</v>
      </c>
      <c r="C5019" s="5">
        <v>0.76200000000000001</v>
      </c>
    </row>
    <row r="5020" spans="1:3" x14ac:dyDescent="0.2">
      <c r="A5020" s="3" t="str">
        <f>"ALDH1A3"</f>
        <v>ALDH1A3</v>
      </c>
      <c r="B5020" s="4">
        <v>2</v>
      </c>
      <c r="C5020" s="5">
        <v>0.76200000000000001</v>
      </c>
    </row>
    <row r="5021" spans="1:3" x14ac:dyDescent="0.2">
      <c r="A5021" s="3" t="str">
        <f>"DAPK2"</f>
        <v>DAPK2</v>
      </c>
      <c r="B5021" s="4">
        <v>2</v>
      </c>
      <c r="C5021" s="5">
        <v>0.76100000000000001</v>
      </c>
    </row>
    <row r="5022" spans="1:3" x14ac:dyDescent="0.2">
      <c r="A5022" s="3" t="str">
        <f>"METTL9"</f>
        <v>METTL9</v>
      </c>
      <c r="B5022" s="4">
        <v>2</v>
      </c>
      <c r="C5022" s="5">
        <v>0.76100000000000001</v>
      </c>
    </row>
    <row r="5023" spans="1:3" x14ac:dyDescent="0.2">
      <c r="A5023" s="3" t="str">
        <f>"AC010733.1"</f>
        <v>AC010733.1</v>
      </c>
      <c r="B5023" s="4">
        <v>2</v>
      </c>
      <c r="C5023" s="5">
        <v>0.76100000000000001</v>
      </c>
    </row>
    <row r="5024" spans="1:3" x14ac:dyDescent="0.2">
      <c r="A5024" s="3" t="str">
        <f>"HTR3A"</f>
        <v>HTR3A</v>
      </c>
      <c r="B5024" s="4">
        <v>2</v>
      </c>
      <c r="C5024" s="5">
        <v>0.76100000000000001</v>
      </c>
    </row>
    <row r="5025" spans="1:3" x14ac:dyDescent="0.2">
      <c r="A5025" s="3" t="str">
        <f>"CHMP1B"</f>
        <v>CHMP1B</v>
      </c>
      <c r="B5025" s="4">
        <v>2</v>
      </c>
      <c r="C5025" s="5">
        <v>0.76100000000000001</v>
      </c>
    </row>
    <row r="5026" spans="1:3" x14ac:dyDescent="0.2">
      <c r="A5026" s="3" t="str">
        <f>"FHOD1"</f>
        <v>FHOD1</v>
      </c>
      <c r="B5026" s="4">
        <v>2</v>
      </c>
      <c r="C5026" s="5">
        <v>0.76100000000000001</v>
      </c>
    </row>
    <row r="5027" spans="1:3" x14ac:dyDescent="0.2">
      <c r="A5027" s="3" t="str">
        <f>"UCHL3"</f>
        <v>UCHL3</v>
      </c>
      <c r="B5027" s="4">
        <v>2</v>
      </c>
      <c r="C5027" s="5">
        <v>0.76100000000000001</v>
      </c>
    </row>
    <row r="5028" spans="1:3" x14ac:dyDescent="0.2">
      <c r="A5028" s="3" t="str">
        <f>"SLAMF7"</f>
        <v>SLAMF7</v>
      </c>
      <c r="B5028" s="4">
        <v>2</v>
      </c>
      <c r="C5028" s="5">
        <v>0.76</v>
      </c>
    </row>
    <row r="5029" spans="1:3" x14ac:dyDescent="0.2">
      <c r="A5029" s="3" t="str">
        <f>"ANGPTL4"</f>
        <v>ANGPTL4</v>
      </c>
      <c r="B5029" s="4">
        <v>2</v>
      </c>
      <c r="C5029" s="5">
        <v>0.76</v>
      </c>
    </row>
    <row r="5030" spans="1:3" x14ac:dyDescent="0.2">
      <c r="A5030" s="3" t="str">
        <f>"TNFRSF6B"</f>
        <v>TNFRSF6B</v>
      </c>
      <c r="B5030" s="4">
        <v>2</v>
      </c>
      <c r="C5030" s="5">
        <v>0.76</v>
      </c>
    </row>
    <row r="5031" spans="1:3" x14ac:dyDescent="0.2">
      <c r="A5031" s="3" t="str">
        <f>"AC009133.1"</f>
        <v>AC009133.1</v>
      </c>
      <c r="B5031" s="4">
        <v>2</v>
      </c>
      <c r="C5031" s="5">
        <v>0.75900000000000001</v>
      </c>
    </row>
    <row r="5032" spans="1:3" x14ac:dyDescent="0.2">
      <c r="A5032" s="3" t="str">
        <f>"CP"</f>
        <v>CP</v>
      </c>
      <c r="B5032" s="4">
        <v>2</v>
      </c>
      <c r="C5032" s="5">
        <v>0.75900000000000001</v>
      </c>
    </row>
    <row r="5033" spans="1:3" x14ac:dyDescent="0.2">
      <c r="A5033" s="3" t="str">
        <f>"CFB"</f>
        <v>CFB</v>
      </c>
      <c r="B5033" s="4">
        <v>2</v>
      </c>
      <c r="C5033" s="5">
        <v>0.75900000000000001</v>
      </c>
    </row>
    <row r="5034" spans="1:3" x14ac:dyDescent="0.2">
      <c r="A5034" s="3" t="str">
        <f>"SLC12A9"</f>
        <v>SLC12A9</v>
      </c>
      <c r="B5034" s="4">
        <v>2</v>
      </c>
      <c r="C5034" s="5">
        <v>0.75900000000000001</v>
      </c>
    </row>
    <row r="5035" spans="1:3" x14ac:dyDescent="0.2">
      <c r="A5035" s="3" t="str">
        <f>"SIRT6"</f>
        <v>SIRT6</v>
      </c>
      <c r="B5035" s="4">
        <v>2</v>
      </c>
      <c r="C5035" s="5">
        <v>0.75900000000000001</v>
      </c>
    </row>
    <row r="5036" spans="1:3" x14ac:dyDescent="0.2">
      <c r="A5036" s="3" t="str">
        <f>"RANBP9"</f>
        <v>RANBP9</v>
      </c>
      <c r="B5036" s="4">
        <v>2</v>
      </c>
      <c r="C5036" s="5">
        <v>0.75900000000000001</v>
      </c>
    </row>
    <row r="5037" spans="1:3" x14ac:dyDescent="0.2">
      <c r="A5037" s="3" t="str">
        <f>"MUC4"</f>
        <v>MUC4</v>
      </c>
      <c r="B5037" s="4">
        <v>2</v>
      </c>
      <c r="C5037" s="5">
        <v>0.75800000000000001</v>
      </c>
    </row>
    <row r="5038" spans="1:3" x14ac:dyDescent="0.2">
      <c r="A5038" s="3" t="str">
        <f>"TRAFD1"</f>
        <v>TRAFD1</v>
      </c>
      <c r="B5038" s="4">
        <v>2</v>
      </c>
      <c r="C5038" s="5">
        <v>0.75800000000000001</v>
      </c>
    </row>
    <row r="5039" spans="1:3" x14ac:dyDescent="0.2">
      <c r="A5039" s="3" t="str">
        <f>"MYL12A"</f>
        <v>MYL12A</v>
      </c>
      <c r="B5039" s="4">
        <v>2</v>
      </c>
      <c r="C5039" s="5">
        <v>0.75800000000000001</v>
      </c>
    </row>
    <row r="5040" spans="1:3" x14ac:dyDescent="0.2">
      <c r="A5040" s="3" t="str">
        <f>"NMU"</f>
        <v>NMU</v>
      </c>
      <c r="B5040" s="4">
        <v>2</v>
      </c>
      <c r="C5040" s="5">
        <v>0.75700000000000001</v>
      </c>
    </row>
    <row r="5041" spans="1:3" x14ac:dyDescent="0.2">
      <c r="A5041" s="3" t="str">
        <f>"TSPO"</f>
        <v>TSPO</v>
      </c>
      <c r="B5041" s="4">
        <v>2</v>
      </c>
      <c r="C5041" s="5">
        <v>0.75700000000000001</v>
      </c>
    </row>
    <row r="5042" spans="1:3" x14ac:dyDescent="0.2">
      <c r="A5042" s="3" t="str">
        <f>"TRABD"</f>
        <v>TRABD</v>
      </c>
      <c r="B5042" s="4">
        <v>2</v>
      </c>
      <c r="C5042" s="5">
        <v>0.75700000000000001</v>
      </c>
    </row>
    <row r="5043" spans="1:3" x14ac:dyDescent="0.2">
      <c r="A5043" s="3" t="str">
        <f>"SERINC5"</f>
        <v>SERINC5</v>
      </c>
      <c r="B5043" s="4">
        <v>2</v>
      </c>
      <c r="C5043" s="5">
        <v>0.75700000000000001</v>
      </c>
    </row>
    <row r="5044" spans="1:3" x14ac:dyDescent="0.2">
      <c r="A5044" s="3" t="str">
        <f>"AURKAIP1"</f>
        <v>AURKAIP1</v>
      </c>
      <c r="B5044" s="4">
        <v>2</v>
      </c>
      <c r="C5044" s="5">
        <v>0.75700000000000001</v>
      </c>
    </row>
    <row r="5045" spans="1:3" x14ac:dyDescent="0.2">
      <c r="A5045" s="3" t="str">
        <f>"CRTC2"</f>
        <v>CRTC2</v>
      </c>
      <c r="B5045" s="4">
        <v>2</v>
      </c>
      <c r="C5045" s="5">
        <v>0.75700000000000001</v>
      </c>
    </row>
    <row r="5046" spans="1:3" x14ac:dyDescent="0.2">
      <c r="A5046" s="3" t="str">
        <f>"HSH2D"</f>
        <v>HSH2D</v>
      </c>
      <c r="B5046" s="4">
        <v>2</v>
      </c>
      <c r="C5046" s="5">
        <v>0.755</v>
      </c>
    </row>
    <row r="5047" spans="1:3" x14ac:dyDescent="0.2">
      <c r="A5047" s="3" t="str">
        <f>"PARP6"</f>
        <v>PARP6</v>
      </c>
      <c r="B5047" s="4">
        <v>2</v>
      </c>
      <c r="C5047" s="5">
        <v>0.755</v>
      </c>
    </row>
    <row r="5048" spans="1:3" x14ac:dyDescent="0.2">
      <c r="A5048" s="3" t="str">
        <f>"SDS"</f>
        <v>SDS</v>
      </c>
      <c r="B5048" s="4">
        <v>2</v>
      </c>
      <c r="C5048" s="5">
        <v>0.755</v>
      </c>
    </row>
    <row r="5049" spans="1:3" x14ac:dyDescent="0.2">
      <c r="A5049" s="3" t="str">
        <f>"THOC5"</f>
        <v>THOC5</v>
      </c>
      <c r="B5049" s="4">
        <v>2</v>
      </c>
      <c r="C5049" s="5">
        <v>0.755</v>
      </c>
    </row>
    <row r="5050" spans="1:3" x14ac:dyDescent="0.2">
      <c r="A5050" s="3" t="str">
        <f>"HAPLN3"</f>
        <v>HAPLN3</v>
      </c>
      <c r="B5050" s="4">
        <v>2</v>
      </c>
      <c r="C5050" s="5">
        <v>0.755</v>
      </c>
    </row>
    <row r="5051" spans="1:3" x14ac:dyDescent="0.2">
      <c r="A5051" s="3" t="str">
        <f>"PLEKHG2"</f>
        <v>PLEKHG2</v>
      </c>
      <c r="B5051" s="4">
        <v>2</v>
      </c>
      <c r="C5051" s="5">
        <v>0.755</v>
      </c>
    </row>
    <row r="5052" spans="1:3" x14ac:dyDescent="0.2">
      <c r="A5052" s="3" t="str">
        <f>"AL356737.1"</f>
        <v>AL356737.1</v>
      </c>
      <c r="B5052" s="4">
        <v>2</v>
      </c>
      <c r="C5052" s="5">
        <v>0.754</v>
      </c>
    </row>
    <row r="5053" spans="1:3" x14ac:dyDescent="0.2">
      <c r="A5053" s="3" t="str">
        <f>"ABHD17C"</f>
        <v>ABHD17C</v>
      </c>
      <c r="B5053" s="4">
        <v>2</v>
      </c>
      <c r="C5053" s="5">
        <v>0.754</v>
      </c>
    </row>
    <row r="5054" spans="1:3" x14ac:dyDescent="0.2">
      <c r="A5054" s="3" t="str">
        <f>"BCAP29"</f>
        <v>BCAP29</v>
      </c>
      <c r="B5054" s="4">
        <v>2</v>
      </c>
      <c r="C5054" s="5">
        <v>0.754</v>
      </c>
    </row>
    <row r="5055" spans="1:3" x14ac:dyDescent="0.2">
      <c r="A5055" s="3" t="str">
        <f>"ABCA1"</f>
        <v>ABCA1</v>
      </c>
      <c r="B5055" s="4">
        <v>2</v>
      </c>
      <c r="C5055" s="5">
        <v>0.753</v>
      </c>
    </row>
    <row r="5056" spans="1:3" x14ac:dyDescent="0.2">
      <c r="A5056" s="3" t="str">
        <f>"NCKAP1L"</f>
        <v>NCKAP1L</v>
      </c>
      <c r="B5056" s="4">
        <v>2</v>
      </c>
      <c r="C5056" s="5">
        <v>0.753</v>
      </c>
    </row>
    <row r="5057" spans="1:3" x14ac:dyDescent="0.2">
      <c r="A5057" s="3" t="str">
        <f>"TAOK3"</f>
        <v>TAOK3</v>
      </c>
      <c r="B5057" s="4">
        <v>2</v>
      </c>
      <c r="C5057" s="5">
        <v>0.753</v>
      </c>
    </row>
    <row r="5058" spans="1:3" x14ac:dyDescent="0.2">
      <c r="A5058" s="3" t="str">
        <f>"CSTF2"</f>
        <v>CSTF2</v>
      </c>
      <c r="B5058" s="4">
        <v>2</v>
      </c>
      <c r="C5058" s="5">
        <v>0.753</v>
      </c>
    </row>
    <row r="5059" spans="1:3" x14ac:dyDescent="0.2">
      <c r="A5059" s="3" t="str">
        <f>"PSMB2"</f>
        <v>PSMB2</v>
      </c>
      <c r="B5059" s="4">
        <v>2</v>
      </c>
      <c r="C5059" s="5">
        <v>0.753</v>
      </c>
    </row>
    <row r="5060" spans="1:3" x14ac:dyDescent="0.2">
      <c r="A5060" s="3" t="str">
        <f>"PSMD7"</f>
        <v>PSMD7</v>
      </c>
      <c r="B5060" s="4">
        <v>2</v>
      </c>
      <c r="C5060" s="5">
        <v>0.753</v>
      </c>
    </row>
    <row r="5061" spans="1:3" x14ac:dyDescent="0.2">
      <c r="A5061" s="3" t="str">
        <f>"GCNT3"</f>
        <v>GCNT3</v>
      </c>
      <c r="B5061" s="4">
        <v>2</v>
      </c>
      <c r="C5061" s="5">
        <v>0.752</v>
      </c>
    </row>
    <row r="5062" spans="1:3" x14ac:dyDescent="0.2">
      <c r="A5062" s="3" t="str">
        <f>"GABRE"</f>
        <v>GABRE</v>
      </c>
      <c r="B5062" s="4">
        <v>2</v>
      </c>
      <c r="C5062" s="5">
        <v>0.752</v>
      </c>
    </row>
    <row r="5063" spans="1:3" x14ac:dyDescent="0.2">
      <c r="A5063" s="3" t="str">
        <f>"MAFK"</f>
        <v>MAFK</v>
      </c>
      <c r="B5063" s="4">
        <v>2</v>
      </c>
      <c r="C5063" s="5">
        <v>0.752</v>
      </c>
    </row>
    <row r="5064" spans="1:3" x14ac:dyDescent="0.2">
      <c r="A5064" s="3" t="str">
        <f>"AC005392.2"</f>
        <v>AC005392.2</v>
      </c>
      <c r="B5064" s="4">
        <v>2</v>
      </c>
      <c r="C5064" s="5">
        <v>0.751</v>
      </c>
    </row>
    <row r="5065" spans="1:3" x14ac:dyDescent="0.2">
      <c r="A5065" s="3" t="str">
        <f>"PLCB3"</f>
        <v>PLCB3</v>
      </c>
      <c r="B5065" s="4">
        <v>2</v>
      </c>
      <c r="C5065" s="5">
        <v>0.751</v>
      </c>
    </row>
    <row r="5066" spans="1:3" x14ac:dyDescent="0.2">
      <c r="A5066" s="3" t="str">
        <f>"BOK"</f>
        <v>BOK</v>
      </c>
      <c r="B5066" s="4">
        <v>2</v>
      </c>
      <c r="C5066" s="5">
        <v>0.751</v>
      </c>
    </row>
    <row r="5067" spans="1:3" x14ac:dyDescent="0.2">
      <c r="A5067" s="3" t="str">
        <f>"DNAJC5"</f>
        <v>DNAJC5</v>
      </c>
      <c r="B5067" s="4">
        <v>2</v>
      </c>
      <c r="C5067" s="5">
        <v>0.751</v>
      </c>
    </row>
    <row r="5068" spans="1:3" x14ac:dyDescent="0.2">
      <c r="A5068" s="3" t="str">
        <f>"MDK"</f>
        <v>MDK</v>
      </c>
      <c r="B5068" s="4">
        <v>2</v>
      </c>
      <c r="C5068" s="5">
        <v>0.751</v>
      </c>
    </row>
    <row r="5069" spans="1:3" x14ac:dyDescent="0.2">
      <c r="A5069" s="3" t="str">
        <f>"TTC13"</f>
        <v>TTC13</v>
      </c>
      <c r="B5069" s="4">
        <v>2</v>
      </c>
      <c r="C5069" s="5">
        <v>0.75</v>
      </c>
    </row>
    <row r="5070" spans="1:3" x14ac:dyDescent="0.2">
      <c r="A5070" s="3" t="str">
        <f>"TCN1"</f>
        <v>TCN1</v>
      </c>
      <c r="B5070" s="4">
        <v>2</v>
      </c>
      <c r="C5070" s="5">
        <v>0.75</v>
      </c>
    </row>
    <row r="5071" spans="1:3" x14ac:dyDescent="0.2">
      <c r="A5071" s="3" t="str">
        <f>"MICAL2"</f>
        <v>MICAL2</v>
      </c>
      <c r="B5071" s="4">
        <v>2</v>
      </c>
      <c r="C5071" s="5">
        <v>0.75</v>
      </c>
    </row>
    <row r="5072" spans="1:3" x14ac:dyDescent="0.2">
      <c r="A5072" s="3" t="str">
        <f>"MANF"</f>
        <v>MANF</v>
      </c>
      <c r="B5072" s="4">
        <v>2</v>
      </c>
      <c r="C5072" s="5">
        <v>0.75</v>
      </c>
    </row>
    <row r="5073" spans="1:3" x14ac:dyDescent="0.2">
      <c r="A5073" s="3" t="str">
        <f>"RBM8A"</f>
        <v>RBM8A</v>
      </c>
      <c r="B5073" s="4">
        <v>2</v>
      </c>
      <c r="C5073" s="5">
        <v>0.75</v>
      </c>
    </row>
    <row r="5074" spans="1:3" x14ac:dyDescent="0.2">
      <c r="A5074" s="3" t="str">
        <f>"FURIN"</f>
        <v>FURIN</v>
      </c>
      <c r="B5074" s="4">
        <v>2</v>
      </c>
      <c r="C5074" s="5">
        <v>0.749</v>
      </c>
    </row>
    <row r="5075" spans="1:3" x14ac:dyDescent="0.2">
      <c r="A5075" s="3" t="str">
        <f>"COPE"</f>
        <v>COPE</v>
      </c>
      <c r="B5075" s="4">
        <v>2</v>
      </c>
      <c r="C5075" s="5">
        <v>0.749</v>
      </c>
    </row>
    <row r="5076" spans="1:3" x14ac:dyDescent="0.2">
      <c r="A5076" s="3" t="str">
        <f>"SYNGR2"</f>
        <v>SYNGR2</v>
      </c>
      <c r="B5076" s="4">
        <v>2</v>
      </c>
      <c r="C5076" s="5">
        <v>0.749</v>
      </c>
    </row>
    <row r="5077" spans="1:3" x14ac:dyDescent="0.2">
      <c r="A5077" s="3" t="str">
        <f>"RALA"</f>
        <v>RALA</v>
      </c>
      <c r="B5077" s="4">
        <v>2</v>
      </c>
      <c r="C5077" s="5">
        <v>0.749</v>
      </c>
    </row>
    <row r="5078" spans="1:3" x14ac:dyDescent="0.2">
      <c r="A5078" s="3" t="str">
        <f>"DNAJB11"</f>
        <v>DNAJB11</v>
      </c>
      <c r="B5078" s="4">
        <v>2</v>
      </c>
      <c r="C5078" s="5">
        <v>0.749</v>
      </c>
    </row>
    <row r="5079" spans="1:3" x14ac:dyDescent="0.2">
      <c r="A5079" s="3" t="str">
        <f>"TMEM127"</f>
        <v>TMEM127</v>
      </c>
      <c r="B5079" s="4">
        <v>2</v>
      </c>
      <c r="C5079" s="5">
        <v>0.749</v>
      </c>
    </row>
    <row r="5080" spans="1:3" x14ac:dyDescent="0.2">
      <c r="A5080" s="3" t="str">
        <f>"GAPDH"</f>
        <v>GAPDH</v>
      </c>
      <c r="B5080" s="4">
        <v>2</v>
      </c>
      <c r="C5080" s="5">
        <v>0.748</v>
      </c>
    </row>
    <row r="5081" spans="1:3" x14ac:dyDescent="0.2">
      <c r="A5081" s="3" t="str">
        <f>"MMP15"</f>
        <v>MMP15</v>
      </c>
      <c r="B5081" s="4">
        <v>2</v>
      </c>
      <c r="C5081" s="5">
        <v>0.748</v>
      </c>
    </row>
    <row r="5082" spans="1:3" x14ac:dyDescent="0.2">
      <c r="A5082" s="3" t="str">
        <f>"CCDC120"</f>
        <v>CCDC120</v>
      </c>
      <c r="B5082" s="4">
        <v>2</v>
      </c>
      <c r="C5082" s="5">
        <v>0.748</v>
      </c>
    </row>
    <row r="5083" spans="1:3" x14ac:dyDescent="0.2">
      <c r="A5083" s="3" t="str">
        <f>"VWA1"</f>
        <v>VWA1</v>
      </c>
      <c r="B5083" s="4">
        <v>2</v>
      </c>
      <c r="C5083" s="5">
        <v>0.748</v>
      </c>
    </row>
    <row r="5084" spans="1:3" x14ac:dyDescent="0.2">
      <c r="A5084" s="3" t="str">
        <f>"DHX8"</f>
        <v>DHX8</v>
      </c>
      <c r="B5084" s="4">
        <v>2</v>
      </c>
      <c r="C5084" s="5">
        <v>0.748</v>
      </c>
    </row>
    <row r="5085" spans="1:3" x14ac:dyDescent="0.2">
      <c r="A5085" s="3" t="str">
        <f>"HSPA13"</f>
        <v>HSPA13</v>
      </c>
      <c r="B5085" s="4">
        <v>2</v>
      </c>
      <c r="C5085" s="5">
        <v>0.748</v>
      </c>
    </row>
    <row r="5086" spans="1:3" x14ac:dyDescent="0.2">
      <c r="A5086" s="3" t="str">
        <f>"OASL"</f>
        <v>OASL</v>
      </c>
      <c r="B5086" s="4">
        <v>2</v>
      </c>
      <c r="C5086" s="5">
        <v>0.748</v>
      </c>
    </row>
    <row r="5087" spans="1:3" x14ac:dyDescent="0.2">
      <c r="A5087" s="3" t="str">
        <f>"LCN2"</f>
        <v>LCN2</v>
      </c>
      <c r="B5087" s="4">
        <v>2</v>
      </c>
      <c r="C5087" s="5">
        <v>0.748</v>
      </c>
    </row>
    <row r="5088" spans="1:3" x14ac:dyDescent="0.2">
      <c r="A5088" s="3" t="str">
        <f>"PRSS27"</f>
        <v>PRSS27</v>
      </c>
      <c r="B5088" s="4">
        <v>2</v>
      </c>
      <c r="C5088" s="5">
        <v>0.747</v>
      </c>
    </row>
    <row r="5089" spans="1:3" x14ac:dyDescent="0.2">
      <c r="A5089" s="3" t="str">
        <f>"LILRB4"</f>
        <v>LILRB4</v>
      </c>
      <c r="B5089" s="4">
        <v>2</v>
      </c>
      <c r="C5089" s="5">
        <v>0.747</v>
      </c>
    </row>
    <row r="5090" spans="1:3" x14ac:dyDescent="0.2">
      <c r="A5090" s="3" t="str">
        <f>"HRH1"</f>
        <v>HRH1</v>
      </c>
      <c r="B5090" s="4">
        <v>2</v>
      </c>
      <c r="C5090" s="5">
        <v>0.747</v>
      </c>
    </row>
    <row r="5091" spans="1:3" x14ac:dyDescent="0.2">
      <c r="A5091" s="3" t="str">
        <f>"VPS18"</f>
        <v>VPS18</v>
      </c>
      <c r="B5091" s="4">
        <v>2</v>
      </c>
      <c r="C5091" s="5">
        <v>0.747</v>
      </c>
    </row>
    <row r="5092" spans="1:3" x14ac:dyDescent="0.2">
      <c r="A5092" s="3" t="str">
        <f>"SPNS1"</f>
        <v>SPNS1</v>
      </c>
      <c r="B5092" s="4">
        <v>2</v>
      </c>
      <c r="C5092" s="5">
        <v>0.747</v>
      </c>
    </row>
    <row r="5093" spans="1:3" x14ac:dyDescent="0.2">
      <c r="A5093" s="3" t="str">
        <f>"TMEM183A"</f>
        <v>TMEM183A</v>
      </c>
      <c r="B5093" s="4">
        <v>2</v>
      </c>
      <c r="C5093" s="5">
        <v>0.747</v>
      </c>
    </row>
    <row r="5094" spans="1:3" x14ac:dyDescent="0.2">
      <c r="A5094" s="3" t="str">
        <f>"SRXN1"</f>
        <v>SRXN1</v>
      </c>
      <c r="B5094" s="4">
        <v>2</v>
      </c>
      <c r="C5094" s="5">
        <v>0.747</v>
      </c>
    </row>
    <row r="5095" spans="1:3" x14ac:dyDescent="0.2">
      <c r="A5095" s="3" t="str">
        <f>"CYP3A5"</f>
        <v>CYP3A5</v>
      </c>
      <c r="B5095" s="4">
        <v>2</v>
      </c>
      <c r="C5095" s="5">
        <v>0.747</v>
      </c>
    </row>
    <row r="5096" spans="1:3" x14ac:dyDescent="0.2">
      <c r="A5096" s="3" t="str">
        <f>"BAK1"</f>
        <v>BAK1</v>
      </c>
      <c r="B5096" s="4">
        <v>2</v>
      </c>
      <c r="C5096" s="5">
        <v>0.747</v>
      </c>
    </row>
    <row r="5097" spans="1:3" x14ac:dyDescent="0.2">
      <c r="A5097" s="3" t="str">
        <f>"LRCH4"</f>
        <v>LRCH4</v>
      </c>
      <c r="B5097" s="4">
        <v>2</v>
      </c>
      <c r="C5097" s="5">
        <v>0.747</v>
      </c>
    </row>
    <row r="5098" spans="1:3" x14ac:dyDescent="0.2">
      <c r="A5098" s="3" t="str">
        <f>"KRT6A"</f>
        <v>KRT6A</v>
      </c>
      <c r="B5098" s="4">
        <v>2</v>
      </c>
      <c r="C5098" s="5">
        <v>0.746</v>
      </c>
    </row>
    <row r="5099" spans="1:3" x14ac:dyDescent="0.2">
      <c r="A5099" s="3" t="str">
        <f>"AC016957.2"</f>
        <v>AC016957.2</v>
      </c>
      <c r="B5099" s="4">
        <v>2</v>
      </c>
      <c r="C5099" s="5">
        <v>0.746</v>
      </c>
    </row>
    <row r="5100" spans="1:3" x14ac:dyDescent="0.2">
      <c r="A5100" s="3" t="str">
        <f>"MARCKSL1"</f>
        <v>MARCKSL1</v>
      </c>
      <c r="B5100" s="4">
        <v>2</v>
      </c>
      <c r="C5100" s="5">
        <v>0.746</v>
      </c>
    </row>
    <row r="5101" spans="1:3" x14ac:dyDescent="0.2">
      <c r="A5101" s="3" t="str">
        <f>"SNX18"</f>
        <v>SNX18</v>
      </c>
      <c r="B5101" s="4">
        <v>2</v>
      </c>
      <c r="C5101" s="5">
        <v>0.746</v>
      </c>
    </row>
    <row r="5102" spans="1:3" x14ac:dyDescent="0.2">
      <c r="A5102" s="3" t="str">
        <f>"AC079163.2"</f>
        <v>AC079163.2</v>
      </c>
      <c r="B5102" s="4">
        <v>2</v>
      </c>
      <c r="C5102" s="5">
        <v>0.746</v>
      </c>
    </row>
    <row r="5103" spans="1:3" x14ac:dyDescent="0.2">
      <c r="A5103" s="3" t="str">
        <f>"HS3ST3B1"</f>
        <v>HS3ST3B1</v>
      </c>
      <c r="B5103" s="4">
        <v>2</v>
      </c>
      <c r="C5103" s="5">
        <v>0.746</v>
      </c>
    </row>
    <row r="5104" spans="1:3" x14ac:dyDescent="0.2">
      <c r="A5104" s="3" t="str">
        <f>"CYLD"</f>
        <v>CYLD</v>
      </c>
      <c r="B5104" s="4">
        <v>2</v>
      </c>
      <c r="C5104" s="5">
        <v>0.746</v>
      </c>
    </row>
    <row r="5105" spans="1:3" x14ac:dyDescent="0.2">
      <c r="A5105" s="3" t="str">
        <f>"SPRR3"</f>
        <v>SPRR3</v>
      </c>
      <c r="B5105" s="4">
        <v>2</v>
      </c>
      <c r="C5105" s="5">
        <v>0.745</v>
      </c>
    </row>
    <row r="5106" spans="1:3" x14ac:dyDescent="0.2">
      <c r="A5106" s="3" t="str">
        <f>"IKBKE"</f>
        <v>IKBKE</v>
      </c>
      <c r="B5106" s="4">
        <v>2</v>
      </c>
      <c r="C5106" s="5">
        <v>0.745</v>
      </c>
    </row>
    <row r="5107" spans="1:3" x14ac:dyDescent="0.2">
      <c r="A5107" s="3" t="str">
        <f>"SLC49A3"</f>
        <v>SLC49A3</v>
      </c>
      <c r="B5107" s="4">
        <v>2</v>
      </c>
      <c r="C5107" s="5">
        <v>0.745</v>
      </c>
    </row>
    <row r="5108" spans="1:3" x14ac:dyDescent="0.2">
      <c r="A5108" s="3" t="str">
        <f>"XDH"</f>
        <v>XDH</v>
      </c>
      <c r="B5108" s="4">
        <v>2</v>
      </c>
      <c r="C5108" s="5">
        <v>0.745</v>
      </c>
    </row>
    <row r="5109" spans="1:3" x14ac:dyDescent="0.2">
      <c r="A5109" s="3" t="str">
        <f>"FAM110A"</f>
        <v>FAM110A</v>
      </c>
      <c r="B5109" s="4">
        <v>2</v>
      </c>
      <c r="C5109" s="5">
        <v>0.745</v>
      </c>
    </row>
    <row r="5110" spans="1:3" x14ac:dyDescent="0.2">
      <c r="A5110" s="3" t="str">
        <f>"GMDS"</f>
        <v>GMDS</v>
      </c>
      <c r="B5110" s="4">
        <v>2</v>
      </c>
      <c r="C5110" s="5">
        <v>0.745</v>
      </c>
    </row>
    <row r="5111" spans="1:3" x14ac:dyDescent="0.2">
      <c r="A5111" s="3" t="str">
        <f>"HOMER3"</f>
        <v>HOMER3</v>
      </c>
      <c r="B5111" s="4">
        <v>2</v>
      </c>
      <c r="C5111" s="5">
        <v>0.74399999999999999</v>
      </c>
    </row>
    <row r="5112" spans="1:3" x14ac:dyDescent="0.2">
      <c r="A5112" s="3" t="str">
        <f>"ATP11A"</f>
        <v>ATP11A</v>
      </c>
      <c r="B5112" s="4">
        <v>2</v>
      </c>
      <c r="C5112" s="5">
        <v>0.74399999999999999</v>
      </c>
    </row>
    <row r="5113" spans="1:3" x14ac:dyDescent="0.2">
      <c r="A5113" s="3" t="str">
        <f>"VAV1"</f>
        <v>VAV1</v>
      </c>
      <c r="B5113" s="4">
        <v>2</v>
      </c>
      <c r="C5113" s="5">
        <v>0.74399999999999999</v>
      </c>
    </row>
    <row r="5114" spans="1:3" x14ac:dyDescent="0.2">
      <c r="A5114" s="3" t="str">
        <f>"ADAM17"</f>
        <v>ADAM17</v>
      </c>
      <c r="B5114" s="4">
        <v>2</v>
      </c>
      <c r="C5114" s="5">
        <v>0.74399999999999999</v>
      </c>
    </row>
    <row r="5115" spans="1:3" x14ac:dyDescent="0.2">
      <c r="A5115" s="3" t="str">
        <f>"CRB3"</f>
        <v>CRB3</v>
      </c>
      <c r="B5115" s="4">
        <v>2</v>
      </c>
      <c r="C5115" s="5">
        <v>0.74399999999999999</v>
      </c>
    </row>
    <row r="5116" spans="1:3" x14ac:dyDescent="0.2">
      <c r="A5116" s="3" t="str">
        <f>"MIR22HG"</f>
        <v>MIR22HG</v>
      </c>
      <c r="B5116" s="4">
        <v>2</v>
      </c>
      <c r="C5116" s="5">
        <v>0.74299999999999999</v>
      </c>
    </row>
    <row r="5117" spans="1:3" x14ac:dyDescent="0.2">
      <c r="A5117" s="3" t="str">
        <f>"MAGI3"</f>
        <v>MAGI3</v>
      </c>
      <c r="B5117" s="4">
        <v>2</v>
      </c>
      <c r="C5117" s="5">
        <v>0.74299999999999999</v>
      </c>
    </row>
    <row r="5118" spans="1:3" x14ac:dyDescent="0.2">
      <c r="A5118" s="3" t="str">
        <f>"CHPF2"</f>
        <v>CHPF2</v>
      </c>
      <c r="B5118" s="4">
        <v>2</v>
      </c>
      <c r="C5118" s="5">
        <v>0.74299999999999999</v>
      </c>
    </row>
    <row r="5119" spans="1:3" x14ac:dyDescent="0.2">
      <c r="A5119" s="3" t="str">
        <f>"IL23A"</f>
        <v>IL23A</v>
      </c>
      <c r="B5119" s="4">
        <v>2</v>
      </c>
      <c r="C5119" s="5">
        <v>0.74199999999999999</v>
      </c>
    </row>
    <row r="5120" spans="1:3" x14ac:dyDescent="0.2">
      <c r="A5120" s="3" t="str">
        <f>"AIM2"</f>
        <v>AIM2</v>
      </c>
      <c r="B5120" s="4">
        <v>2</v>
      </c>
      <c r="C5120" s="5">
        <v>0.74199999999999999</v>
      </c>
    </row>
    <row r="5121" spans="1:3" x14ac:dyDescent="0.2">
      <c r="A5121" s="3" t="str">
        <f>"GPR153"</f>
        <v>GPR153</v>
      </c>
      <c r="B5121" s="4">
        <v>2</v>
      </c>
      <c r="C5121" s="5">
        <v>0.74199999999999999</v>
      </c>
    </row>
    <row r="5122" spans="1:3" x14ac:dyDescent="0.2">
      <c r="A5122" s="3" t="str">
        <f>"MSRA"</f>
        <v>MSRA</v>
      </c>
      <c r="B5122" s="4">
        <v>2</v>
      </c>
      <c r="C5122" s="5">
        <v>0.74199999999999999</v>
      </c>
    </row>
    <row r="5123" spans="1:3" x14ac:dyDescent="0.2">
      <c r="A5123" s="3" t="str">
        <f>"CCNYL1"</f>
        <v>CCNYL1</v>
      </c>
      <c r="B5123" s="4">
        <v>2</v>
      </c>
      <c r="C5123" s="5">
        <v>0.74199999999999999</v>
      </c>
    </row>
    <row r="5124" spans="1:3" x14ac:dyDescent="0.2">
      <c r="A5124" s="3" t="str">
        <f>"SLC25A44"</f>
        <v>SLC25A44</v>
      </c>
      <c r="B5124" s="4">
        <v>2</v>
      </c>
      <c r="C5124" s="5">
        <v>0.74199999999999999</v>
      </c>
    </row>
    <row r="5125" spans="1:3" x14ac:dyDescent="0.2">
      <c r="A5125" s="3" t="str">
        <f>"EMP1"</f>
        <v>EMP1</v>
      </c>
      <c r="B5125" s="4">
        <v>2</v>
      </c>
      <c r="C5125" s="5">
        <v>0.74199999999999999</v>
      </c>
    </row>
    <row r="5126" spans="1:3" x14ac:dyDescent="0.2">
      <c r="A5126" s="3" t="str">
        <f>"GM2A"</f>
        <v>GM2A</v>
      </c>
      <c r="B5126" s="4">
        <v>2</v>
      </c>
      <c r="C5126" s="5">
        <v>0.74199999999999999</v>
      </c>
    </row>
    <row r="5127" spans="1:3" x14ac:dyDescent="0.2">
      <c r="A5127" s="3" t="str">
        <f>"MAL2"</f>
        <v>MAL2</v>
      </c>
      <c r="B5127" s="4">
        <v>2</v>
      </c>
      <c r="C5127" s="5">
        <v>0.74199999999999999</v>
      </c>
    </row>
    <row r="5128" spans="1:3" x14ac:dyDescent="0.2">
      <c r="A5128" s="3" t="str">
        <f>"ABTB2"</f>
        <v>ABTB2</v>
      </c>
      <c r="B5128" s="4">
        <v>2</v>
      </c>
      <c r="C5128" s="5">
        <v>0.74099999999999999</v>
      </c>
    </row>
    <row r="5129" spans="1:3" x14ac:dyDescent="0.2">
      <c r="A5129" s="3" t="str">
        <f>"TPI1"</f>
        <v>TPI1</v>
      </c>
      <c r="B5129" s="4">
        <v>2</v>
      </c>
      <c r="C5129" s="5">
        <v>0.74099999999999999</v>
      </c>
    </row>
    <row r="5130" spans="1:3" x14ac:dyDescent="0.2">
      <c r="A5130" s="3" t="str">
        <f>"NPLOC4"</f>
        <v>NPLOC4</v>
      </c>
      <c r="B5130" s="4">
        <v>2</v>
      </c>
      <c r="C5130" s="5">
        <v>0.74099999999999999</v>
      </c>
    </row>
    <row r="5131" spans="1:3" x14ac:dyDescent="0.2">
      <c r="A5131" s="3" t="str">
        <f>"CATSPERB"</f>
        <v>CATSPERB</v>
      </c>
      <c r="B5131" s="4">
        <v>2</v>
      </c>
      <c r="C5131" s="5">
        <v>0.74099999999999999</v>
      </c>
    </row>
    <row r="5132" spans="1:3" x14ac:dyDescent="0.2">
      <c r="A5132" s="3" t="str">
        <f>"TNFRSF10A"</f>
        <v>TNFRSF10A</v>
      </c>
      <c r="B5132" s="4">
        <v>2</v>
      </c>
      <c r="C5132" s="5">
        <v>0.74099999999999999</v>
      </c>
    </row>
    <row r="5133" spans="1:3" x14ac:dyDescent="0.2">
      <c r="A5133" s="3" t="str">
        <f>"PCGF3"</f>
        <v>PCGF3</v>
      </c>
      <c r="B5133" s="4">
        <v>2</v>
      </c>
      <c r="C5133" s="5">
        <v>0.74099999999999999</v>
      </c>
    </row>
    <row r="5134" spans="1:3" x14ac:dyDescent="0.2">
      <c r="A5134" s="3" t="str">
        <f>"IVL"</f>
        <v>IVL</v>
      </c>
      <c r="B5134" s="4">
        <v>2</v>
      </c>
      <c r="C5134" s="5">
        <v>0.74</v>
      </c>
    </row>
    <row r="5135" spans="1:3" x14ac:dyDescent="0.2">
      <c r="A5135" s="3" t="str">
        <f>"CYSRT1"</f>
        <v>CYSRT1</v>
      </c>
      <c r="B5135" s="4">
        <v>2</v>
      </c>
      <c r="C5135" s="5">
        <v>0.74</v>
      </c>
    </row>
    <row r="5136" spans="1:3" x14ac:dyDescent="0.2">
      <c r="A5136" s="3" t="str">
        <f>"GBP2"</f>
        <v>GBP2</v>
      </c>
      <c r="B5136" s="4">
        <v>2</v>
      </c>
      <c r="C5136" s="5">
        <v>0.74</v>
      </c>
    </row>
    <row r="5137" spans="1:3" x14ac:dyDescent="0.2">
      <c r="A5137" s="3" t="str">
        <f>"TAZ"</f>
        <v>TAZ</v>
      </c>
      <c r="B5137" s="4">
        <v>2</v>
      </c>
      <c r="C5137" s="5">
        <v>0.74</v>
      </c>
    </row>
    <row r="5138" spans="1:3" x14ac:dyDescent="0.2">
      <c r="A5138" s="3" t="str">
        <f>"AC069200.1"</f>
        <v>AC069200.1</v>
      </c>
      <c r="B5138" s="4">
        <v>2</v>
      </c>
      <c r="C5138" s="5">
        <v>0.74</v>
      </c>
    </row>
    <row r="5139" spans="1:3" x14ac:dyDescent="0.2">
      <c r="A5139" s="3" t="str">
        <f>"ATP6V0E1"</f>
        <v>ATP6V0E1</v>
      </c>
      <c r="B5139" s="4">
        <v>2</v>
      </c>
      <c r="C5139" s="5">
        <v>0.74</v>
      </c>
    </row>
    <row r="5140" spans="1:3" x14ac:dyDescent="0.2">
      <c r="A5140" s="3" t="str">
        <f>"GLMP"</f>
        <v>GLMP</v>
      </c>
      <c r="B5140" s="4">
        <v>2</v>
      </c>
      <c r="C5140" s="5">
        <v>0.74</v>
      </c>
    </row>
    <row r="5141" spans="1:3" x14ac:dyDescent="0.2">
      <c r="A5141" s="3" t="str">
        <f>"S100A6"</f>
        <v>S100A6</v>
      </c>
      <c r="B5141" s="4">
        <v>2</v>
      </c>
      <c r="C5141" s="5">
        <v>0.74</v>
      </c>
    </row>
    <row r="5142" spans="1:3" x14ac:dyDescent="0.2">
      <c r="A5142" s="3" t="str">
        <f>"PLXND1"</f>
        <v>PLXND1</v>
      </c>
      <c r="B5142" s="4">
        <v>2</v>
      </c>
      <c r="C5142" s="5">
        <v>0.73899999999999999</v>
      </c>
    </row>
    <row r="5143" spans="1:3" x14ac:dyDescent="0.2">
      <c r="A5143" s="3" t="str">
        <f>"RPS6KA3"</f>
        <v>RPS6KA3</v>
      </c>
      <c r="B5143" s="4">
        <v>2</v>
      </c>
      <c r="C5143" s="5">
        <v>0.73899999999999999</v>
      </c>
    </row>
    <row r="5144" spans="1:3" x14ac:dyDescent="0.2">
      <c r="A5144" s="3" t="str">
        <f>"SPSB3"</f>
        <v>SPSB3</v>
      </c>
      <c r="B5144" s="4">
        <v>2</v>
      </c>
      <c r="C5144" s="5">
        <v>0.73899999999999999</v>
      </c>
    </row>
    <row r="5145" spans="1:3" x14ac:dyDescent="0.2">
      <c r="A5145" s="3" t="str">
        <f>"SPRR1B"</f>
        <v>SPRR1B</v>
      </c>
      <c r="B5145" s="4">
        <v>2</v>
      </c>
      <c r="C5145" s="5">
        <v>0.73799999999999999</v>
      </c>
    </row>
    <row r="5146" spans="1:3" x14ac:dyDescent="0.2">
      <c r="A5146" s="3" t="str">
        <f>"ARPC1B"</f>
        <v>ARPC1B</v>
      </c>
      <c r="B5146" s="4">
        <v>2</v>
      </c>
      <c r="C5146" s="5">
        <v>0.73799999999999999</v>
      </c>
    </row>
    <row r="5147" spans="1:3" x14ac:dyDescent="0.2">
      <c r="A5147" s="3" t="str">
        <f>"PGM2"</f>
        <v>PGM2</v>
      </c>
      <c r="B5147" s="4">
        <v>2</v>
      </c>
      <c r="C5147" s="5">
        <v>0.73799999999999999</v>
      </c>
    </row>
    <row r="5148" spans="1:3" x14ac:dyDescent="0.2">
      <c r="A5148" s="3" t="str">
        <f>"HKDC1"</f>
        <v>HKDC1</v>
      </c>
      <c r="B5148" s="4">
        <v>2</v>
      </c>
      <c r="C5148" s="5">
        <v>0.73799999999999999</v>
      </c>
    </row>
    <row r="5149" spans="1:3" x14ac:dyDescent="0.2">
      <c r="A5149" s="3" t="str">
        <f>"SLURP1"</f>
        <v>SLURP1</v>
      </c>
      <c r="B5149" s="4">
        <v>2</v>
      </c>
      <c r="C5149" s="5">
        <v>0.73799999999999999</v>
      </c>
    </row>
    <row r="5150" spans="1:3" x14ac:dyDescent="0.2">
      <c r="A5150" s="3" t="str">
        <f>"KCNK1"</f>
        <v>KCNK1</v>
      </c>
      <c r="B5150" s="4">
        <v>2</v>
      </c>
      <c r="C5150" s="5">
        <v>0.73799999999999999</v>
      </c>
    </row>
    <row r="5151" spans="1:3" x14ac:dyDescent="0.2">
      <c r="A5151" s="3" t="str">
        <f>"SH2B3"</f>
        <v>SH2B3</v>
      </c>
      <c r="B5151" s="4">
        <v>2</v>
      </c>
      <c r="C5151" s="5">
        <v>0.73699999999999999</v>
      </c>
    </row>
    <row r="5152" spans="1:3" x14ac:dyDescent="0.2">
      <c r="A5152" s="3" t="str">
        <f>"ACADVL"</f>
        <v>ACADVL</v>
      </c>
      <c r="B5152" s="4">
        <v>2</v>
      </c>
      <c r="C5152" s="5">
        <v>0.73699999999999999</v>
      </c>
    </row>
    <row r="5153" spans="1:3" x14ac:dyDescent="0.2">
      <c r="A5153" s="3" t="str">
        <f>"CD47"</f>
        <v>CD47</v>
      </c>
      <c r="B5153" s="4">
        <v>2</v>
      </c>
      <c r="C5153" s="5">
        <v>0.73699999999999999</v>
      </c>
    </row>
    <row r="5154" spans="1:3" x14ac:dyDescent="0.2">
      <c r="A5154" s="3" t="str">
        <f>"SIPA1"</f>
        <v>SIPA1</v>
      </c>
      <c r="B5154" s="4">
        <v>2</v>
      </c>
      <c r="C5154" s="5">
        <v>0.73699999999999999</v>
      </c>
    </row>
    <row r="5155" spans="1:3" x14ac:dyDescent="0.2">
      <c r="A5155" s="3" t="str">
        <f>"YWHAG"</f>
        <v>YWHAG</v>
      </c>
      <c r="B5155" s="4">
        <v>2</v>
      </c>
      <c r="C5155" s="5">
        <v>0.73699999999999999</v>
      </c>
    </row>
    <row r="5156" spans="1:3" x14ac:dyDescent="0.2">
      <c r="A5156" s="3" t="str">
        <f>"CAPN5"</f>
        <v>CAPN5</v>
      </c>
      <c r="B5156" s="4">
        <v>2</v>
      </c>
      <c r="C5156" s="5">
        <v>0.73699999999999999</v>
      </c>
    </row>
    <row r="5157" spans="1:3" x14ac:dyDescent="0.2">
      <c r="A5157" s="3" t="str">
        <f>"CDC42SE2"</f>
        <v>CDC42SE2</v>
      </c>
      <c r="B5157" s="4">
        <v>2</v>
      </c>
      <c r="C5157" s="5">
        <v>0.73699999999999999</v>
      </c>
    </row>
    <row r="5158" spans="1:3" x14ac:dyDescent="0.2">
      <c r="A5158" s="3" t="str">
        <f>"GPX1"</f>
        <v>GPX1</v>
      </c>
      <c r="B5158" s="4">
        <v>2</v>
      </c>
      <c r="C5158" s="5">
        <v>0.73699999999999999</v>
      </c>
    </row>
    <row r="5159" spans="1:3" x14ac:dyDescent="0.2">
      <c r="A5159" s="3" t="str">
        <f>"SUPT6H"</f>
        <v>SUPT6H</v>
      </c>
      <c r="B5159" s="4">
        <v>2</v>
      </c>
      <c r="C5159" s="5">
        <v>0.73599999999999999</v>
      </c>
    </row>
    <row r="5160" spans="1:3" x14ac:dyDescent="0.2">
      <c r="A5160" s="3" t="str">
        <f>"BZW1"</f>
        <v>BZW1</v>
      </c>
      <c r="B5160" s="4">
        <v>2</v>
      </c>
      <c r="C5160" s="5">
        <v>0.73599999999999999</v>
      </c>
    </row>
    <row r="5161" spans="1:3" x14ac:dyDescent="0.2">
      <c r="A5161" s="3" t="str">
        <f>"CYP4F22"</f>
        <v>CYP4F22</v>
      </c>
      <c r="B5161" s="4">
        <v>2</v>
      </c>
      <c r="C5161" s="5">
        <v>0.73599999999999999</v>
      </c>
    </row>
    <row r="5162" spans="1:3" x14ac:dyDescent="0.2">
      <c r="A5162" s="3" t="str">
        <f>"LDHA"</f>
        <v>LDHA</v>
      </c>
      <c r="B5162" s="4">
        <v>2</v>
      </c>
      <c r="C5162" s="5">
        <v>0.73599999999999999</v>
      </c>
    </row>
    <row r="5163" spans="1:3" x14ac:dyDescent="0.2">
      <c r="A5163" s="3" t="str">
        <f>"DKK1"</f>
        <v>DKK1</v>
      </c>
      <c r="B5163" s="4">
        <v>2</v>
      </c>
      <c r="C5163" s="5">
        <v>0.73499999999999999</v>
      </c>
    </row>
    <row r="5164" spans="1:3" x14ac:dyDescent="0.2">
      <c r="A5164" s="3" t="str">
        <f>"IRAK3"</f>
        <v>IRAK3</v>
      </c>
      <c r="B5164" s="4">
        <v>2</v>
      </c>
      <c r="C5164" s="5">
        <v>0.73499999999999999</v>
      </c>
    </row>
    <row r="5165" spans="1:3" x14ac:dyDescent="0.2">
      <c r="A5165" s="3" t="str">
        <f>"TCIM"</f>
        <v>TCIM</v>
      </c>
      <c r="B5165" s="4">
        <v>2</v>
      </c>
      <c r="C5165" s="5">
        <v>0.73499999999999999</v>
      </c>
    </row>
    <row r="5166" spans="1:3" x14ac:dyDescent="0.2">
      <c r="A5166" s="3" t="str">
        <f>"BOLA2B"</f>
        <v>BOLA2B</v>
      </c>
      <c r="B5166" s="4">
        <v>2</v>
      </c>
      <c r="C5166" s="5">
        <v>0.73499999999999999</v>
      </c>
    </row>
    <row r="5167" spans="1:3" x14ac:dyDescent="0.2">
      <c r="A5167" s="3" t="str">
        <f>"NT5C2"</f>
        <v>NT5C2</v>
      </c>
      <c r="B5167" s="4">
        <v>2</v>
      </c>
      <c r="C5167" s="5">
        <v>0.73499999999999999</v>
      </c>
    </row>
    <row r="5168" spans="1:3" x14ac:dyDescent="0.2">
      <c r="A5168" s="3" t="str">
        <f>"SEC13"</f>
        <v>SEC13</v>
      </c>
      <c r="B5168" s="4">
        <v>2</v>
      </c>
      <c r="C5168" s="5">
        <v>0.73499999999999999</v>
      </c>
    </row>
    <row r="5169" spans="1:3" x14ac:dyDescent="0.2">
      <c r="A5169" s="3" t="str">
        <f>"FAM83G"</f>
        <v>FAM83G</v>
      </c>
      <c r="B5169" s="4">
        <v>2</v>
      </c>
      <c r="C5169" s="5">
        <v>0.73499999999999999</v>
      </c>
    </row>
    <row r="5170" spans="1:3" x14ac:dyDescent="0.2">
      <c r="A5170" s="3" t="str">
        <f>"PADI1"</f>
        <v>PADI1</v>
      </c>
      <c r="B5170" s="4">
        <v>2</v>
      </c>
      <c r="C5170" s="5">
        <v>0.73499999999999999</v>
      </c>
    </row>
    <row r="5171" spans="1:3" x14ac:dyDescent="0.2">
      <c r="A5171" s="3" t="str">
        <f>"AL161645.1"</f>
        <v>AL161645.1</v>
      </c>
      <c r="B5171" s="4">
        <v>2</v>
      </c>
      <c r="C5171" s="5">
        <v>0.73399999999999999</v>
      </c>
    </row>
    <row r="5172" spans="1:3" x14ac:dyDescent="0.2">
      <c r="A5172" s="3" t="str">
        <f>"AGFG2"</f>
        <v>AGFG2</v>
      </c>
      <c r="B5172" s="4">
        <v>2</v>
      </c>
      <c r="C5172" s="5">
        <v>0.73399999999999999</v>
      </c>
    </row>
    <row r="5173" spans="1:3" x14ac:dyDescent="0.2">
      <c r="A5173" s="3" t="str">
        <f>"PLIN3"</f>
        <v>PLIN3</v>
      </c>
      <c r="B5173" s="4">
        <v>2</v>
      </c>
      <c r="C5173" s="5">
        <v>0.73399999999999999</v>
      </c>
    </row>
    <row r="5174" spans="1:3" x14ac:dyDescent="0.2">
      <c r="A5174" s="3" t="str">
        <f>"ULK1"</f>
        <v>ULK1</v>
      </c>
      <c r="B5174" s="4">
        <v>2</v>
      </c>
      <c r="C5174" s="5">
        <v>0.73299999999999998</v>
      </c>
    </row>
    <row r="5175" spans="1:3" x14ac:dyDescent="0.2">
      <c r="A5175" s="3" t="str">
        <f>"NXF1"</f>
        <v>NXF1</v>
      </c>
      <c r="B5175" s="4">
        <v>2</v>
      </c>
      <c r="C5175" s="5">
        <v>0.73299999999999998</v>
      </c>
    </row>
    <row r="5176" spans="1:3" x14ac:dyDescent="0.2">
      <c r="A5176" s="3" t="str">
        <f>"MLF2"</f>
        <v>MLF2</v>
      </c>
      <c r="B5176" s="4">
        <v>2</v>
      </c>
      <c r="C5176" s="5">
        <v>0.73299999999999998</v>
      </c>
    </row>
    <row r="5177" spans="1:3" x14ac:dyDescent="0.2">
      <c r="A5177" s="3" t="str">
        <f>"BCAP31"</f>
        <v>BCAP31</v>
      </c>
      <c r="B5177" s="4">
        <v>2</v>
      </c>
      <c r="C5177" s="5">
        <v>0.73199999999999998</v>
      </c>
    </row>
    <row r="5178" spans="1:3" x14ac:dyDescent="0.2">
      <c r="A5178" s="3" t="str">
        <f>"HSPB8"</f>
        <v>HSPB8</v>
      </c>
      <c r="B5178" s="4">
        <v>2</v>
      </c>
      <c r="C5178" s="5">
        <v>0.73199999999999998</v>
      </c>
    </row>
    <row r="5179" spans="1:3" x14ac:dyDescent="0.2">
      <c r="A5179" s="3" t="str">
        <f>"FUT2"</f>
        <v>FUT2</v>
      </c>
      <c r="B5179" s="4">
        <v>2</v>
      </c>
      <c r="C5179" s="5">
        <v>0.73199999999999998</v>
      </c>
    </row>
    <row r="5180" spans="1:3" x14ac:dyDescent="0.2">
      <c r="A5180" s="3" t="str">
        <f>"ULBP2"</f>
        <v>ULBP2</v>
      </c>
      <c r="B5180" s="4">
        <v>2</v>
      </c>
      <c r="C5180" s="5">
        <v>0.73199999999999998</v>
      </c>
    </row>
    <row r="5181" spans="1:3" x14ac:dyDescent="0.2">
      <c r="A5181" s="3" t="str">
        <f>"INA"</f>
        <v>INA</v>
      </c>
      <c r="B5181" s="4">
        <v>2</v>
      </c>
      <c r="C5181" s="5">
        <v>0.73199999999999998</v>
      </c>
    </row>
    <row r="5182" spans="1:3" x14ac:dyDescent="0.2">
      <c r="A5182" s="3" t="str">
        <f>"TMOD3"</f>
        <v>TMOD3</v>
      </c>
      <c r="B5182" s="4">
        <v>2</v>
      </c>
      <c r="C5182" s="5">
        <v>0.73099999999999998</v>
      </c>
    </row>
    <row r="5183" spans="1:3" x14ac:dyDescent="0.2">
      <c r="A5183" s="3" t="str">
        <f>"SMPDL3B"</f>
        <v>SMPDL3B</v>
      </c>
      <c r="B5183" s="4">
        <v>2</v>
      </c>
      <c r="C5183" s="5">
        <v>0.73099999999999998</v>
      </c>
    </row>
    <row r="5184" spans="1:3" x14ac:dyDescent="0.2">
      <c r="A5184" s="3" t="str">
        <f>"CYTH1"</f>
        <v>CYTH1</v>
      </c>
      <c r="B5184" s="4">
        <v>2</v>
      </c>
      <c r="C5184" s="5">
        <v>0.73099999999999998</v>
      </c>
    </row>
    <row r="5185" spans="1:3" x14ac:dyDescent="0.2">
      <c r="A5185" s="3" t="str">
        <f>"DEF6"</f>
        <v>DEF6</v>
      </c>
      <c r="B5185" s="4">
        <v>2</v>
      </c>
      <c r="C5185" s="5">
        <v>0.73099999999999998</v>
      </c>
    </row>
    <row r="5186" spans="1:3" x14ac:dyDescent="0.2">
      <c r="A5186" s="3" t="str">
        <f>"FAM193B"</f>
        <v>FAM193B</v>
      </c>
      <c r="B5186" s="4">
        <v>2</v>
      </c>
      <c r="C5186" s="5">
        <v>0.73</v>
      </c>
    </row>
    <row r="5187" spans="1:3" x14ac:dyDescent="0.2">
      <c r="A5187" s="3" t="str">
        <f>"AC018638.5"</f>
        <v>AC018638.5</v>
      </c>
      <c r="B5187" s="4">
        <v>2</v>
      </c>
      <c r="C5187" s="5">
        <v>0.73</v>
      </c>
    </row>
    <row r="5188" spans="1:3" x14ac:dyDescent="0.2">
      <c r="A5188" s="3" t="str">
        <f>"VSIG10L"</f>
        <v>VSIG10L</v>
      </c>
      <c r="B5188" s="4">
        <v>2</v>
      </c>
      <c r="C5188" s="5">
        <v>0.72899999999999998</v>
      </c>
    </row>
    <row r="5189" spans="1:3" x14ac:dyDescent="0.2">
      <c r="A5189" s="3" t="str">
        <f>"PGLYRP3"</f>
        <v>PGLYRP3</v>
      </c>
      <c r="B5189" s="4">
        <v>2</v>
      </c>
      <c r="C5189" s="5">
        <v>0.72899999999999998</v>
      </c>
    </row>
    <row r="5190" spans="1:3" x14ac:dyDescent="0.2">
      <c r="A5190" s="3" t="str">
        <f>"RNF39"</f>
        <v>RNF39</v>
      </c>
      <c r="B5190" s="4">
        <v>2</v>
      </c>
      <c r="C5190" s="5">
        <v>0.72899999999999998</v>
      </c>
    </row>
    <row r="5191" spans="1:3" x14ac:dyDescent="0.2">
      <c r="A5191" s="3" t="str">
        <f>"PLAAT4"</f>
        <v>PLAAT4</v>
      </c>
      <c r="B5191" s="4">
        <v>2</v>
      </c>
      <c r="C5191" s="5">
        <v>0.72899999999999998</v>
      </c>
    </row>
    <row r="5192" spans="1:3" x14ac:dyDescent="0.2">
      <c r="A5192" s="3" t="str">
        <f>"SP140"</f>
        <v>SP140</v>
      </c>
      <c r="B5192" s="4">
        <v>2</v>
      </c>
      <c r="C5192" s="5">
        <v>0.72799999999999998</v>
      </c>
    </row>
    <row r="5193" spans="1:3" x14ac:dyDescent="0.2">
      <c r="A5193" s="3" t="str">
        <f>"CD55"</f>
        <v>CD55</v>
      </c>
      <c r="B5193" s="4">
        <v>2</v>
      </c>
      <c r="C5193" s="5">
        <v>0.72799999999999998</v>
      </c>
    </row>
    <row r="5194" spans="1:3" x14ac:dyDescent="0.2">
      <c r="A5194" s="3" t="str">
        <f>"BCL2L15"</f>
        <v>BCL2L15</v>
      </c>
      <c r="B5194" s="4">
        <v>2</v>
      </c>
      <c r="C5194" s="5">
        <v>0.72799999999999998</v>
      </c>
    </row>
    <row r="5195" spans="1:3" x14ac:dyDescent="0.2">
      <c r="A5195" s="3" t="str">
        <f>"C3orf14"</f>
        <v>C3orf14</v>
      </c>
      <c r="B5195" s="4">
        <v>2</v>
      </c>
      <c r="C5195" s="5">
        <v>0.72799999999999998</v>
      </c>
    </row>
    <row r="5196" spans="1:3" x14ac:dyDescent="0.2">
      <c r="A5196" s="3" t="str">
        <f>"ELOB"</f>
        <v>ELOB</v>
      </c>
      <c r="B5196" s="4">
        <v>2</v>
      </c>
      <c r="C5196" s="5">
        <v>0.72799999999999998</v>
      </c>
    </row>
    <row r="5197" spans="1:3" x14ac:dyDescent="0.2">
      <c r="A5197" s="3" t="str">
        <f>"PDXK"</f>
        <v>PDXK</v>
      </c>
      <c r="B5197" s="4">
        <v>2</v>
      </c>
      <c r="C5197" s="5">
        <v>0.72699999999999998</v>
      </c>
    </row>
    <row r="5198" spans="1:3" x14ac:dyDescent="0.2">
      <c r="A5198" s="3" t="str">
        <f>"ABLIM3"</f>
        <v>ABLIM3</v>
      </c>
      <c r="B5198" s="4">
        <v>2</v>
      </c>
      <c r="C5198" s="5">
        <v>0.72699999999999998</v>
      </c>
    </row>
    <row r="5199" spans="1:3" x14ac:dyDescent="0.2">
      <c r="A5199" s="3" t="str">
        <f>"DAGLB"</f>
        <v>DAGLB</v>
      </c>
      <c r="B5199" s="4">
        <v>2</v>
      </c>
      <c r="C5199" s="5">
        <v>0.72699999999999998</v>
      </c>
    </row>
    <row r="5200" spans="1:3" x14ac:dyDescent="0.2">
      <c r="A5200" s="3" t="str">
        <f>"SLC40A1"</f>
        <v>SLC40A1</v>
      </c>
      <c r="B5200" s="4">
        <v>2</v>
      </c>
      <c r="C5200" s="5">
        <v>0.72699999999999998</v>
      </c>
    </row>
    <row r="5201" spans="1:3" x14ac:dyDescent="0.2">
      <c r="A5201" s="3" t="str">
        <f>"RABIF"</f>
        <v>RABIF</v>
      </c>
      <c r="B5201" s="4">
        <v>2</v>
      </c>
      <c r="C5201" s="5">
        <v>0.72699999999999998</v>
      </c>
    </row>
    <row r="5202" spans="1:3" x14ac:dyDescent="0.2">
      <c r="A5202" s="3" t="str">
        <f>"C12orf29"</f>
        <v>C12orf29</v>
      </c>
      <c r="B5202" s="4">
        <v>2</v>
      </c>
      <c r="C5202" s="5">
        <v>0.72699999999999998</v>
      </c>
    </row>
    <row r="5203" spans="1:3" x14ac:dyDescent="0.2">
      <c r="A5203" s="3" t="str">
        <f>"ADAMDEC1"</f>
        <v>ADAMDEC1</v>
      </c>
      <c r="B5203" s="4">
        <v>2</v>
      </c>
      <c r="C5203" s="5">
        <v>0.72599999999999998</v>
      </c>
    </row>
    <row r="5204" spans="1:3" x14ac:dyDescent="0.2">
      <c r="A5204" s="3" t="str">
        <f>"STRIP2"</f>
        <v>STRIP2</v>
      </c>
      <c r="B5204" s="4">
        <v>2</v>
      </c>
      <c r="C5204" s="5">
        <v>0.72599999999999998</v>
      </c>
    </row>
    <row r="5205" spans="1:3" x14ac:dyDescent="0.2">
      <c r="A5205" s="3" t="str">
        <f>"PATL1"</f>
        <v>PATL1</v>
      </c>
      <c r="B5205" s="4">
        <v>2</v>
      </c>
      <c r="C5205" s="5">
        <v>0.72599999999999998</v>
      </c>
    </row>
    <row r="5206" spans="1:3" x14ac:dyDescent="0.2">
      <c r="A5206" s="3" t="str">
        <f>"USP3"</f>
        <v>USP3</v>
      </c>
      <c r="B5206" s="4">
        <v>2</v>
      </c>
      <c r="C5206" s="5">
        <v>0.72599999999999998</v>
      </c>
    </row>
    <row r="5207" spans="1:3" x14ac:dyDescent="0.2">
      <c r="A5207" s="3" t="str">
        <f>"MRPS15"</f>
        <v>MRPS15</v>
      </c>
      <c r="B5207" s="4">
        <v>2</v>
      </c>
      <c r="C5207" s="5">
        <v>0.72599999999999998</v>
      </c>
    </row>
    <row r="5208" spans="1:3" x14ac:dyDescent="0.2">
      <c r="A5208" s="3" t="str">
        <f>"ARL8B"</f>
        <v>ARL8B</v>
      </c>
      <c r="B5208" s="4">
        <v>2</v>
      </c>
      <c r="C5208" s="5">
        <v>0.72499999999999998</v>
      </c>
    </row>
    <row r="5209" spans="1:3" x14ac:dyDescent="0.2">
      <c r="A5209" s="3" t="str">
        <f>"SBF1"</f>
        <v>SBF1</v>
      </c>
      <c r="B5209" s="4">
        <v>2</v>
      </c>
      <c r="C5209" s="5">
        <v>0.72499999999999998</v>
      </c>
    </row>
    <row r="5210" spans="1:3" x14ac:dyDescent="0.2">
      <c r="A5210" s="3" t="str">
        <f>"PTTG1IP"</f>
        <v>PTTG1IP</v>
      </c>
      <c r="B5210" s="4">
        <v>2</v>
      </c>
      <c r="C5210" s="5">
        <v>0.72499999999999998</v>
      </c>
    </row>
    <row r="5211" spans="1:3" x14ac:dyDescent="0.2">
      <c r="A5211" s="3" t="str">
        <f>"E2F1"</f>
        <v>E2F1</v>
      </c>
      <c r="B5211" s="4">
        <v>2</v>
      </c>
      <c r="C5211" s="5">
        <v>0.72499999999999998</v>
      </c>
    </row>
    <row r="5212" spans="1:3" x14ac:dyDescent="0.2">
      <c r="A5212" s="3" t="str">
        <f>"VEGFA"</f>
        <v>VEGFA</v>
      </c>
      <c r="B5212" s="4">
        <v>2</v>
      </c>
      <c r="C5212" s="5">
        <v>0.72499999999999998</v>
      </c>
    </row>
    <row r="5213" spans="1:3" x14ac:dyDescent="0.2">
      <c r="A5213" s="3" t="str">
        <f>"SEC61A1"</f>
        <v>SEC61A1</v>
      </c>
      <c r="B5213" s="4">
        <v>2</v>
      </c>
      <c r="C5213" s="5">
        <v>0.72499999999999998</v>
      </c>
    </row>
    <row r="5214" spans="1:3" x14ac:dyDescent="0.2">
      <c r="A5214" s="3" t="str">
        <f>"JUP"</f>
        <v>JUP</v>
      </c>
      <c r="B5214" s="4">
        <v>2</v>
      </c>
      <c r="C5214" s="5">
        <v>0.72499999999999998</v>
      </c>
    </row>
    <row r="5215" spans="1:3" x14ac:dyDescent="0.2">
      <c r="A5215" s="3" t="str">
        <f>"HDHD3"</f>
        <v>HDHD3</v>
      </c>
      <c r="B5215" s="4">
        <v>2</v>
      </c>
      <c r="C5215" s="5">
        <v>0.72399999999999998</v>
      </c>
    </row>
    <row r="5216" spans="1:3" x14ac:dyDescent="0.2">
      <c r="A5216" s="3" t="str">
        <f>"MTHFD2"</f>
        <v>MTHFD2</v>
      </c>
      <c r="B5216" s="4">
        <v>2</v>
      </c>
      <c r="C5216" s="5">
        <v>0.72399999999999998</v>
      </c>
    </row>
    <row r="5217" spans="1:3" x14ac:dyDescent="0.2">
      <c r="A5217" s="3" t="str">
        <f>"GAK"</f>
        <v>GAK</v>
      </c>
      <c r="B5217" s="4">
        <v>2</v>
      </c>
      <c r="C5217" s="5">
        <v>0.72399999999999998</v>
      </c>
    </row>
    <row r="5218" spans="1:3" x14ac:dyDescent="0.2">
      <c r="A5218" s="3" t="str">
        <f>"SPRR1A"</f>
        <v>SPRR1A</v>
      </c>
      <c r="B5218" s="4">
        <v>2</v>
      </c>
      <c r="C5218" s="5">
        <v>0.72299999999999998</v>
      </c>
    </row>
    <row r="5219" spans="1:3" x14ac:dyDescent="0.2">
      <c r="A5219" s="3" t="str">
        <f>"GSDMC"</f>
        <v>GSDMC</v>
      </c>
      <c r="B5219" s="4">
        <v>2</v>
      </c>
      <c r="C5219" s="5">
        <v>0.72299999999999998</v>
      </c>
    </row>
    <row r="5220" spans="1:3" x14ac:dyDescent="0.2">
      <c r="A5220" s="3" t="str">
        <f>"ABCC1"</f>
        <v>ABCC1</v>
      </c>
      <c r="B5220" s="4">
        <v>2</v>
      </c>
      <c r="C5220" s="5">
        <v>0.72299999999999998</v>
      </c>
    </row>
    <row r="5221" spans="1:3" x14ac:dyDescent="0.2">
      <c r="A5221" s="3" t="str">
        <f>"SERTAD1"</f>
        <v>SERTAD1</v>
      </c>
      <c r="B5221" s="4">
        <v>2</v>
      </c>
      <c r="C5221" s="5">
        <v>0.72299999999999998</v>
      </c>
    </row>
    <row r="5222" spans="1:3" x14ac:dyDescent="0.2">
      <c r="A5222" s="3" t="str">
        <f>"FRAT1"</f>
        <v>FRAT1</v>
      </c>
      <c r="B5222" s="4">
        <v>2</v>
      </c>
      <c r="C5222" s="5">
        <v>0.72299999999999998</v>
      </c>
    </row>
    <row r="5223" spans="1:3" x14ac:dyDescent="0.2">
      <c r="A5223" s="3" t="str">
        <f>"ITGB6"</f>
        <v>ITGB6</v>
      </c>
      <c r="B5223" s="4">
        <v>2</v>
      </c>
      <c r="C5223" s="5">
        <v>0.72299999999999998</v>
      </c>
    </row>
    <row r="5224" spans="1:3" x14ac:dyDescent="0.2">
      <c r="A5224" s="3" t="str">
        <f>"C9orf16"</f>
        <v>C9orf16</v>
      </c>
      <c r="B5224" s="4">
        <v>2</v>
      </c>
      <c r="C5224" s="5">
        <v>0.72299999999999998</v>
      </c>
    </row>
    <row r="5225" spans="1:3" x14ac:dyDescent="0.2">
      <c r="A5225" s="3" t="str">
        <f>"SGK1"</f>
        <v>SGK1</v>
      </c>
      <c r="B5225" s="4">
        <v>2</v>
      </c>
      <c r="C5225" s="5">
        <v>0.72299999999999998</v>
      </c>
    </row>
    <row r="5226" spans="1:3" x14ac:dyDescent="0.2">
      <c r="A5226" s="3" t="str">
        <f>"GCH1"</f>
        <v>GCH1</v>
      </c>
      <c r="B5226" s="4">
        <v>2</v>
      </c>
      <c r="C5226" s="5">
        <v>0.72199999999999998</v>
      </c>
    </row>
    <row r="5227" spans="1:3" x14ac:dyDescent="0.2">
      <c r="A5227" s="3" t="str">
        <f>"EZH2"</f>
        <v>EZH2</v>
      </c>
      <c r="B5227" s="4">
        <v>2</v>
      </c>
      <c r="C5227" s="5">
        <v>0.72199999999999998</v>
      </c>
    </row>
    <row r="5228" spans="1:3" x14ac:dyDescent="0.2">
      <c r="A5228" s="3" t="str">
        <f>"PRKD2"</f>
        <v>PRKD2</v>
      </c>
      <c r="B5228" s="4">
        <v>2</v>
      </c>
      <c r="C5228" s="5">
        <v>0.72199999999999998</v>
      </c>
    </row>
    <row r="5229" spans="1:3" x14ac:dyDescent="0.2">
      <c r="A5229" s="3" t="str">
        <f>"MSR1"</f>
        <v>MSR1</v>
      </c>
      <c r="B5229" s="4">
        <v>2</v>
      </c>
      <c r="C5229" s="5">
        <v>0.72099999999999997</v>
      </c>
    </row>
    <row r="5230" spans="1:3" x14ac:dyDescent="0.2">
      <c r="A5230" s="3" t="str">
        <f>"AP2S1"</f>
        <v>AP2S1</v>
      </c>
      <c r="B5230" s="4">
        <v>2</v>
      </c>
      <c r="C5230" s="5">
        <v>0.72099999999999997</v>
      </c>
    </row>
    <row r="5231" spans="1:3" x14ac:dyDescent="0.2">
      <c r="A5231" s="3" t="str">
        <f>"COL1A1"</f>
        <v>COL1A1</v>
      </c>
      <c r="B5231" s="4">
        <v>2</v>
      </c>
      <c r="C5231" s="5">
        <v>0.72</v>
      </c>
    </row>
    <row r="5232" spans="1:3" x14ac:dyDescent="0.2">
      <c r="A5232" s="3" t="str">
        <f>"GGA3"</f>
        <v>GGA3</v>
      </c>
      <c r="B5232" s="4">
        <v>2</v>
      </c>
      <c r="C5232" s="5">
        <v>0.72</v>
      </c>
    </row>
    <row r="5233" spans="1:3" x14ac:dyDescent="0.2">
      <c r="A5233" s="3" t="str">
        <f>"TRIM62"</f>
        <v>TRIM62</v>
      </c>
      <c r="B5233" s="4">
        <v>2</v>
      </c>
      <c r="C5233" s="5">
        <v>0.72</v>
      </c>
    </row>
    <row r="5234" spans="1:3" x14ac:dyDescent="0.2">
      <c r="A5234" s="3" t="str">
        <f>"HAS3"</f>
        <v>HAS3</v>
      </c>
      <c r="B5234" s="4">
        <v>2</v>
      </c>
      <c r="C5234" s="5">
        <v>0.72</v>
      </c>
    </row>
    <row r="5235" spans="1:3" x14ac:dyDescent="0.2">
      <c r="A5235" s="3" t="str">
        <f>"GLCE"</f>
        <v>GLCE</v>
      </c>
      <c r="B5235" s="4">
        <v>2</v>
      </c>
      <c r="C5235" s="5">
        <v>0.72</v>
      </c>
    </row>
    <row r="5236" spans="1:3" x14ac:dyDescent="0.2">
      <c r="A5236" s="3" t="str">
        <f>"LZTS2"</f>
        <v>LZTS2</v>
      </c>
      <c r="B5236" s="4">
        <v>2</v>
      </c>
      <c r="C5236" s="5">
        <v>0.72</v>
      </c>
    </row>
    <row r="5237" spans="1:3" x14ac:dyDescent="0.2">
      <c r="A5237" s="3" t="str">
        <f>"IRF7"</f>
        <v>IRF7</v>
      </c>
      <c r="B5237" s="4">
        <v>2</v>
      </c>
      <c r="C5237" s="5">
        <v>0.71899999999999997</v>
      </c>
    </row>
    <row r="5238" spans="1:3" x14ac:dyDescent="0.2">
      <c r="A5238" s="3" t="str">
        <f>"CTPS1"</f>
        <v>CTPS1</v>
      </c>
      <c r="B5238" s="4">
        <v>2</v>
      </c>
      <c r="C5238" s="5">
        <v>0.71899999999999997</v>
      </c>
    </row>
    <row r="5239" spans="1:3" x14ac:dyDescent="0.2">
      <c r="A5239" s="3" t="str">
        <f>"GRAMD1B"</f>
        <v>GRAMD1B</v>
      </c>
      <c r="B5239" s="4">
        <v>2</v>
      </c>
      <c r="C5239" s="5">
        <v>0.71899999999999997</v>
      </c>
    </row>
    <row r="5240" spans="1:3" x14ac:dyDescent="0.2">
      <c r="A5240" s="3" t="str">
        <f>"CCNG2"</f>
        <v>CCNG2</v>
      </c>
      <c r="B5240" s="4">
        <v>2</v>
      </c>
      <c r="C5240" s="5">
        <v>0.71899999999999997</v>
      </c>
    </row>
    <row r="5241" spans="1:3" x14ac:dyDescent="0.2">
      <c r="A5241" s="3" t="str">
        <f>"EDEM1"</f>
        <v>EDEM1</v>
      </c>
      <c r="B5241" s="4">
        <v>2</v>
      </c>
      <c r="C5241" s="5">
        <v>0.71899999999999997</v>
      </c>
    </row>
    <row r="5242" spans="1:3" x14ac:dyDescent="0.2">
      <c r="A5242" s="3" t="str">
        <f>"LINC02560"</f>
        <v>LINC02560</v>
      </c>
      <c r="B5242" s="4">
        <v>2</v>
      </c>
      <c r="C5242" s="5">
        <v>0.71799999999999997</v>
      </c>
    </row>
    <row r="5243" spans="1:3" x14ac:dyDescent="0.2">
      <c r="A5243" s="3" t="str">
        <f>"KRT6B"</f>
        <v>KRT6B</v>
      </c>
      <c r="B5243" s="4">
        <v>2</v>
      </c>
      <c r="C5243" s="5">
        <v>0.71799999999999997</v>
      </c>
    </row>
    <row r="5244" spans="1:3" x14ac:dyDescent="0.2">
      <c r="A5244" s="3" t="str">
        <f>"KIFC3"</f>
        <v>KIFC3</v>
      </c>
      <c r="B5244" s="4">
        <v>2</v>
      </c>
      <c r="C5244" s="5">
        <v>0.71799999999999997</v>
      </c>
    </row>
    <row r="5245" spans="1:3" x14ac:dyDescent="0.2">
      <c r="A5245" s="3" t="str">
        <f>"MAP2K1"</f>
        <v>MAP2K1</v>
      </c>
      <c r="B5245" s="4">
        <v>2</v>
      </c>
      <c r="C5245" s="5">
        <v>0.71799999999999997</v>
      </c>
    </row>
    <row r="5246" spans="1:3" x14ac:dyDescent="0.2">
      <c r="A5246" s="3" t="str">
        <f>"MTMR14"</f>
        <v>MTMR14</v>
      </c>
      <c r="B5246" s="4">
        <v>2</v>
      </c>
      <c r="C5246" s="5">
        <v>0.71799999999999997</v>
      </c>
    </row>
    <row r="5247" spans="1:3" x14ac:dyDescent="0.2">
      <c r="A5247" s="3" t="str">
        <f>"EIF5A"</f>
        <v>EIF5A</v>
      </c>
      <c r="B5247" s="4">
        <v>2</v>
      </c>
      <c r="C5247" s="5">
        <v>0.71799999999999997</v>
      </c>
    </row>
    <row r="5248" spans="1:3" x14ac:dyDescent="0.2">
      <c r="A5248" s="3" t="str">
        <f>"RTCB"</f>
        <v>RTCB</v>
      </c>
      <c r="B5248" s="4">
        <v>2</v>
      </c>
      <c r="C5248" s="5">
        <v>0.71799999999999997</v>
      </c>
    </row>
    <row r="5249" spans="1:3" x14ac:dyDescent="0.2">
      <c r="A5249" s="3" t="str">
        <f>"APOC1"</f>
        <v>APOC1</v>
      </c>
      <c r="B5249" s="4">
        <v>2</v>
      </c>
      <c r="C5249" s="5">
        <v>0.71799999999999997</v>
      </c>
    </row>
    <row r="5250" spans="1:3" x14ac:dyDescent="0.2">
      <c r="A5250" s="3" t="str">
        <f>"CARD6"</f>
        <v>CARD6</v>
      </c>
      <c r="B5250" s="4">
        <v>2</v>
      </c>
      <c r="C5250" s="5">
        <v>0.71799999999999997</v>
      </c>
    </row>
    <row r="5251" spans="1:3" x14ac:dyDescent="0.2">
      <c r="A5251" s="3" t="str">
        <f>"TIAM1"</f>
        <v>TIAM1</v>
      </c>
      <c r="B5251" s="4">
        <v>2</v>
      </c>
      <c r="C5251" s="5">
        <v>0.71699999999999997</v>
      </c>
    </row>
    <row r="5252" spans="1:3" x14ac:dyDescent="0.2">
      <c r="A5252" s="3" t="str">
        <f>"TMEM86A"</f>
        <v>TMEM86A</v>
      </c>
      <c r="B5252" s="4">
        <v>2</v>
      </c>
      <c r="C5252" s="5">
        <v>0.71699999999999997</v>
      </c>
    </row>
    <row r="5253" spans="1:3" x14ac:dyDescent="0.2">
      <c r="A5253" s="3" t="str">
        <f>"MROH3P"</f>
        <v>MROH3P</v>
      </c>
      <c r="B5253" s="4">
        <v>2</v>
      </c>
      <c r="C5253" s="5">
        <v>0.71699999999999997</v>
      </c>
    </row>
    <row r="5254" spans="1:3" x14ac:dyDescent="0.2">
      <c r="A5254" s="3" t="str">
        <f>"TXNDC11"</f>
        <v>TXNDC11</v>
      </c>
      <c r="B5254" s="4">
        <v>2</v>
      </c>
      <c r="C5254" s="5">
        <v>0.71699999999999997</v>
      </c>
    </row>
    <row r="5255" spans="1:3" x14ac:dyDescent="0.2">
      <c r="A5255" s="3" t="str">
        <f>"C2"</f>
        <v>C2</v>
      </c>
      <c r="B5255" s="4">
        <v>2</v>
      </c>
      <c r="C5255" s="5">
        <v>0.71699999999999997</v>
      </c>
    </row>
    <row r="5256" spans="1:3" x14ac:dyDescent="0.2">
      <c r="A5256" s="3" t="str">
        <f>"F2RL1"</f>
        <v>F2RL1</v>
      </c>
      <c r="B5256" s="4">
        <v>2</v>
      </c>
      <c r="C5256" s="5">
        <v>0.71699999999999997</v>
      </c>
    </row>
    <row r="5257" spans="1:3" x14ac:dyDescent="0.2">
      <c r="A5257" s="3" t="str">
        <f>"ALS2CL"</f>
        <v>ALS2CL</v>
      </c>
      <c r="B5257" s="4">
        <v>2</v>
      </c>
      <c r="C5257" s="5">
        <v>0.71599999999999997</v>
      </c>
    </row>
    <row r="5258" spans="1:3" x14ac:dyDescent="0.2">
      <c r="A5258" s="3" t="str">
        <f>"RGS10"</f>
        <v>RGS10</v>
      </c>
      <c r="B5258" s="4">
        <v>2</v>
      </c>
      <c r="C5258" s="5">
        <v>0.71599999999999997</v>
      </c>
    </row>
    <row r="5259" spans="1:3" x14ac:dyDescent="0.2">
      <c r="A5259" s="3" t="str">
        <f>"AC092683.1"</f>
        <v>AC092683.1</v>
      </c>
      <c r="B5259" s="4">
        <v>2</v>
      </c>
      <c r="C5259" s="5">
        <v>0.71599999999999997</v>
      </c>
    </row>
    <row r="5260" spans="1:3" x14ac:dyDescent="0.2">
      <c r="A5260" s="3" t="str">
        <f>"RCAN1"</f>
        <v>RCAN1</v>
      </c>
      <c r="B5260" s="4">
        <v>2</v>
      </c>
      <c r="C5260" s="5">
        <v>0.71599999999999997</v>
      </c>
    </row>
    <row r="5261" spans="1:3" x14ac:dyDescent="0.2">
      <c r="A5261" s="3" t="str">
        <f>"MAF"</f>
        <v>MAF</v>
      </c>
      <c r="B5261" s="4">
        <v>2</v>
      </c>
      <c r="C5261" s="5">
        <v>0.71599999999999997</v>
      </c>
    </row>
    <row r="5262" spans="1:3" x14ac:dyDescent="0.2">
      <c r="A5262" s="3" t="str">
        <f>"MAF1"</f>
        <v>MAF1</v>
      </c>
      <c r="B5262" s="4">
        <v>2</v>
      </c>
      <c r="C5262" s="5">
        <v>0.71599999999999997</v>
      </c>
    </row>
    <row r="5263" spans="1:3" x14ac:dyDescent="0.2">
      <c r="A5263" s="3" t="str">
        <f>"SH3D21"</f>
        <v>SH3D21</v>
      </c>
      <c r="B5263" s="4">
        <v>2</v>
      </c>
      <c r="C5263" s="5">
        <v>0.71499999999999997</v>
      </c>
    </row>
    <row r="5264" spans="1:3" x14ac:dyDescent="0.2">
      <c r="A5264" s="3" t="str">
        <f>"SLAMF8"</f>
        <v>SLAMF8</v>
      </c>
      <c r="B5264" s="4">
        <v>2</v>
      </c>
      <c r="C5264" s="5">
        <v>0.71499999999999997</v>
      </c>
    </row>
    <row r="5265" spans="1:3" x14ac:dyDescent="0.2">
      <c r="A5265" s="3" t="str">
        <f>"LUC7L"</f>
        <v>LUC7L</v>
      </c>
      <c r="B5265" s="4">
        <v>2</v>
      </c>
      <c r="C5265" s="5">
        <v>0.71499999999999997</v>
      </c>
    </row>
    <row r="5266" spans="1:3" x14ac:dyDescent="0.2">
      <c r="A5266" s="3" t="str">
        <f>"MAPKAPK3"</f>
        <v>MAPKAPK3</v>
      </c>
      <c r="B5266" s="4">
        <v>2</v>
      </c>
      <c r="C5266" s="5">
        <v>0.71499999999999997</v>
      </c>
    </row>
    <row r="5267" spans="1:3" x14ac:dyDescent="0.2">
      <c r="A5267" s="3" t="str">
        <f>"TSPAN14"</f>
        <v>TSPAN14</v>
      </c>
      <c r="B5267" s="4">
        <v>2</v>
      </c>
      <c r="C5267" s="5">
        <v>0.71499999999999997</v>
      </c>
    </row>
    <row r="5268" spans="1:3" x14ac:dyDescent="0.2">
      <c r="A5268" s="3" t="str">
        <f>"FUCA2"</f>
        <v>FUCA2</v>
      </c>
      <c r="B5268" s="4">
        <v>2</v>
      </c>
      <c r="C5268" s="5">
        <v>0.71499999999999997</v>
      </c>
    </row>
    <row r="5269" spans="1:3" x14ac:dyDescent="0.2">
      <c r="A5269" s="3" t="str">
        <f>"STAB1"</f>
        <v>STAB1</v>
      </c>
      <c r="B5269" s="4">
        <v>2</v>
      </c>
      <c r="C5269" s="5">
        <v>0.71399999999999997</v>
      </c>
    </row>
    <row r="5270" spans="1:3" x14ac:dyDescent="0.2">
      <c r="A5270" s="3" t="str">
        <f>"CYB561D2"</f>
        <v>CYB561D2</v>
      </c>
      <c r="B5270" s="4">
        <v>2</v>
      </c>
      <c r="C5270" s="5">
        <v>0.71399999999999997</v>
      </c>
    </row>
    <row r="5271" spans="1:3" x14ac:dyDescent="0.2">
      <c r="A5271" s="3" t="str">
        <f>"FBP1"</f>
        <v>FBP1</v>
      </c>
      <c r="B5271" s="4">
        <v>2</v>
      </c>
      <c r="C5271" s="5">
        <v>0.71399999999999997</v>
      </c>
    </row>
    <row r="5272" spans="1:3" x14ac:dyDescent="0.2">
      <c r="A5272" s="3" t="str">
        <f>"TEPSIN"</f>
        <v>TEPSIN</v>
      </c>
      <c r="B5272" s="4">
        <v>2</v>
      </c>
      <c r="C5272" s="5">
        <v>0.71399999999999997</v>
      </c>
    </row>
    <row r="5273" spans="1:3" x14ac:dyDescent="0.2">
      <c r="A5273" s="3" t="str">
        <f>"MRPL14"</f>
        <v>MRPL14</v>
      </c>
      <c r="B5273" s="4">
        <v>2</v>
      </c>
      <c r="C5273" s="5">
        <v>0.71399999999999997</v>
      </c>
    </row>
    <row r="5274" spans="1:3" x14ac:dyDescent="0.2">
      <c r="A5274" s="3" t="str">
        <f>"CLPTM1"</f>
        <v>CLPTM1</v>
      </c>
      <c r="B5274" s="4">
        <v>2</v>
      </c>
      <c r="C5274" s="5">
        <v>0.71399999999999997</v>
      </c>
    </row>
    <row r="5275" spans="1:3" x14ac:dyDescent="0.2">
      <c r="A5275" s="3" t="str">
        <f>"CARD9"</f>
        <v>CARD9</v>
      </c>
      <c r="B5275" s="4">
        <v>2</v>
      </c>
      <c r="C5275" s="5">
        <v>0.71399999999999997</v>
      </c>
    </row>
    <row r="5276" spans="1:3" x14ac:dyDescent="0.2">
      <c r="A5276" s="3" t="str">
        <f>"MAFB"</f>
        <v>MAFB</v>
      </c>
      <c r="B5276" s="4">
        <v>2</v>
      </c>
      <c r="C5276" s="5">
        <v>0.71399999999999997</v>
      </c>
    </row>
    <row r="5277" spans="1:3" x14ac:dyDescent="0.2">
      <c r="A5277" s="3" t="str">
        <f>"CTRL"</f>
        <v>CTRL</v>
      </c>
      <c r="B5277" s="4">
        <v>2</v>
      </c>
      <c r="C5277" s="5">
        <v>0.71299999999999997</v>
      </c>
    </row>
    <row r="5278" spans="1:3" x14ac:dyDescent="0.2">
      <c r="A5278" s="3" t="str">
        <f>"SLK"</f>
        <v>SLK</v>
      </c>
      <c r="B5278" s="4">
        <v>2</v>
      </c>
      <c r="C5278" s="5">
        <v>0.71299999999999997</v>
      </c>
    </row>
    <row r="5279" spans="1:3" x14ac:dyDescent="0.2">
      <c r="A5279" s="3" t="str">
        <f>"TMPRSS11A"</f>
        <v>TMPRSS11A</v>
      </c>
      <c r="B5279" s="4">
        <v>2</v>
      </c>
      <c r="C5279" s="5">
        <v>0.71299999999999997</v>
      </c>
    </row>
    <row r="5280" spans="1:3" x14ac:dyDescent="0.2">
      <c r="A5280" s="3" t="str">
        <f>"HECTD3"</f>
        <v>HECTD3</v>
      </c>
      <c r="B5280" s="4">
        <v>2</v>
      </c>
      <c r="C5280" s="5">
        <v>0.71299999999999997</v>
      </c>
    </row>
    <row r="5281" spans="1:3" x14ac:dyDescent="0.2">
      <c r="A5281" s="3" t="str">
        <f>"SLC7A11"</f>
        <v>SLC7A11</v>
      </c>
      <c r="B5281" s="4">
        <v>2</v>
      </c>
      <c r="C5281" s="5">
        <v>0.71299999999999997</v>
      </c>
    </row>
    <row r="5282" spans="1:3" x14ac:dyDescent="0.2">
      <c r="A5282" s="3" t="str">
        <f>"MOB2"</f>
        <v>MOB2</v>
      </c>
      <c r="B5282" s="4">
        <v>2</v>
      </c>
      <c r="C5282" s="5">
        <v>0.71299999999999997</v>
      </c>
    </row>
    <row r="5283" spans="1:3" x14ac:dyDescent="0.2">
      <c r="A5283" s="3" t="str">
        <f>"CAPN1"</f>
        <v>CAPN1</v>
      </c>
      <c r="B5283" s="4">
        <v>2</v>
      </c>
      <c r="C5283" s="5">
        <v>0.71299999999999997</v>
      </c>
    </row>
    <row r="5284" spans="1:3" x14ac:dyDescent="0.2">
      <c r="A5284" s="3" t="str">
        <f>"TTC9"</f>
        <v>TTC9</v>
      </c>
      <c r="B5284" s="4">
        <v>2</v>
      </c>
      <c r="C5284" s="5">
        <v>0.71299999999999997</v>
      </c>
    </row>
    <row r="5285" spans="1:3" x14ac:dyDescent="0.2">
      <c r="A5285" s="3" t="str">
        <f>"AC104530.1"</f>
        <v>AC104530.1</v>
      </c>
      <c r="B5285" s="4">
        <v>2</v>
      </c>
      <c r="C5285" s="5">
        <v>0.71199999999999997</v>
      </c>
    </row>
    <row r="5286" spans="1:3" x14ac:dyDescent="0.2">
      <c r="A5286" s="3" t="str">
        <f>"BX255925.3"</f>
        <v>BX255925.3</v>
      </c>
      <c r="B5286" s="4">
        <v>2</v>
      </c>
      <c r="C5286" s="5">
        <v>0.71199999999999997</v>
      </c>
    </row>
    <row r="5287" spans="1:3" x14ac:dyDescent="0.2">
      <c r="A5287" s="3" t="str">
        <f>"TRAF4"</f>
        <v>TRAF4</v>
      </c>
      <c r="B5287" s="4">
        <v>2</v>
      </c>
      <c r="C5287" s="5">
        <v>0.71199999999999997</v>
      </c>
    </row>
    <row r="5288" spans="1:3" x14ac:dyDescent="0.2">
      <c r="A5288" s="3" t="str">
        <f>"BRMS1"</f>
        <v>BRMS1</v>
      </c>
      <c r="B5288" s="4">
        <v>2</v>
      </c>
      <c r="C5288" s="5">
        <v>0.71199999999999997</v>
      </c>
    </row>
    <row r="5289" spans="1:3" x14ac:dyDescent="0.2">
      <c r="A5289" s="3" t="str">
        <f>"SNX8"</f>
        <v>SNX8</v>
      </c>
      <c r="B5289" s="4">
        <v>2</v>
      </c>
      <c r="C5289" s="5">
        <v>0.71199999999999997</v>
      </c>
    </row>
    <row r="5290" spans="1:3" x14ac:dyDescent="0.2">
      <c r="A5290" s="3" t="str">
        <f>"LLGL2"</f>
        <v>LLGL2</v>
      </c>
      <c r="B5290" s="4">
        <v>2</v>
      </c>
      <c r="C5290" s="5">
        <v>0.71099999999999997</v>
      </c>
    </row>
    <row r="5291" spans="1:3" x14ac:dyDescent="0.2">
      <c r="A5291" s="3" t="str">
        <f>"C1orf159"</f>
        <v>C1orf159</v>
      </c>
      <c r="B5291" s="4">
        <v>2</v>
      </c>
      <c r="C5291" s="5">
        <v>0.71099999999999997</v>
      </c>
    </row>
    <row r="5292" spans="1:3" x14ac:dyDescent="0.2">
      <c r="A5292" s="3" t="str">
        <f>"TUBA1C"</f>
        <v>TUBA1C</v>
      </c>
      <c r="B5292" s="4">
        <v>2</v>
      </c>
      <c r="C5292" s="5">
        <v>0.71099999999999997</v>
      </c>
    </row>
    <row r="5293" spans="1:3" x14ac:dyDescent="0.2">
      <c r="A5293" s="3" t="str">
        <f>"ID3"</f>
        <v>ID3</v>
      </c>
      <c r="B5293" s="4">
        <v>2</v>
      </c>
      <c r="C5293" s="5">
        <v>0.71099999999999997</v>
      </c>
    </row>
    <row r="5294" spans="1:3" x14ac:dyDescent="0.2">
      <c r="A5294" s="3" t="str">
        <f>"MAP3K6"</f>
        <v>MAP3K6</v>
      </c>
      <c r="B5294" s="4">
        <v>2</v>
      </c>
      <c r="C5294" s="5">
        <v>0.71</v>
      </c>
    </row>
    <row r="5295" spans="1:3" x14ac:dyDescent="0.2">
      <c r="A5295" s="3" t="str">
        <f>"BPIFA2"</f>
        <v>BPIFA2</v>
      </c>
      <c r="B5295" s="4">
        <v>2</v>
      </c>
      <c r="C5295" s="5">
        <v>0.71</v>
      </c>
    </row>
    <row r="5296" spans="1:3" x14ac:dyDescent="0.2">
      <c r="A5296" s="3" t="str">
        <f>"USP38"</f>
        <v>USP38</v>
      </c>
      <c r="B5296" s="4">
        <v>2</v>
      </c>
      <c r="C5296" s="5">
        <v>0.71</v>
      </c>
    </row>
    <row r="5297" spans="1:3" x14ac:dyDescent="0.2">
      <c r="A5297" s="3" t="str">
        <f>"VPS26C"</f>
        <v>VPS26C</v>
      </c>
      <c r="B5297" s="4">
        <v>2</v>
      </c>
      <c r="C5297" s="5">
        <v>0.71</v>
      </c>
    </row>
    <row r="5298" spans="1:3" x14ac:dyDescent="0.2">
      <c r="A5298" s="3" t="str">
        <f>"PHLDA2"</f>
        <v>PHLDA2</v>
      </c>
      <c r="B5298" s="4">
        <v>2</v>
      </c>
      <c r="C5298" s="5">
        <v>0.71</v>
      </c>
    </row>
    <row r="5299" spans="1:3" x14ac:dyDescent="0.2">
      <c r="A5299" s="3" t="str">
        <f>"CLIC3"</f>
        <v>CLIC3</v>
      </c>
      <c r="B5299" s="4">
        <v>2</v>
      </c>
      <c r="C5299" s="5">
        <v>0.70899999999999996</v>
      </c>
    </row>
    <row r="5300" spans="1:3" x14ac:dyDescent="0.2">
      <c r="A5300" s="3" t="str">
        <f>"PMP22"</f>
        <v>PMP22</v>
      </c>
      <c r="B5300" s="4">
        <v>2</v>
      </c>
      <c r="C5300" s="5">
        <v>0.70899999999999996</v>
      </c>
    </row>
    <row r="5301" spans="1:3" x14ac:dyDescent="0.2">
      <c r="A5301" s="3" t="str">
        <f>"TEN1"</f>
        <v>TEN1</v>
      </c>
      <c r="B5301" s="4">
        <v>2</v>
      </c>
      <c r="C5301" s="5">
        <v>0.70899999999999996</v>
      </c>
    </row>
    <row r="5302" spans="1:3" x14ac:dyDescent="0.2">
      <c r="A5302" s="3" t="str">
        <f>"CCNJL"</f>
        <v>CCNJL</v>
      </c>
      <c r="B5302" s="4">
        <v>2</v>
      </c>
      <c r="C5302" s="5">
        <v>0.70899999999999996</v>
      </c>
    </row>
    <row r="5303" spans="1:3" x14ac:dyDescent="0.2">
      <c r="A5303" s="3" t="str">
        <f>"CNP"</f>
        <v>CNP</v>
      </c>
      <c r="B5303" s="4">
        <v>2</v>
      </c>
      <c r="C5303" s="5">
        <v>0.70899999999999996</v>
      </c>
    </row>
    <row r="5304" spans="1:3" x14ac:dyDescent="0.2">
      <c r="A5304" s="3" t="str">
        <f>"SPRR2A"</f>
        <v>SPRR2A</v>
      </c>
      <c r="B5304" s="4">
        <v>2</v>
      </c>
      <c r="C5304" s="5">
        <v>0.70799999999999996</v>
      </c>
    </row>
    <row r="5305" spans="1:3" x14ac:dyDescent="0.2">
      <c r="A5305" s="3" t="str">
        <f>"ABCA12"</f>
        <v>ABCA12</v>
      </c>
      <c r="B5305" s="4">
        <v>2</v>
      </c>
      <c r="C5305" s="5">
        <v>0.70799999999999996</v>
      </c>
    </row>
    <row r="5306" spans="1:3" x14ac:dyDescent="0.2">
      <c r="A5306" s="3" t="str">
        <f>"IRF8"</f>
        <v>IRF8</v>
      </c>
      <c r="B5306" s="4">
        <v>2</v>
      </c>
      <c r="C5306" s="5">
        <v>0.70799999999999996</v>
      </c>
    </row>
    <row r="5307" spans="1:3" x14ac:dyDescent="0.2">
      <c r="A5307" s="3" t="str">
        <f>"FAM20A"</f>
        <v>FAM20A</v>
      </c>
      <c r="B5307" s="4">
        <v>2</v>
      </c>
      <c r="C5307" s="5">
        <v>0.70799999999999996</v>
      </c>
    </row>
    <row r="5308" spans="1:3" x14ac:dyDescent="0.2">
      <c r="A5308" s="3" t="str">
        <f>"IGHMBP2"</f>
        <v>IGHMBP2</v>
      </c>
      <c r="B5308" s="4">
        <v>2</v>
      </c>
      <c r="C5308" s="5">
        <v>0.70799999999999996</v>
      </c>
    </row>
    <row r="5309" spans="1:3" x14ac:dyDescent="0.2">
      <c r="A5309" s="3" t="str">
        <f>"NCOA3"</f>
        <v>NCOA3</v>
      </c>
      <c r="B5309" s="4">
        <v>2</v>
      </c>
      <c r="C5309" s="5">
        <v>0.70799999999999996</v>
      </c>
    </row>
    <row r="5310" spans="1:3" x14ac:dyDescent="0.2">
      <c r="A5310" s="3" t="str">
        <f>"NDRG2"</f>
        <v>NDRG2</v>
      </c>
      <c r="B5310" s="4">
        <v>2</v>
      </c>
      <c r="C5310" s="5">
        <v>0.70799999999999996</v>
      </c>
    </row>
    <row r="5311" spans="1:3" x14ac:dyDescent="0.2">
      <c r="A5311" s="3" t="str">
        <f>"SSR2"</f>
        <v>SSR2</v>
      </c>
      <c r="B5311" s="4">
        <v>2</v>
      </c>
      <c r="C5311" s="5">
        <v>0.70799999999999996</v>
      </c>
    </row>
    <row r="5312" spans="1:3" x14ac:dyDescent="0.2">
      <c r="A5312" s="3" t="str">
        <f>"TBC1D3B"</f>
        <v>TBC1D3B</v>
      </c>
      <c r="B5312" s="4">
        <v>2</v>
      </c>
      <c r="C5312" s="5">
        <v>0.70799999999999996</v>
      </c>
    </row>
    <row r="5313" spans="1:3" x14ac:dyDescent="0.2">
      <c r="A5313" s="3" t="str">
        <f>"CDC25B"</f>
        <v>CDC25B</v>
      </c>
      <c r="B5313" s="4">
        <v>2</v>
      </c>
      <c r="C5313" s="5">
        <v>0.70699999999999996</v>
      </c>
    </row>
    <row r="5314" spans="1:3" x14ac:dyDescent="0.2">
      <c r="A5314" s="3" t="str">
        <f>"TRPV3"</f>
        <v>TRPV3</v>
      </c>
      <c r="B5314" s="4">
        <v>2</v>
      </c>
      <c r="C5314" s="5">
        <v>0.70699999999999996</v>
      </c>
    </row>
    <row r="5315" spans="1:3" x14ac:dyDescent="0.2">
      <c r="A5315" s="3" t="str">
        <f>"MGAT4A"</f>
        <v>MGAT4A</v>
      </c>
      <c r="B5315" s="4">
        <v>2</v>
      </c>
      <c r="C5315" s="5">
        <v>0.70699999999999996</v>
      </c>
    </row>
    <row r="5316" spans="1:3" x14ac:dyDescent="0.2">
      <c r="A5316" s="3" t="str">
        <f>"H2AZ1"</f>
        <v>H2AZ1</v>
      </c>
      <c r="B5316" s="4">
        <v>2</v>
      </c>
      <c r="C5316" s="5">
        <v>0.70699999999999996</v>
      </c>
    </row>
    <row r="5317" spans="1:3" x14ac:dyDescent="0.2">
      <c r="A5317" s="3" t="str">
        <f>"TGM5"</f>
        <v>TGM5</v>
      </c>
      <c r="B5317" s="4">
        <v>2</v>
      </c>
      <c r="C5317" s="5">
        <v>0.70699999999999996</v>
      </c>
    </row>
    <row r="5318" spans="1:3" x14ac:dyDescent="0.2">
      <c r="A5318" s="3" t="str">
        <f>"RNF183"</f>
        <v>RNF183</v>
      </c>
      <c r="B5318" s="4">
        <v>2</v>
      </c>
      <c r="C5318" s="5">
        <v>0.70699999999999996</v>
      </c>
    </row>
    <row r="5319" spans="1:3" x14ac:dyDescent="0.2">
      <c r="A5319" s="3" t="str">
        <f>"CDRT1"</f>
        <v>CDRT1</v>
      </c>
      <c r="B5319" s="4">
        <v>2</v>
      </c>
      <c r="C5319" s="5">
        <v>0.70699999999999996</v>
      </c>
    </row>
    <row r="5320" spans="1:3" x14ac:dyDescent="0.2">
      <c r="A5320" s="3" t="str">
        <f>"MAD2L2"</f>
        <v>MAD2L2</v>
      </c>
      <c r="B5320" s="4">
        <v>2</v>
      </c>
      <c r="C5320" s="5">
        <v>0.70699999999999996</v>
      </c>
    </row>
    <row r="5321" spans="1:3" x14ac:dyDescent="0.2">
      <c r="A5321" s="3" t="str">
        <f>"CEACAM6"</f>
        <v>CEACAM6</v>
      </c>
      <c r="B5321" s="4">
        <v>2</v>
      </c>
      <c r="C5321" s="5">
        <v>0.70699999999999996</v>
      </c>
    </row>
    <row r="5322" spans="1:3" x14ac:dyDescent="0.2">
      <c r="A5322" s="3" t="str">
        <f>"SLC39A1"</f>
        <v>SLC39A1</v>
      </c>
      <c r="B5322" s="4">
        <v>2</v>
      </c>
      <c r="C5322" s="5">
        <v>0.70599999999999996</v>
      </c>
    </row>
    <row r="5323" spans="1:3" x14ac:dyDescent="0.2">
      <c r="A5323" s="3" t="str">
        <f>"H2BC12"</f>
        <v>H2BC12</v>
      </c>
      <c r="B5323" s="4">
        <v>2</v>
      </c>
      <c r="C5323" s="5">
        <v>0.70599999999999996</v>
      </c>
    </row>
    <row r="5324" spans="1:3" x14ac:dyDescent="0.2">
      <c r="A5324" s="3" t="str">
        <f>"HSD11B1"</f>
        <v>HSD11B1</v>
      </c>
      <c r="B5324" s="4">
        <v>2</v>
      </c>
      <c r="C5324" s="5">
        <v>0.70599999999999996</v>
      </c>
    </row>
    <row r="5325" spans="1:3" x14ac:dyDescent="0.2">
      <c r="A5325" s="3" t="str">
        <f>"LINC01269"</f>
        <v>LINC01269</v>
      </c>
      <c r="B5325" s="4">
        <v>2</v>
      </c>
      <c r="C5325" s="5">
        <v>0.70599999999999996</v>
      </c>
    </row>
    <row r="5326" spans="1:3" x14ac:dyDescent="0.2">
      <c r="A5326" s="3" t="str">
        <f>"MED27"</f>
        <v>MED27</v>
      </c>
      <c r="B5326" s="4">
        <v>2</v>
      </c>
      <c r="C5326" s="5">
        <v>0.70599999999999996</v>
      </c>
    </row>
    <row r="5327" spans="1:3" x14ac:dyDescent="0.2">
      <c r="A5327" s="3" t="str">
        <f>"SLC26A11"</f>
        <v>SLC26A11</v>
      </c>
      <c r="B5327" s="4">
        <v>2</v>
      </c>
      <c r="C5327" s="5">
        <v>0.70599999999999996</v>
      </c>
    </row>
    <row r="5328" spans="1:3" x14ac:dyDescent="0.2">
      <c r="A5328" s="3" t="str">
        <f>"MYOF"</f>
        <v>MYOF</v>
      </c>
      <c r="B5328" s="4">
        <v>2</v>
      </c>
      <c r="C5328" s="5">
        <v>0.70599999999999996</v>
      </c>
    </row>
    <row r="5329" spans="1:3" x14ac:dyDescent="0.2">
      <c r="A5329" s="3" t="str">
        <f>"AL161431.1"</f>
        <v>AL161431.1</v>
      </c>
      <c r="B5329" s="4">
        <v>2</v>
      </c>
      <c r="C5329" s="5">
        <v>0.70499999999999996</v>
      </c>
    </row>
    <row r="5330" spans="1:3" x14ac:dyDescent="0.2">
      <c r="A5330" s="3" t="str">
        <f>"PGD"</f>
        <v>PGD</v>
      </c>
      <c r="B5330" s="4">
        <v>2</v>
      </c>
      <c r="C5330" s="5">
        <v>0.70499999999999996</v>
      </c>
    </row>
    <row r="5331" spans="1:3" x14ac:dyDescent="0.2">
      <c r="A5331" s="3" t="str">
        <f>"OGFRL1"</f>
        <v>OGFRL1</v>
      </c>
      <c r="B5331" s="4">
        <v>2</v>
      </c>
      <c r="C5331" s="5">
        <v>0.70499999999999996</v>
      </c>
    </row>
    <row r="5332" spans="1:3" x14ac:dyDescent="0.2">
      <c r="A5332" s="3" t="str">
        <f>"EI24"</f>
        <v>EI24</v>
      </c>
      <c r="B5332" s="4">
        <v>2</v>
      </c>
      <c r="C5332" s="5">
        <v>0.70499999999999996</v>
      </c>
    </row>
    <row r="5333" spans="1:3" x14ac:dyDescent="0.2">
      <c r="A5333" s="3" t="str">
        <f>"CERS3"</f>
        <v>CERS3</v>
      </c>
      <c r="B5333" s="4">
        <v>2</v>
      </c>
      <c r="C5333" s="5">
        <v>0.70399999999999996</v>
      </c>
    </row>
    <row r="5334" spans="1:3" x14ac:dyDescent="0.2">
      <c r="A5334" s="3" t="str">
        <f>"MARCHF1"</f>
        <v>MARCHF1</v>
      </c>
      <c r="B5334" s="4">
        <v>2</v>
      </c>
      <c r="C5334" s="5">
        <v>0.70399999999999996</v>
      </c>
    </row>
    <row r="5335" spans="1:3" x14ac:dyDescent="0.2">
      <c r="A5335" s="3" t="str">
        <f>"ESAM"</f>
        <v>ESAM</v>
      </c>
      <c r="B5335" s="4">
        <v>2</v>
      </c>
      <c r="C5335" s="5">
        <v>0.70399999999999996</v>
      </c>
    </row>
    <row r="5336" spans="1:3" x14ac:dyDescent="0.2">
      <c r="A5336" s="3" t="str">
        <f>"BX640514.2"</f>
        <v>BX640514.2</v>
      </c>
      <c r="B5336" s="4">
        <v>2</v>
      </c>
      <c r="C5336" s="5">
        <v>0.70399999999999996</v>
      </c>
    </row>
    <row r="5337" spans="1:3" x14ac:dyDescent="0.2">
      <c r="A5337" s="3" t="str">
        <f>"TMEM184B"</f>
        <v>TMEM184B</v>
      </c>
      <c r="B5337" s="4">
        <v>2</v>
      </c>
      <c r="C5337" s="5">
        <v>0.70399999999999996</v>
      </c>
    </row>
    <row r="5338" spans="1:3" x14ac:dyDescent="0.2">
      <c r="A5338" s="3" t="str">
        <f>"C4orf19"</f>
        <v>C4orf19</v>
      </c>
      <c r="B5338" s="4">
        <v>2</v>
      </c>
      <c r="C5338" s="5">
        <v>0.70399999999999996</v>
      </c>
    </row>
    <row r="5339" spans="1:3" x14ac:dyDescent="0.2">
      <c r="A5339" s="3" t="str">
        <f>"GPAT4"</f>
        <v>GPAT4</v>
      </c>
      <c r="B5339" s="4">
        <v>2</v>
      </c>
      <c r="C5339" s="5">
        <v>0.70399999999999996</v>
      </c>
    </row>
    <row r="5340" spans="1:3" x14ac:dyDescent="0.2">
      <c r="A5340" s="3" t="str">
        <f>"GNL3"</f>
        <v>GNL3</v>
      </c>
      <c r="B5340" s="4">
        <v>2</v>
      </c>
      <c r="C5340" s="5">
        <v>0.70399999999999996</v>
      </c>
    </row>
    <row r="5341" spans="1:3" x14ac:dyDescent="0.2">
      <c r="A5341" s="3" t="str">
        <f>"CEACAM1"</f>
        <v>CEACAM1</v>
      </c>
      <c r="B5341" s="4">
        <v>2</v>
      </c>
      <c r="C5341" s="5">
        <v>0.70399999999999996</v>
      </c>
    </row>
    <row r="5342" spans="1:3" x14ac:dyDescent="0.2">
      <c r="A5342" s="3" t="str">
        <f>"APOL1"</f>
        <v>APOL1</v>
      </c>
      <c r="B5342" s="4">
        <v>2</v>
      </c>
      <c r="C5342" s="5">
        <v>0.70399999999999996</v>
      </c>
    </row>
    <row r="5343" spans="1:3" x14ac:dyDescent="0.2">
      <c r="A5343" s="3" t="str">
        <f>"GPR157"</f>
        <v>GPR157</v>
      </c>
      <c r="B5343" s="4">
        <v>2</v>
      </c>
      <c r="C5343" s="5">
        <v>0.70299999999999996</v>
      </c>
    </row>
    <row r="5344" spans="1:3" x14ac:dyDescent="0.2">
      <c r="A5344" s="3" t="str">
        <f>"AKAP17A"</f>
        <v>AKAP17A</v>
      </c>
      <c r="B5344" s="4">
        <v>2</v>
      </c>
      <c r="C5344" s="5">
        <v>0.70299999999999996</v>
      </c>
    </row>
    <row r="5345" spans="1:3" x14ac:dyDescent="0.2">
      <c r="A5345" s="3" t="str">
        <f>"MRPS12"</f>
        <v>MRPS12</v>
      </c>
      <c r="B5345" s="4">
        <v>2</v>
      </c>
      <c r="C5345" s="5">
        <v>0.70299999999999996</v>
      </c>
    </row>
    <row r="5346" spans="1:3" x14ac:dyDescent="0.2">
      <c r="A5346" s="3" t="str">
        <f>"MYDGF"</f>
        <v>MYDGF</v>
      </c>
      <c r="B5346" s="4">
        <v>2</v>
      </c>
      <c r="C5346" s="5">
        <v>0.70299999999999996</v>
      </c>
    </row>
    <row r="5347" spans="1:3" x14ac:dyDescent="0.2">
      <c r="A5347" s="3" t="str">
        <f>"IL10"</f>
        <v>IL10</v>
      </c>
      <c r="B5347" s="4">
        <v>2</v>
      </c>
      <c r="C5347" s="5">
        <v>0.70199999999999996</v>
      </c>
    </row>
    <row r="5348" spans="1:3" x14ac:dyDescent="0.2">
      <c r="A5348" s="3" t="str">
        <f>"FUT6"</f>
        <v>FUT6</v>
      </c>
      <c r="B5348" s="4">
        <v>2</v>
      </c>
      <c r="C5348" s="5">
        <v>0.70199999999999996</v>
      </c>
    </row>
    <row r="5349" spans="1:3" x14ac:dyDescent="0.2">
      <c r="A5349" s="3" t="str">
        <f>"TMEM51"</f>
        <v>TMEM51</v>
      </c>
      <c r="B5349" s="4">
        <v>2</v>
      </c>
      <c r="C5349" s="5">
        <v>0.70199999999999996</v>
      </c>
    </row>
    <row r="5350" spans="1:3" x14ac:dyDescent="0.2">
      <c r="A5350" s="3" t="str">
        <f>"MAPK6"</f>
        <v>MAPK6</v>
      </c>
      <c r="B5350" s="4">
        <v>2</v>
      </c>
      <c r="C5350" s="5">
        <v>0.70199999999999996</v>
      </c>
    </row>
    <row r="5351" spans="1:3" x14ac:dyDescent="0.2">
      <c r="A5351" s="3" t="str">
        <f>"HAVCR2"</f>
        <v>HAVCR2</v>
      </c>
      <c r="B5351" s="4">
        <v>2</v>
      </c>
      <c r="C5351" s="5">
        <v>0.70199999999999996</v>
      </c>
    </row>
    <row r="5352" spans="1:3" x14ac:dyDescent="0.2">
      <c r="A5352" s="3" t="str">
        <f>"PSME4"</f>
        <v>PSME4</v>
      </c>
      <c r="B5352" s="4">
        <v>2</v>
      </c>
      <c r="C5352" s="5">
        <v>0.70099999999999996</v>
      </c>
    </row>
    <row r="5353" spans="1:3" x14ac:dyDescent="0.2">
      <c r="A5353" s="3" t="str">
        <f>"KRT16"</f>
        <v>KRT16</v>
      </c>
      <c r="B5353" s="4">
        <v>2</v>
      </c>
      <c r="C5353" s="5">
        <v>0.70099999999999996</v>
      </c>
    </row>
    <row r="5354" spans="1:3" x14ac:dyDescent="0.2">
      <c r="A5354" s="3" t="str">
        <f>"SFN"</f>
        <v>SFN</v>
      </c>
      <c r="B5354" s="4">
        <v>2</v>
      </c>
      <c r="C5354" s="5">
        <v>0.70099999999999996</v>
      </c>
    </row>
    <row r="5355" spans="1:3" x14ac:dyDescent="0.2">
      <c r="A5355" s="3" t="str">
        <f>"PPP2R2C"</f>
        <v>PPP2R2C</v>
      </c>
      <c r="B5355" s="4">
        <v>2</v>
      </c>
      <c r="C5355" s="5">
        <v>0.70099999999999996</v>
      </c>
    </row>
    <row r="5356" spans="1:3" x14ac:dyDescent="0.2">
      <c r="A5356" s="3" t="str">
        <f>"AKAP13"</f>
        <v>AKAP13</v>
      </c>
      <c r="B5356" s="4">
        <v>2</v>
      </c>
      <c r="C5356" s="5">
        <v>0.70099999999999996</v>
      </c>
    </row>
    <row r="5357" spans="1:3" x14ac:dyDescent="0.2">
      <c r="A5357" s="3" t="str">
        <f>"FAM20C"</f>
        <v>FAM20C</v>
      </c>
      <c r="B5357" s="4">
        <v>2</v>
      </c>
      <c r="C5357" s="5">
        <v>0.70099999999999996</v>
      </c>
    </row>
    <row r="5358" spans="1:3" x14ac:dyDescent="0.2">
      <c r="A5358" s="3" t="str">
        <f>"TMSB4XP4"</f>
        <v>TMSB4XP4</v>
      </c>
      <c r="B5358" s="4">
        <v>2</v>
      </c>
      <c r="C5358" s="5">
        <v>0.7</v>
      </c>
    </row>
    <row r="5359" spans="1:3" x14ac:dyDescent="0.2">
      <c r="A5359" s="3" t="str">
        <f>"ETV6"</f>
        <v>ETV6</v>
      </c>
      <c r="B5359" s="4">
        <v>2</v>
      </c>
      <c r="C5359" s="5">
        <v>0.7</v>
      </c>
    </row>
    <row r="5360" spans="1:3" x14ac:dyDescent="0.2">
      <c r="A5360" s="3" t="str">
        <f>"C6orf132"</f>
        <v>C6orf132</v>
      </c>
      <c r="B5360" s="4">
        <v>2</v>
      </c>
      <c r="C5360" s="5">
        <v>0.7</v>
      </c>
    </row>
    <row r="5361" spans="1:3" x14ac:dyDescent="0.2">
      <c r="A5361" s="3" t="str">
        <f>"DGKQ"</f>
        <v>DGKQ</v>
      </c>
      <c r="B5361" s="4">
        <v>2</v>
      </c>
      <c r="C5361" s="5">
        <v>0.69899999999999995</v>
      </c>
    </row>
    <row r="5362" spans="1:3" x14ac:dyDescent="0.2">
      <c r="A5362" s="3" t="str">
        <f>"WHAMM"</f>
        <v>WHAMM</v>
      </c>
      <c r="B5362" s="4">
        <v>2</v>
      </c>
      <c r="C5362" s="5">
        <v>0.69899999999999995</v>
      </c>
    </row>
    <row r="5363" spans="1:3" x14ac:dyDescent="0.2">
      <c r="A5363" s="3" t="str">
        <f>"TNFRSF25"</f>
        <v>TNFRSF25</v>
      </c>
      <c r="B5363" s="4">
        <v>2</v>
      </c>
      <c r="C5363" s="5">
        <v>0.69899999999999995</v>
      </c>
    </row>
    <row r="5364" spans="1:3" x14ac:dyDescent="0.2">
      <c r="A5364" s="3" t="str">
        <f>"IFNAR1"</f>
        <v>IFNAR1</v>
      </c>
      <c r="B5364" s="4">
        <v>2</v>
      </c>
      <c r="C5364" s="5">
        <v>0.69899999999999995</v>
      </c>
    </row>
    <row r="5365" spans="1:3" x14ac:dyDescent="0.2">
      <c r="A5365" s="3" t="str">
        <f>"FAM126A"</f>
        <v>FAM126A</v>
      </c>
      <c r="B5365" s="4">
        <v>2</v>
      </c>
      <c r="C5365" s="5">
        <v>0.69799999999999995</v>
      </c>
    </row>
    <row r="5366" spans="1:3" x14ac:dyDescent="0.2">
      <c r="A5366" s="3" t="str">
        <f>"AC097499.2"</f>
        <v>AC097499.2</v>
      </c>
      <c r="B5366" s="4">
        <v>2</v>
      </c>
      <c r="C5366" s="5">
        <v>0.69799999999999995</v>
      </c>
    </row>
    <row r="5367" spans="1:3" x14ac:dyDescent="0.2">
      <c r="A5367" s="3" t="str">
        <f>"STK26"</f>
        <v>STK26</v>
      </c>
      <c r="B5367" s="4">
        <v>2</v>
      </c>
      <c r="C5367" s="5">
        <v>0.69799999999999995</v>
      </c>
    </row>
    <row r="5368" spans="1:3" x14ac:dyDescent="0.2">
      <c r="A5368" s="3" t="str">
        <f>"C11orf96"</f>
        <v>C11orf96</v>
      </c>
      <c r="B5368" s="4">
        <v>2</v>
      </c>
      <c r="C5368" s="5">
        <v>0.69699999999999995</v>
      </c>
    </row>
    <row r="5369" spans="1:3" x14ac:dyDescent="0.2">
      <c r="A5369" s="3" t="str">
        <f>"MUC20"</f>
        <v>MUC20</v>
      </c>
      <c r="B5369" s="4">
        <v>2</v>
      </c>
      <c r="C5369" s="5">
        <v>0.69699999999999995</v>
      </c>
    </row>
    <row r="5370" spans="1:3" x14ac:dyDescent="0.2">
      <c r="A5370" s="3" t="str">
        <f>"TNNI2"</f>
        <v>TNNI2</v>
      </c>
      <c r="B5370" s="4">
        <v>2</v>
      </c>
      <c r="C5370" s="5">
        <v>0.69699999999999995</v>
      </c>
    </row>
    <row r="5371" spans="1:3" x14ac:dyDescent="0.2">
      <c r="A5371" s="3" t="str">
        <f>"RASL10A"</f>
        <v>RASL10A</v>
      </c>
      <c r="B5371" s="4">
        <v>2</v>
      </c>
      <c r="C5371" s="5">
        <v>0.69699999999999995</v>
      </c>
    </row>
    <row r="5372" spans="1:3" x14ac:dyDescent="0.2">
      <c r="A5372" s="3" t="str">
        <f>"UHRF1BP1"</f>
        <v>UHRF1BP1</v>
      </c>
      <c r="B5372" s="4">
        <v>2</v>
      </c>
      <c r="C5372" s="5">
        <v>0.69699999999999995</v>
      </c>
    </row>
    <row r="5373" spans="1:3" x14ac:dyDescent="0.2">
      <c r="A5373" s="3" t="str">
        <f>"GPR108"</f>
        <v>GPR108</v>
      </c>
      <c r="B5373" s="4">
        <v>2</v>
      </c>
      <c r="C5373" s="5">
        <v>0.69699999999999995</v>
      </c>
    </row>
    <row r="5374" spans="1:3" x14ac:dyDescent="0.2">
      <c r="A5374" s="3" t="str">
        <f>"IFITM1"</f>
        <v>IFITM1</v>
      </c>
      <c r="B5374" s="4">
        <v>2</v>
      </c>
      <c r="C5374" s="5">
        <v>0.69699999999999995</v>
      </c>
    </row>
    <row r="5375" spans="1:3" x14ac:dyDescent="0.2">
      <c r="A5375" s="3" t="str">
        <f>"UGCG"</f>
        <v>UGCG</v>
      </c>
      <c r="B5375" s="4">
        <v>2</v>
      </c>
      <c r="C5375" s="5">
        <v>0.69699999999999995</v>
      </c>
    </row>
    <row r="5376" spans="1:3" x14ac:dyDescent="0.2">
      <c r="A5376" s="3" t="str">
        <f>"LMO7"</f>
        <v>LMO7</v>
      </c>
      <c r="B5376" s="4">
        <v>2</v>
      </c>
      <c r="C5376" s="5">
        <v>0.69699999999999995</v>
      </c>
    </row>
    <row r="5377" spans="1:3" x14ac:dyDescent="0.2">
      <c r="A5377" s="3" t="str">
        <f>"RNF223"</f>
        <v>RNF223</v>
      </c>
      <c r="B5377" s="4">
        <v>2</v>
      </c>
      <c r="C5377" s="5">
        <v>0.69599999999999995</v>
      </c>
    </row>
    <row r="5378" spans="1:3" x14ac:dyDescent="0.2">
      <c r="A5378" s="3" t="str">
        <f>"IL19"</f>
        <v>IL19</v>
      </c>
      <c r="B5378" s="4">
        <v>2</v>
      </c>
      <c r="C5378" s="5">
        <v>0.69599999999999995</v>
      </c>
    </row>
    <row r="5379" spans="1:3" x14ac:dyDescent="0.2">
      <c r="A5379" s="3" t="str">
        <f>"MS4A4A"</f>
        <v>MS4A4A</v>
      </c>
      <c r="B5379" s="4">
        <v>2</v>
      </c>
      <c r="C5379" s="5">
        <v>0.69599999999999995</v>
      </c>
    </row>
    <row r="5380" spans="1:3" x14ac:dyDescent="0.2">
      <c r="A5380" s="3" t="str">
        <f>"LOX"</f>
        <v>LOX</v>
      </c>
      <c r="B5380" s="4">
        <v>2</v>
      </c>
      <c r="C5380" s="5">
        <v>0.69599999999999995</v>
      </c>
    </row>
    <row r="5381" spans="1:3" x14ac:dyDescent="0.2">
      <c r="A5381" s="3" t="str">
        <f>"GRHL1"</f>
        <v>GRHL1</v>
      </c>
      <c r="B5381" s="4">
        <v>2</v>
      </c>
      <c r="C5381" s="5">
        <v>0.69599999999999995</v>
      </c>
    </row>
    <row r="5382" spans="1:3" x14ac:dyDescent="0.2">
      <c r="A5382" s="3" t="str">
        <f>"TOR4A"</f>
        <v>TOR4A</v>
      </c>
      <c r="B5382" s="4">
        <v>2</v>
      </c>
      <c r="C5382" s="5">
        <v>0.69499999999999995</v>
      </c>
    </row>
    <row r="5383" spans="1:3" x14ac:dyDescent="0.2">
      <c r="A5383" s="3" t="str">
        <f>"MFSD9"</f>
        <v>MFSD9</v>
      </c>
      <c r="B5383" s="4">
        <v>2</v>
      </c>
      <c r="C5383" s="5">
        <v>0.69499999999999995</v>
      </c>
    </row>
    <row r="5384" spans="1:3" x14ac:dyDescent="0.2">
      <c r="A5384" s="3" t="str">
        <f>"BZW1P2"</f>
        <v>BZW1P2</v>
      </c>
      <c r="B5384" s="4">
        <v>2</v>
      </c>
      <c r="C5384" s="5">
        <v>0.69499999999999995</v>
      </c>
    </row>
    <row r="5385" spans="1:3" x14ac:dyDescent="0.2">
      <c r="A5385" s="3" t="str">
        <f>"IRAK1"</f>
        <v>IRAK1</v>
      </c>
      <c r="B5385" s="4">
        <v>2</v>
      </c>
      <c r="C5385" s="5">
        <v>0.69499999999999995</v>
      </c>
    </row>
    <row r="5386" spans="1:3" x14ac:dyDescent="0.2">
      <c r="A5386" s="3" t="str">
        <f>"HOPX"</f>
        <v>HOPX</v>
      </c>
      <c r="B5386" s="4">
        <v>2</v>
      </c>
      <c r="C5386" s="5">
        <v>0.69399999999999995</v>
      </c>
    </row>
    <row r="5387" spans="1:3" x14ac:dyDescent="0.2">
      <c r="A5387" s="3" t="str">
        <f>"ADCY7"</f>
        <v>ADCY7</v>
      </c>
      <c r="B5387" s="4">
        <v>2</v>
      </c>
      <c r="C5387" s="5">
        <v>0.69399999999999995</v>
      </c>
    </row>
    <row r="5388" spans="1:3" x14ac:dyDescent="0.2">
      <c r="A5388" s="3" t="str">
        <f>"SLC66A1"</f>
        <v>SLC66A1</v>
      </c>
      <c r="B5388" s="4">
        <v>2</v>
      </c>
      <c r="C5388" s="5">
        <v>0.69399999999999995</v>
      </c>
    </row>
    <row r="5389" spans="1:3" x14ac:dyDescent="0.2">
      <c r="A5389" s="3" t="str">
        <f>"TLR7"</f>
        <v>TLR7</v>
      </c>
      <c r="B5389" s="4">
        <v>2</v>
      </c>
      <c r="C5389" s="5">
        <v>0.69299999999999995</v>
      </c>
    </row>
    <row r="5390" spans="1:3" x14ac:dyDescent="0.2">
      <c r="A5390" s="3" t="str">
        <f>"CTTN"</f>
        <v>CTTN</v>
      </c>
      <c r="B5390" s="4">
        <v>2</v>
      </c>
      <c r="C5390" s="5">
        <v>0.69299999999999995</v>
      </c>
    </row>
    <row r="5391" spans="1:3" x14ac:dyDescent="0.2">
      <c r="A5391" s="3" t="str">
        <f>"AC083855.2"</f>
        <v>AC083855.2</v>
      </c>
      <c r="B5391" s="4">
        <v>2</v>
      </c>
      <c r="C5391" s="5">
        <v>0.69299999999999995</v>
      </c>
    </row>
    <row r="5392" spans="1:3" x14ac:dyDescent="0.2">
      <c r="A5392" s="3" t="str">
        <f>"STXBP5"</f>
        <v>STXBP5</v>
      </c>
      <c r="B5392" s="4">
        <v>2</v>
      </c>
      <c r="C5392" s="5">
        <v>0.69299999999999995</v>
      </c>
    </row>
    <row r="5393" spans="1:3" x14ac:dyDescent="0.2">
      <c r="A5393" s="3" t="str">
        <f>"REEP4"</f>
        <v>REEP4</v>
      </c>
      <c r="B5393" s="4">
        <v>2</v>
      </c>
      <c r="C5393" s="5">
        <v>0.69199999999999995</v>
      </c>
    </row>
    <row r="5394" spans="1:3" x14ac:dyDescent="0.2">
      <c r="A5394" s="3" t="str">
        <f>"TJP2"</f>
        <v>TJP2</v>
      </c>
      <c r="B5394" s="4">
        <v>2</v>
      </c>
      <c r="C5394" s="5">
        <v>0.69199999999999995</v>
      </c>
    </row>
    <row r="5395" spans="1:3" x14ac:dyDescent="0.2">
      <c r="A5395" s="3" t="str">
        <f>"CALML5"</f>
        <v>CALML5</v>
      </c>
      <c r="B5395" s="4">
        <v>2</v>
      </c>
      <c r="C5395" s="5">
        <v>0.69199999999999995</v>
      </c>
    </row>
    <row r="5396" spans="1:3" x14ac:dyDescent="0.2">
      <c r="A5396" s="3" t="str">
        <f>"LIPH"</f>
        <v>LIPH</v>
      </c>
      <c r="B5396" s="4">
        <v>2</v>
      </c>
      <c r="C5396" s="5">
        <v>0.69199999999999995</v>
      </c>
    </row>
    <row r="5397" spans="1:3" x14ac:dyDescent="0.2">
      <c r="A5397" s="3" t="str">
        <f>"CD84"</f>
        <v>CD84</v>
      </c>
      <c r="B5397" s="4">
        <v>2</v>
      </c>
      <c r="C5397" s="5">
        <v>0.69199999999999995</v>
      </c>
    </row>
    <row r="5398" spans="1:3" x14ac:dyDescent="0.2">
      <c r="A5398" s="3" t="str">
        <f>"FAM3D"</f>
        <v>FAM3D</v>
      </c>
      <c r="B5398" s="4">
        <v>2</v>
      </c>
      <c r="C5398" s="5">
        <v>0.69199999999999995</v>
      </c>
    </row>
    <row r="5399" spans="1:3" x14ac:dyDescent="0.2">
      <c r="A5399" s="3" t="str">
        <f>"TCAF2"</f>
        <v>TCAF2</v>
      </c>
      <c r="B5399" s="4">
        <v>2</v>
      </c>
      <c r="C5399" s="5">
        <v>0.69199999999999995</v>
      </c>
    </row>
    <row r="5400" spans="1:3" x14ac:dyDescent="0.2">
      <c r="A5400" s="3" t="str">
        <f>"SLC30A7"</f>
        <v>SLC30A7</v>
      </c>
      <c r="B5400" s="4">
        <v>2</v>
      </c>
      <c r="C5400" s="5">
        <v>0.69199999999999995</v>
      </c>
    </row>
    <row r="5401" spans="1:3" x14ac:dyDescent="0.2">
      <c r="A5401" s="3" t="str">
        <f>"SDF4"</f>
        <v>SDF4</v>
      </c>
      <c r="B5401" s="4">
        <v>2</v>
      </c>
      <c r="C5401" s="5">
        <v>0.69199999999999995</v>
      </c>
    </row>
    <row r="5402" spans="1:3" x14ac:dyDescent="0.2">
      <c r="A5402" s="3" t="str">
        <f>"KLHL17"</f>
        <v>KLHL17</v>
      </c>
      <c r="B5402" s="4">
        <v>2</v>
      </c>
      <c r="C5402" s="5">
        <v>0.69199999999999995</v>
      </c>
    </row>
    <row r="5403" spans="1:3" x14ac:dyDescent="0.2">
      <c r="A5403" s="3" t="str">
        <f>"TNFSF10"</f>
        <v>TNFSF10</v>
      </c>
      <c r="B5403" s="4">
        <v>2</v>
      </c>
      <c r="C5403" s="5">
        <v>0.69199999999999995</v>
      </c>
    </row>
    <row r="5404" spans="1:3" x14ac:dyDescent="0.2">
      <c r="A5404" s="3" t="str">
        <f>"YPEL4"</f>
        <v>YPEL4</v>
      </c>
      <c r="B5404" s="4">
        <v>2</v>
      </c>
      <c r="C5404" s="5">
        <v>0.69099999999999995</v>
      </c>
    </row>
    <row r="5405" spans="1:3" x14ac:dyDescent="0.2">
      <c r="A5405" s="3" t="str">
        <f>"HELZ2"</f>
        <v>HELZ2</v>
      </c>
      <c r="B5405" s="4">
        <v>2</v>
      </c>
      <c r="C5405" s="5">
        <v>0.69099999999999995</v>
      </c>
    </row>
    <row r="5406" spans="1:3" x14ac:dyDescent="0.2">
      <c r="A5406" s="3" t="str">
        <f>"APEX2"</f>
        <v>APEX2</v>
      </c>
      <c r="B5406" s="4">
        <v>2</v>
      </c>
      <c r="C5406" s="5">
        <v>0.69099999999999995</v>
      </c>
    </row>
    <row r="5407" spans="1:3" x14ac:dyDescent="0.2">
      <c r="A5407" s="3" t="str">
        <f>"SNTG2"</f>
        <v>SNTG2</v>
      </c>
      <c r="B5407" s="4">
        <v>2</v>
      </c>
      <c r="C5407" s="5">
        <v>0.69099999999999995</v>
      </c>
    </row>
    <row r="5408" spans="1:3" x14ac:dyDescent="0.2">
      <c r="A5408" s="3" t="str">
        <f>"GPA33"</f>
        <v>GPA33</v>
      </c>
      <c r="B5408" s="4">
        <v>2</v>
      </c>
      <c r="C5408" s="5">
        <v>0.69099999999999995</v>
      </c>
    </row>
    <row r="5409" spans="1:3" x14ac:dyDescent="0.2">
      <c r="A5409" s="3" t="str">
        <f>"LSM12"</f>
        <v>LSM12</v>
      </c>
      <c r="B5409" s="4">
        <v>2</v>
      </c>
      <c r="C5409" s="5">
        <v>0.69099999999999995</v>
      </c>
    </row>
    <row r="5410" spans="1:3" x14ac:dyDescent="0.2">
      <c r="A5410" s="3" t="str">
        <f>"MFF"</f>
        <v>MFF</v>
      </c>
      <c r="B5410" s="4">
        <v>2</v>
      </c>
      <c r="C5410" s="5">
        <v>0.69099999999999995</v>
      </c>
    </row>
    <row r="5411" spans="1:3" x14ac:dyDescent="0.2">
      <c r="A5411" s="3" t="str">
        <f>"TRIM21"</f>
        <v>TRIM21</v>
      </c>
      <c r="B5411" s="4">
        <v>2</v>
      </c>
      <c r="C5411" s="5">
        <v>0.69099999999999995</v>
      </c>
    </row>
    <row r="5412" spans="1:3" x14ac:dyDescent="0.2">
      <c r="A5412" s="3" t="str">
        <f>"FLII"</f>
        <v>FLII</v>
      </c>
      <c r="B5412" s="4">
        <v>2</v>
      </c>
      <c r="C5412" s="5">
        <v>0.69099999999999995</v>
      </c>
    </row>
    <row r="5413" spans="1:3" x14ac:dyDescent="0.2">
      <c r="A5413" s="3" t="str">
        <f>"KRT78"</f>
        <v>KRT78</v>
      </c>
      <c r="B5413" s="4">
        <v>2</v>
      </c>
      <c r="C5413" s="5">
        <v>0.69</v>
      </c>
    </row>
    <row r="5414" spans="1:3" x14ac:dyDescent="0.2">
      <c r="A5414" s="3" t="str">
        <f>"USF2"</f>
        <v>USF2</v>
      </c>
      <c r="B5414" s="4">
        <v>2</v>
      </c>
      <c r="C5414" s="5">
        <v>0.69</v>
      </c>
    </row>
    <row r="5415" spans="1:3" x14ac:dyDescent="0.2">
      <c r="A5415" s="3" t="str">
        <f>"POLB"</f>
        <v>POLB</v>
      </c>
      <c r="B5415" s="4">
        <v>2</v>
      </c>
      <c r="C5415" s="5">
        <v>0.69</v>
      </c>
    </row>
    <row r="5416" spans="1:3" x14ac:dyDescent="0.2">
      <c r="A5416" s="3" t="str">
        <f>"ZNF207"</f>
        <v>ZNF207</v>
      </c>
      <c r="B5416" s="4">
        <v>2</v>
      </c>
      <c r="C5416" s="5">
        <v>0.69</v>
      </c>
    </row>
    <row r="5417" spans="1:3" x14ac:dyDescent="0.2">
      <c r="A5417" s="3" t="str">
        <f>"PSMD13"</f>
        <v>PSMD13</v>
      </c>
      <c r="B5417" s="4">
        <v>2</v>
      </c>
      <c r="C5417" s="5">
        <v>0.69</v>
      </c>
    </row>
    <row r="5418" spans="1:3" x14ac:dyDescent="0.2">
      <c r="A5418" s="3" t="str">
        <f>"MRPS6"</f>
        <v>MRPS6</v>
      </c>
      <c r="B5418" s="4">
        <v>2</v>
      </c>
      <c r="C5418" s="5">
        <v>0.69</v>
      </c>
    </row>
    <row r="5419" spans="1:3" x14ac:dyDescent="0.2">
      <c r="A5419" s="3" t="str">
        <f>"LPCAT4"</f>
        <v>LPCAT4</v>
      </c>
      <c r="B5419" s="4">
        <v>2</v>
      </c>
      <c r="C5419" s="5">
        <v>0.69</v>
      </c>
    </row>
    <row r="5420" spans="1:3" x14ac:dyDescent="0.2">
      <c r="A5420" s="3" t="str">
        <f>"CAMK2N1"</f>
        <v>CAMK2N1</v>
      </c>
      <c r="B5420" s="4">
        <v>2</v>
      </c>
      <c r="C5420" s="5">
        <v>0.68899999999999995</v>
      </c>
    </row>
    <row r="5421" spans="1:3" x14ac:dyDescent="0.2">
      <c r="A5421" s="3" t="str">
        <f>"EGF"</f>
        <v>EGF</v>
      </c>
      <c r="B5421" s="4">
        <v>2</v>
      </c>
      <c r="C5421" s="5">
        <v>0.68899999999999995</v>
      </c>
    </row>
    <row r="5422" spans="1:3" x14ac:dyDescent="0.2">
      <c r="A5422" s="3" t="str">
        <f>"RMC1"</f>
        <v>RMC1</v>
      </c>
      <c r="B5422" s="4">
        <v>2</v>
      </c>
      <c r="C5422" s="5">
        <v>0.68899999999999995</v>
      </c>
    </row>
    <row r="5423" spans="1:3" x14ac:dyDescent="0.2">
      <c r="A5423" s="3" t="str">
        <f>"AC084880.1"</f>
        <v>AC084880.1</v>
      </c>
      <c r="B5423" s="4">
        <v>2</v>
      </c>
      <c r="C5423" s="5">
        <v>0.68899999999999995</v>
      </c>
    </row>
    <row r="5424" spans="1:3" x14ac:dyDescent="0.2">
      <c r="A5424" s="3" t="str">
        <f>"EEF1A2"</f>
        <v>EEF1A2</v>
      </c>
      <c r="B5424" s="4">
        <v>2</v>
      </c>
      <c r="C5424" s="5">
        <v>0.68899999999999995</v>
      </c>
    </row>
    <row r="5425" spans="1:3" x14ac:dyDescent="0.2">
      <c r="A5425" s="3" t="str">
        <f>"AP1G2"</f>
        <v>AP1G2</v>
      </c>
      <c r="B5425" s="4">
        <v>2</v>
      </c>
      <c r="C5425" s="5">
        <v>0.68799999999999994</v>
      </c>
    </row>
    <row r="5426" spans="1:3" x14ac:dyDescent="0.2">
      <c r="A5426" s="3" t="str">
        <f>"FOLR2"</f>
        <v>FOLR2</v>
      </c>
      <c r="B5426" s="4">
        <v>2</v>
      </c>
      <c r="C5426" s="5">
        <v>0.68799999999999994</v>
      </c>
    </row>
    <row r="5427" spans="1:3" x14ac:dyDescent="0.2">
      <c r="A5427" s="3" t="str">
        <f>"ATP13A4"</f>
        <v>ATP13A4</v>
      </c>
      <c r="B5427" s="4">
        <v>2</v>
      </c>
      <c r="C5427" s="5">
        <v>0.68799999999999994</v>
      </c>
    </row>
    <row r="5428" spans="1:3" x14ac:dyDescent="0.2">
      <c r="A5428" s="3" t="str">
        <f>"AC093673.1"</f>
        <v>AC093673.1</v>
      </c>
      <c r="B5428" s="4">
        <v>2</v>
      </c>
      <c r="C5428" s="5">
        <v>0.68799999999999994</v>
      </c>
    </row>
    <row r="5429" spans="1:3" x14ac:dyDescent="0.2">
      <c r="A5429" s="3" t="str">
        <f>"E2F4"</f>
        <v>E2F4</v>
      </c>
      <c r="B5429" s="4">
        <v>2</v>
      </c>
      <c r="C5429" s="5">
        <v>0.68799999999999994</v>
      </c>
    </row>
    <row r="5430" spans="1:3" x14ac:dyDescent="0.2">
      <c r="A5430" s="3" t="str">
        <f>"TNFAIP1"</f>
        <v>TNFAIP1</v>
      </c>
      <c r="B5430" s="4">
        <v>2</v>
      </c>
      <c r="C5430" s="5">
        <v>0.68799999999999994</v>
      </c>
    </row>
    <row r="5431" spans="1:3" x14ac:dyDescent="0.2">
      <c r="A5431" s="3" t="str">
        <f>"MLPH"</f>
        <v>MLPH</v>
      </c>
      <c r="B5431" s="4">
        <v>2</v>
      </c>
      <c r="C5431" s="5">
        <v>0.68799999999999994</v>
      </c>
    </row>
    <row r="5432" spans="1:3" x14ac:dyDescent="0.2">
      <c r="A5432" s="3" t="str">
        <f>"TRIM7"</f>
        <v>TRIM7</v>
      </c>
      <c r="B5432" s="4">
        <v>2</v>
      </c>
      <c r="C5432" s="5">
        <v>0.68700000000000006</v>
      </c>
    </row>
    <row r="5433" spans="1:3" x14ac:dyDescent="0.2">
      <c r="A5433" s="3" t="str">
        <f>"PLAGL1"</f>
        <v>PLAGL1</v>
      </c>
      <c r="B5433" s="4">
        <v>2</v>
      </c>
      <c r="C5433" s="5">
        <v>0.68700000000000006</v>
      </c>
    </row>
    <row r="5434" spans="1:3" x14ac:dyDescent="0.2">
      <c r="A5434" s="3" t="str">
        <f>"NLRC5"</f>
        <v>NLRC5</v>
      </c>
      <c r="B5434" s="4">
        <v>2</v>
      </c>
      <c r="C5434" s="5">
        <v>0.68700000000000006</v>
      </c>
    </row>
    <row r="5435" spans="1:3" x14ac:dyDescent="0.2">
      <c r="A5435" s="3" t="str">
        <f>"RIPK3"</f>
        <v>RIPK3</v>
      </c>
      <c r="B5435" s="4">
        <v>2</v>
      </c>
      <c r="C5435" s="5">
        <v>0.68700000000000006</v>
      </c>
    </row>
    <row r="5436" spans="1:3" x14ac:dyDescent="0.2">
      <c r="A5436" s="3" t="str">
        <f>"ARPC5L"</f>
        <v>ARPC5L</v>
      </c>
      <c r="B5436" s="4">
        <v>2</v>
      </c>
      <c r="C5436" s="5">
        <v>0.68700000000000006</v>
      </c>
    </row>
    <row r="5437" spans="1:3" x14ac:dyDescent="0.2">
      <c r="A5437" s="3" t="str">
        <f>"DUOXA2"</f>
        <v>DUOXA2</v>
      </c>
      <c r="B5437" s="4">
        <v>2</v>
      </c>
      <c r="C5437" s="5">
        <v>0.68700000000000006</v>
      </c>
    </row>
    <row r="5438" spans="1:3" x14ac:dyDescent="0.2">
      <c r="A5438" s="3" t="str">
        <f>"SRRT"</f>
        <v>SRRT</v>
      </c>
      <c r="B5438" s="4">
        <v>2</v>
      </c>
      <c r="C5438" s="5">
        <v>0.68700000000000006</v>
      </c>
    </row>
    <row r="5439" spans="1:3" x14ac:dyDescent="0.2">
      <c r="A5439" s="3" t="str">
        <f>"RNF44"</f>
        <v>RNF44</v>
      </c>
      <c r="B5439" s="4">
        <v>2</v>
      </c>
      <c r="C5439" s="5">
        <v>0.68600000000000005</v>
      </c>
    </row>
    <row r="5440" spans="1:3" x14ac:dyDescent="0.2">
      <c r="A5440" s="3" t="str">
        <f>"MPRIP"</f>
        <v>MPRIP</v>
      </c>
      <c r="B5440" s="4">
        <v>2</v>
      </c>
      <c r="C5440" s="5">
        <v>0.68600000000000005</v>
      </c>
    </row>
    <row r="5441" spans="1:3" x14ac:dyDescent="0.2">
      <c r="A5441" s="3" t="str">
        <f>"CNIH4"</f>
        <v>CNIH4</v>
      </c>
      <c r="B5441" s="4">
        <v>2</v>
      </c>
      <c r="C5441" s="5">
        <v>0.68600000000000005</v>
      </c>
    </row>
    <row r="5442" spans="1:3" x14ac:dyDescent="0.2">
      <c r="A5442" s="3" t="str">
        <f>"CYP4F12"</f>
        <v>CYP4F12</v>
      </c>
      <c r="B5442" s="4">
        <v>2</v>
      </c>
      <c r="C5442" s="5">
        <v>0.68600000000000005</v>
      </c>
    </row>
    <row r="5443" spans="1:3" x14ac:dyDescent="0.2">
      <c r="A5443" s="3" t="str">
        <f>"PHKG2"</f>
        <v>PHKG2</v>
      </c>
      <c r="B5443" s="4">
        <v>2</v>
      </c>
      <c r="C5443" s="5">
        <v>0.68600000000000005</v>
      </c>
    </row>
    <row r="5444" spans="1:3" x14ac:dyDescent="0.2">
      <c r="A5444" s="3" t="str">
        <f>"NDUFV2"</f>
        <v>NDUFV2</v>
      </c>
      <c r="B5444" s="4">
        <v>2</v>
      </c>
      <c r="C5444" s="5">
        <v>0.68600000000000005</v>
      </c>
    </row>
    <row r="5445" spans="1:3" x14ac:dyDescent="0.2">
      <c r="A5445" s="3" t="str">
        <f>"CDV3"</f>
        <v>CDV3</v>
      </c>
      <c r="B5445" s="4">
        <v>2</v>
      </c>
      <c r="C5445" s="5">
        <v>0.68600000000000005</v>
      </c>
    </row>
    <row r="5446" spans="1:3" x14ac:dyDescent="0.2">
      <c r="A5446" s="3" t="str">
        <f>"LINC01889"</f>
        <v>LINC01889</v>
      </c>
      <c r="B5446" s="4">
        <v>2</v>
      </c>
      <c r="C5446" s="5">
        <v>0.68500000000000005</v>
      </c>
    </row>
    <row r="5447" spans="1:3" x14ac:dyDescent="0.2">
      <c r="A5447" s="3" t="str">
        <f>"CA2"</f>
        <v>CA2</v>
      </c>
      <c r="B5447" s="4">
        <v>2</v>
      </c>
      <c r="C5447" s="5">
        <v>0.68500000000000005</v>
      </c>
    </row>
    <row r="5448" spans="1:3" x14ac:dyDescent="0.2">
      <c r="A5448" s="3" t="str">
        <f>"STK38"</f>
        <v>STK38</v>
      </c>
      <c r="B5448" s="4">
        <v>2</v>
      </c>
      <c r="C5448" s="5">
        <v>0.68500000000000005</v>
      </c>
    </row>
    <row r="5449" spans="1:3" x14ac:dyDescent="0.2">
      <c r="A5449" s="3" t="str">
        <f>"SMIM3"</f>
        <v>SMIM3</v>
      </c>
      <c r="B5449" s="4">
        <v>2</v>
      </c>
      <c r="C5449" s="5">
        <v>0.68500000000000005</v>
      </c>
    </row>
    <row r="5450" spans="1:3" x14ac:dyDescent="0.2">
      <c r="A5450" s="3" t="str">
        <f>"RIOK3"</f>
        <v>RIOK3</v>
      </c>
      <c r="B5450" s="4">
        <v>2</v>
      </c>
      <c r="C5450" s="5">
        <v>0.68500000000000005</v>
      </c>
    </row>
    <row r="5451" spans="1:3" x14ac:dyDescent="0.2">
      <c r="A5451" s="3" t="str">
        <f>"MT-TM"</f>
        <v>MT-TM</v>
      </c>
      <c r="B5451" s="4">
        <v>2</v>
      </c>
      <c r="C5451" s="5">
        <v>0.68400000000000005</v>
      </c>
    </row>
    <row r="5452" spans="1:3" x14ac:dyDescent="0.2">
      <c r="A5452" s="3" t="str">
        <f>"KDM5B"</f>
        <v>KDM5B</v>
      </c>
      <c r="B5452" s="4">
        <v>2</v>
      </c>
      <c r="C5452" s="5">
        <v>0.68400000000000005</v>
      </c>
    </row>
    <row r="5453" spans="1:3" x14ac:dyDescent="0.2">
      <c r="A5453" s="3" t="str">
        <f>"AP3D1"</f>
        <v>AP3D1</v>
      </c>
      <c r="B5453" s="4">
        <v>2</v>
      </c>
      <c r="C5453" s="5">
        <v>0.68400000000000005</v>
      </c>
    </row>
    <row r="5454" spans="1:3" x14ac:dyDescent="0.2">
      <c r="A5454" s="3" t="str">
        <f>"PDP1"</f>
        <v>PDP1</v>
      </c>
      <c r="B5454" s="4">
        <v>2</v>
      </c>
      <c r="C5454" s="5">
        <v>0.68400000000000005</v>
      </c>
    </row>
    <row r="5455" spans="1:3" x14ac:dyDescent="0.2">
      <c r="A5455" s="3" t="str">
        <f>"CALR"</f>
        <v>CALR</v>
      </c>
      <c r="B5455" s="4">
        <v>2</v>
      </c>
      <c r="C5455" s="5">
        <v>0.68400000000000005</v>
      </c>
    </row>
    <row r="5456" spans="1:3" x14ac:dyDescent="0.2">
      <c r="A5456" s="3" t="str">
        <f>"CREB1"</f>
        <v>CREB1</v>
      </c>
      <c r="B5456" s="4">
        <v>2</v>
      </c>
      <c r="C5456" s="5">
        <v>0.68400000000000005</v>
      </c>
    </row>
    <row r="5457" spans="1:3" x14ac:dyDescent="0.2">
      <c r="A5457" s="3" t="str">
        <f>"VSIG1"</f>
        <v>VSIG1</v>
      </c>
      <c r="B5457" s="4">
        <v>2</v>
      </c>
      <c r="C5457" s="5">
        <v>0.68400000000000005</v>
      </c>
    </row>
    <row r="5458" spans="1:3" x14ac:dyDescent="0.2">
      <c r="A5458" s="3" t="str">
        <f>"CEACAM7"</f>
        <v>CEACAM7</v>
      </c>
      <c r="B5458" s="4">
        <v>2</v>
      </c>
      <c r="C5458" s="5">
        <v>0.68400000000000005</v>
      </c>
    </row>
    <row r="5459" spans="1:3" x14ac:dyDescent="0.2">
      <c r="A5459" s="3" t="str">
        <f>"GLRX"</f>
        <v>GLRX</v>
      </c>
      <c r="B5459" s="4">
        <v>2</v>
      </c>
      <c r="C5459" s="5">
        <v>0.68400000000000005</v>
      </c>
    </row>
    <row r="5460" spans="1:3" x14ac:dyDescent="0.2">
      <c r="A5460" s="3" t="str">
        <f>"AP002807.1"</f>
        <v>AP002807.1</v>
      </c>
      <c r="B5460" s="4">
        <v>2</v>
      </c>
      <c r="C5460" s="5">
        <v>0.68300000000000005</v>
      </c>
    </row>
    <row r="5461" spans="1:3" x14ac:dyDescent="0.2">
      <c r="A5461" s="3" t="str">
        <f>"RNF222"</f>
        <v>RNF222</v>
      </c>
      <c r="B5461" s="4">
        <v>2</v>
      </c>
      <c r="C5461" s="5">
        <v>0.68300000000000005</v>
      </c>
    </row>
    <row r="5462" spans="1:3" x14ac:dyDescent="0.2">
      <c r="A5462" s="3" t="str">
        <f>"CLDN7"</f>
        <v>CLDN7</v>
      </c>
      <c r="B5462" s="4">
        <v>2</v>
      </c>
      <c r="C5462" s="5">
        <v>0.68300000000000005</v>
      </c>
    </row>
    <row r="5463" spans="1:3" x14ac:dyDescent="0.2">
      <c r="A5463" s="3" t="str">
        <f>"AL158206.1"</f>
        <v>AL158206.1</v>
      </c>
      <c r="B5463" s="4">
        <v>2</v>
      </c>
      <c r="C5463" s="5">
        <v>0.68300000000000005</v>
      </c>
    </row>
    <row r="5464" spans="1:3" x14ac:dyDescent="0.2">
      <c r="A5464" s="3" t="str">
        <f>"HTATIP2"</f>
        <v>HTATIP2</v>
      </c>
      <c r="B5464" s="4">
        <v>2</v>
      </c>
      <c r="C5464" s="5">
        <v>0.68300000000000005</v>
      </c>
    </row>
    <row r="5465" spans="1:3" x14ac:dyDescent="0.2">
      <c r="A5465" s="3" t="str">
        <f>"LACTB"</f>
        <v>LACTB</v>
      </c>
      <c r="B5465" s="4">
        <v>2</v>
      </c>
      <c r="C5465" s="5">
        <v>0.68300000000000005</v>
      </c>
    </row>
    <row r="5466" spans="1:3" x14ac:dyDescent="0.2">
      <c r="A5466" s="3" t="str">
        <f>"CHKB-CPT1B"</f>
        <v>CHKB-CPT1B</v>
      </c>
      <c r="B5466" s="4">
        <v>2</v>
      </c>
      <c r="C5466" s="5">
        <v>0.68300000000000005</v>
      </c>
    </row>
    <row r="5467" spans="1:3" x14ac:dyDescent="0.2">
      <c r="A5467" s="3" t="str">
        <f>"LPAR6"</f>
        <v>LPAR6</v>
      </c>
      <c r="B5467" s="4">
        <v>2</v>
      </c>
      <c r="C5467" s="5">
        <v>0.68300000000000005</v>
      </c>
    </row>
    <row r="5468" spans="1:3" x14ac:dyDescent="0.2">
      <c r="A5468" s="3" t="str">
        <f>"TTLL12"</f>
        <v>TTLL12</v>
      </c>
      <c r="B5468" s="4">
        <v>2</v>
      </c>
      <c r="C5468" s="5">
        <v>0.68300000000000005</v>
      </c>
    </row>
    <row r="5469" spans="1:3" x14ac:dyDescent="0.2">
      <c r="A5469" s="3" t="str">
        <f>"CRK"</f>
        <v>CRK</v>
      </c>
      <c r="B5469" s="4">
        <v>2</v>
      </c>
      <c r="C5469" s="5">
        <v>0.68300000000000005</v>
      </c>
    </row>
    <row r="5470" spans="1:3" x14ac:dyDescent="0.2">
      <c r="A5470" s="3" t="str">
        <f>"RP1L1"</f>
        <v>RP1L1</v>
      </c>
      <c r="B5470" s="4">
        <v>2</v>
      </c>
      <c r="C5470" s="5">
        <v>0.68200000000000005</v>
      </c>
    </row>
    <row r="5471" spans="1:3" x14ac:dyDescent="0.2">
      <c r="A5471" s="3" t="str">
        <f>"PSORS1C2"</f>
        <v>PSORS1C2</v>
      </c>
      <c r="B5471" s="4">
        <v>2</v>
      </c>
      <c r="C5471" s="5">
        <v>0.68200000000000005</v>
      </c>
    </row>
    <row r="5472" spans="1:3" x14ac:dyDescent="0.2">
      <c r="A5472" s="3" t="str">
        <f>"BMF"</f>
        <v>BMF</v>
      </c>
      <c r="B5472" s="4">
        <v>2</v>
      </c>
      <c r="C5472" s="5">
        <v>0.68200000000000005</v>
      </c>
    </row>
    <row r="5473" spans="1:3" x14ac:dyDescent="0.2">
      <c r="A5473" s="3" t="str">
        <f>"IL4I1"</f>
        <v>IL4I1</v>
      </c>
      <c r="B5473" s="4">
        <v>2</v>
      </c>
      <c r="C5473" s="5">
        <v>0.68200000000000005</v>
      </c>
    </row>
    <row r="5474" spans="1:3" x14ac:dyDescent="0.2">
      <c r="A5474" s="3" t="str">
        <f>"LINC01559"</f>
        <v>LINC01559</v>
      </c>
      <c r="B5474" s="4">
        <v>2</v>
      </c>
      <c r="C5474" s="5">
        <v>0.68200000000000005</v>
      </c>
    </row>
    <row r="5475" spans="1:3" x14ac:dyDescent="0.2">
      <c r="A5475" s="3" t="str">
        <f>"PPP4C"</f>
        <v>PPP4C</v>
      </c>
      <c r="B5475" s="4">
        <v>2</v>
      </c>
      <c r="C5475" s="5">
        <v>0.68200000000000005</v>
      </c>
    </row>
    <row r="5476" spans="1:3" x14ac:dyDescent="0.2">
      <c r="A5476" s="3" t="str">
        <f>"KLF3"</f>
        <v>KLF3</v>
      </c>
      <c r="B5476" s="4">
        <v>2</v>
      </c>
      <c r="C5476" s="5">
        <v>0.68200000000000005</v>
      </c>
    </row>
    <row r="5477" spans="1:3" x14ac:dyDescent="0.2">
      <c r="A5477" s="3" t="str">
        <f>"EPHX3"</f>
        <v>EPHX3</v>
      </c>
      <c r="B5477" s="4">
        <v>2</v>
      </c>
      <c r="C5477" s="5">
        <v>0.68100000000000005</v>
      </c>
    </row>
    <row r="5478" spans="1:3" x14ac:dyDescent="0.2">
      <c r="A5478" s="3" t="str">
        <f>"MPEG1"</f>
        <v>MPEG1</v>
      </c>
      <c r="B5478" s="4">
        <v>2</v>
      </c>
      <c r="C5478" s="5">
        <v>0.68100000000000005</v>
      </c>
    </row>
    <row r="5479" spans="1:3" x14ac:dyDescent="0.2">
      <c r="A5479" s="3" t="str">
        <f>"CNEP1R1"</f>
        <v>CNEP1R1</v>
      </c>
      <c r="B5479" s="4">
        <v>2</v>
      </c>
      <c r="C5479" s="5">
        <v>0.68100000000000005</v>
      </c>
    </row>
    <row r="5480" spans="1:3" x14ac:dyDescent="0.2">
      <c r="A5480" s="3" t="str">
        <f>"GSPT1"</f>
        <v>GSPT1</v>
      </c>
      <c r="B5480" s="4">
        <v>2</v>
      </c>
      <c r="C5480" s="5">
        <v>0.68100000000000005</v>
      </c>
    </row>
    <row r="5481" spans="1:3" x14ac:dyDescent="0.2">
      <c r="A5481" s="3" t="str">
        <f>"EOLA2"</f>
        <v>EOLA2</v>
      </c>
      <c r="B5481" s="4">
        <v>2</v>
      </c>
      <c r="C5481" s="5">
        <v>0.68100000000000005</v>
      </c>
    </row>
    <row r="5482" spans="1:3" x14ac:dyDescent="0.2">
      <c r="A5482" s="3" t="str">
        <f>"UFD1"</f>
        <v>UFD1</v>
      </c>
      <c r="B5482" s="4">
        <v>2</v>
      </c>
      <c r="C5482" s="5">
        <v>0.68100000000000005</v>
      </c>
    </row>
    <row r="5483" spans="1:3" x14ac:dyDescent="0.2">
      <c r="A5483" s="3" t="str">
        <f>"LMTK2"</f>
        <v>LMTK2</v>
      </c>
      <c r="B5483" s="4">
        <v>2</v>
      </c>
      <c r="C5483" s="5">
        <v>0.68100000000000005</v>
      </c>
    </row>
    <row r="5484" spans="1:3" x14ac:dyDescent="0.2">
      <c r="A5484" s="3" t="str">
        <f>"TMPRSS11D"</f>
        <v>TMPRSS11D</v>
      </c>
      <c r="B5484" s="4">
        <v>2</v>
      </c>
      <c r="C5484" s="5">
        <v>0.68</v>
      </c>
    </row>
    <row r="5485" spans="1:3" x14ac:dyDescent="0.2">
      <c r="A5485" s="3" t="str">
        <f>"MMP14"</f>
        <v>MMP14</v>
      </c>
      <c r="B5485" s="4">
        <v>2</v>
      </c>
      <c r="C5485" s="5">
        <v>0.68</v>
      </c>
    </row>
    <row r="5486" spans="1:3" x14ac:dyDescent="0.2">
      <c r="A5486" s="3" t="str">
        <f>"SMTN"</f>
        <v>SMTN</v>
      </c>
      <c r="B5486" s="4">
        <v>2</v>
      </c>
      <c r="C5486" s="5">
        <v>0.68</v>
      </c>
    </row>
    <row r="5487" spans="1:3" x14ac:dyDescent="0.2">
      <c r="A5487" s="3" t="str">
        <f>"GDF15"</f>
        <v>GDF15</v>
      </c>
      <c r="B5487" s="4">
        <v>2</v>
      </c>
      <c r="C5487" s="5">
        <v>0.68</v>
      </c>
    </row>
    <row r="5488" spans="1:3" x14ac:dyDescent="0.2">
      <c r="A5488" s="3" t="str">
        <f>"ANKLE2"</f>
        <v>ANKLE2</v>
      </c>
      <c r="B5488" s="4">
        <v>2</v>
      </c>
      <c r="C5488" s="5">
        <v>0.68</v>
      </c>
    </row>
    <row r="5489" spans="1:3" x14ac:dyDescent="0.2">
      <c r="A5489" s="3" t="str">
        <f>"UCA1"</f>
        <v>UCA1</v>
      </c>
      <c r="B5489" s="4">
        <v>2</v>
      </c>
      <c r="C5489" s="5">
        <v>0.68</v>
      </c>
    </row>
    <row r="5490" spans="1:3" x14ac:dyDescent="0.2">
      <c r="A5490" s="3" t="str">
        <f>"EDC4"</f>
        <v>EDC4</v>
      </c>
      <c r="B5490" s="4">
        <v>2</v>
      </c>
      <c r="C5490" s="5">
        <v>0.68</v>
      </c>
    </row>
    <row r="5491" spans="1:3" x14ac:dyDescent="0.2">
      <c r="A5491" s="3" t="str">
        <f>"CMKLR1"</f>
        <v>CMKLR1</v>
      </c>
      <c r="B5491" s="4">
        <v>2</v>
      </c>
      <c r="C5491" s="5">
        <v>0.67900000000000005</v>
      </c>
    </row>
    <row r="5492" spans="1:3" x14ac:dyDescent="0.2">
      <c r="A5492" s="3" t="str">
        <f>"AIF1L"</f>
        <v>AIF1L</v>
      </c>
      <c r="B5492" s="4">
        <v>2</v>
      </c>
      <c r="C5492" s="5">
        <v>0.67900000000000005</v>
      </c>
    </row>
    <row r="5493" spans="1:3" x14ac:dyDescent="0.2">
      <c r="A5493" s="3" t="str">
        <f>"SLCO2B1"</f>
        <v>SLCO2B1</v>
      </c>
      <c r="B5493" s="4">
        <v>2</v>
      </c>
      <c r="C5493" s="5">
        <v>0.67900000000000005</v>
      </c>
    </row>
    <row r="5494" spans="1:3" x14ac:dyDescent="0.2">
      <c r="A5494" s="3" t="str">
        <f>"CLEC1A"</f>
        <v>CLEC1A</v>
      </c>
      <c r="B5494" s="4">
        <v>2</v>
      </c>
      <c r="C5494" s="5">
        <v>0.67900000000000005</v>
      </c>
    </row>
    <row r="5495" spans="1:3" x14ac:dyDescent="0.2">
      <c r="A5495" s="3" t="str">
        <f>"SGSM3"</f>
        <v>SGSM3</v>
      </c>
      <c r="B5495" s="4">
        <v>2</v>
      </c>
      <c r="C5495" s="5">
        <v>0.67900000000000005</v>
      </c>
    </row>
    <row r="5496" spans="1:3" x14ac:dyDescent="0.2">
      <c r="A5496" s="3" t="str">
        <f>"SLC3A2"</f>
        <v>SLC3A2</v>
      </c>
      <c r="B5496" s="4">
        <v>2</v>
      </c>
      <c r="C5496" s="5">
        <v>0.67900000000000005</v>
      </c>
    </row>
    <row r="5497" spans="1:3" x14ac:dyDescent="0.2">
      <c r="A5497" s="3" t="str">
        <f>"ERP44"</f>
        <v>ERP44</v>
      </c>
      <c r="B5497" s="4">
        <v>2</v>
      </c>
      <c r="C5497" s="5">
        <v>0.67900000000000005</v>
      </c>
    </row>
    <row r="5498" spans="1:3" x14ac:dyDescent="0.2">
      <c r="A5498" s="3" t="str">
        <f>"GET4"</f>
        <v>GET4</v>
      </c>
      <c r="B5498" s="4">
        <v>2</v>
      </c>
      <c r="C5498" s="5">
        <v>0.67900000000000005</v>
      </c>
    </row>
    <row r="5499" spans="1:3" x14ac:dyDescent="0.2">
      <c r="A5499" s="3" t="str">
        <f>"AL353751.1"</f>
        <v>AL353751.1</v>
      </c>
      <c r="B5499" s="4">
        <v>2</v>
      </c>
      <c r="C5499" s="5">
        <v>0.67900000000000005</v>
      </c>
    </row>
    <row r="5500" spans="1:3" x14ac:dyDescent="0.2">
      <c r="A5500" s="3" t="str">
        <f>"ELF3"</f>
        <v>ELF3</v>
      </c>
      <c r="B5500" s="4">
        <v>2</v>
      </c>
      <c r="C5500" s="5">
        <v>0.67800000000000005</v>
      </c>
    </row>
    <row r="5501" spans="1:3" x14ac:dyDescent="0.2">
      <c r="A5501" s="3" t="str">
        <f>"TUBA5P"</f>
        <v>TUBA5P</v>
      </c>
      <c r="B5501" s="4">
        <v>2</v>
      </c>
      <c r="C5501" s="5">
        <v>0.67800000000000005</v>
      </c>
    </row>
    <row r="5502" spans="1:3" x14ac:dyDescent="0.2">
      <c r="A5502" s="3" t="str">
        <f>"CNNM1"</f>
        <v>CNNM1</v>
      </c>
      <c r="B5502" s="4">
        <v>2</v>
      </c>
      <c r="C5502" s="5">
        <v>0.67800000000000005</v>
      </c>
    </row>
    <row r="5503" spans="1:3" x14ac:dyDescent="0.2">
      <c r="A5503" s="3" t="str">
        <f>"ZBED2"</f>
        <v>ZBED2</v>
      </c>
      <c r="B5503" s="4">
        <v>2</v>
      </c>
      <c r="C5503" s="5">
        <v>0.67800000000000005</v>
      </c>
    </row>
    <row r="5504" spans="1:3" x14ac:dyDescent="0.2">
      <c r="A5504" s="3" t="str">
        <f>"MTHFD1L"</f>
        <v>MTHFD1L</v>
      </c>
      <c r="B5504" s="4">
        <v>2</v>
      </c>
      <c r="C5504" s="5">
        <v>0.67800000000000005</v>
      </c>
    </row>
    <row r="5505" spans="1:3" x14ac:dyDescent="0.2">
      <c r="A5505" s="3" t="str">
        <f>"IFIT2"</f>
        <v>IFIT2</v>
      </c>
      <c r="B5505" s="4">
        <v>2</v>
      </c>
      <c r="C5505" s="5">
        <v>0.67800000000000005</v>
      </c>
    </row>
    <row r="5506" spans="1:3" x14ac:dyDescent="0.2">
      <c r="A5506" s="3" t="str">
        <f>"SMOX"</f>
        <v>SMOX</v>
      </c>
      <c r="B5506" s="4">
        <v>2</v>
      </c>
      <c r="C5506" s="5">
        <v>0.67700000000000005</v>
      </c>
    </row>
    <row r="5507" spans="1:3" x14ac:dyDescent="0.2">
      <c r="A5507" s="3" t="str">
        <f>"SPIN4"</f>
        <v>SPIN4</v>
      </c>
      <c r="B5507" s="4">
        <v>2</v>
      </c>
      <c r="C5507" s="5">
        <v>0.67700000000000005</v>
      </c>
    </row>
    <row r="5508" spans="1:3" x14ac:dyDescent="0.2">
      <c r="A5508" s="3" t="str">
        <f>"CC2D1B"</f>
        <v>CC2D1B</v>
      </c>
      <c r="B5508" s="4">
        <v>2</v>
      </c>
      <c r="C5508" s="5">
        <v>0.67700000000000005</v>
      </c>
    </row>
    <row r="5509" spans="1:3" x14ac:dyDescent="0.2">
      <c r="A5509" s="3" t="str">
        <f>"SYVN1"</f>
        <v>SYVN1</v>
      </c>
      <c r="B5509" s="4">
        <v>2</v>
      </c>
      <c r="C5509" s="5">
        <v>0.67700000000000005</v>
      </c>
    </row>
    <row r="5510" spans="1:3" x14ac:dyDescent="0.2">
      <c r="A5510" s="3" t="str">
        <f>"PPARG"</f>
        <v>PPARG</v>
      </c>
      <c r="B5510" s="4">
        <v>2</v>
      </c>
      <c r="C5510" s="5">
        <v>0.67700000000000005</v>
      </c>
    </row>
    <row r="5511" spans="1:3" x14ac:dyDescent="0.2">
      <c r="A5511" s="3" t="str">
        <f>"ACE2"</f>
        <v>ACE2</v>
      </c>
      <c r="B5511" s="4">
        <v>2</v>
      </c>
      <c r="C5511" s="5">
        <v>0.67600000000000005</v>
      </c>
    </row>
    <row r="5512" spans="1:3" x14ac:dyDescent="0.2">
      <c r="A5512" s="3" t="str">
        <f>"AL035071.1"</f>
        <v>AL035071.1</v>
      </c>
      <c r="B5512" s="4">
        <v>2</v>
      </c>
      <c r="C5512" s="5">
        <v>0.67600000000000005</v>
      </c>
    </row>
    <row r="5513" spans="1:3" x14ac:dyDescent="0.2">
      <c r="A5513" s="3" t="str">
        <f>"HIVEP1"</f>
        <v>HIVEP1</v>
      </c>
      <c r="B5513" s="4">
        <v>2</v>
      </c>
      <c r="C5513" s="5">
        <v>0.67600000000000005</v>
      </c>
    </row>
    <row r="5514" spans="1:3" x14ac:dyDescent="0.2">
      <c r="A5514" s="3" t="str">
        <f>"PMM2"</f>
        <v>PMM2</v>
      </c>
      <c r="B5514" s="4">
        <v>2</v>
      </c>
      <c r="C5514" s="5">
        <v>0.67600000000000005</v>
      </c>
    </row>
    <row r="5515" spans="1:3" x14ac:dyDescent="0.2">
      <c r="A5515" s="3" t="str">
        <f>"IPPK"</f>
        <v>IPPK</v>
      </c>
      <c r="B5515" s="4">
        <v>2</v>
      </c>
      <c r="C5515" s="5">
        <v>0.67600000000000005</v>
      </c>
    </row>
    <row r="5516" spans="1:3" x14ac:dyDescent="0.2">
      <c r="A5516" s="3" t="str">
        <f>"TMPRSS11E"</f>
        <v>TMPRSS11E</v>
      </c>
      <c r="B5516" s="4">
        <v>2</v>
      </c>
      <c r="C5516" s="5">
        <v>0.67500000000000004</v>
      </c>
    </row>
    <row r="5517" spans="1:3" x14ac:dyDescent="0.2">
      <c r="A5517" s="3" t="str">
        <f>"ARGLU1"</f>
        <v>ARGLU1</v>
      </c>
      <c r="B5517" s="4">
        <v>2</v>
      </c>
      <c r="C5517" s="5">
        <v>0.67500000000000004</v>
      </c>
    </row>
    <row r="5518" spans="1:3" x14ac:dyDescent="0.2">
      <c r="A5518" s="3" t="str">
        <f>"LY6D"</f>
        <v>LY6D</v>
      </c>
      <c r="B5518" s="4">
        <v>2</v>
      </c>
      <c r="C5518" s="5">
        <v>0.67500000000000004</v>
      </c>
    </row>
    <row r="5519" spans="1:3" x14ac:dyDescent="0.2">
      <c r="A5519" s="3" t="str">
        <f>"SNRPB"</f>
        <v>SNRPB</v>
      </c>
      <c r="B5519" s="4">
        <v>2</v>
      </c>
      <c r="C5519" s="5">
        <v>0.67500000000000004</v>
      </c>
    </row>
    <row r="5520" spans="1:3" x14ac:dyDescent="0.2">
      <c r="A5520" s="3" t="str">
        <f>"NR2F6"</f>
        <v>NR2F6</v>
      </c>
      <c r="B5520" s="4">
        <v>2</v>
      </c>
      <c r="C5520" s="5">
        <v>0.67500000000000004</v>
      </c>
    </row>
    <row r="5521" spans="1:3" x14ac:dyDescent="0.2">
      <c r="A5521" s="3" t="str">
        <f>"MIR222HG"</f>
        <v>MIR222HG</v>
      </c>
      <c r="B5521" s="4">
        <v>2</v>
      </c>
      <c r="C5521" s="5">
        <v>0.67500000000000004</v>
      </c>
    </row>
    <row r="5522" spans="1:3" x14ac:dyDescent="0.2">
      <c r="A5522" s="3" t="str">
        <f>"ECM1"</f>
        <v>ECM1</v>
      </c>
      <c r="B5522" s="4">
        <v>2</v>
      </c>
      <c r="C5522" s="5">
        <v>0.67500000000000004</v>
      </c>
    </row>
    <row r="5523" spans="1:3" x14ac:dyDescent="0.2">
      <c r="A5523" s="3" t="str">
        <f>"CARMIL1"</f>
        <v>CARMIL1</v>
      </c>
      <c r="B5523" s="4">
        <v>2</v>
      </c>
      <c r="C5523" s="5">
        <v>0.67500000000000004</v>
      </c>
    </row>
    <row r="5524" spans="1:3" x14ac:dyDescent="0.2">
      <c r="A5524" s="3" t="str">
        <f>"RNF145"</f>
        <v>RNF145</v>
      </c>
      <c r="B5524" s="4">
        <v>2</v>
      </c>
      <c r="C5524" s="5">
        <v>0.67500000000000004</v>
      </c>
    </row>
    <row r="5525" spans="1:3" x14ac:dyDescent="0.2">
      <c r="A5525" s="3" t="str">
        <f>"GPNMB"</f>
        <v>GPNMB</v>
      </c>
      <c r="B5525" s="4">
        <v>2</v>
      </c>
      <c r="C5525" s="5">
        <v>0.67400000000000004</v>
      </c>
    </row>
    <row r="5526" spans="1:3" x14ac:dyDescent="0.2">
      <c r="A5526" s="3" t="str">
        <f>"MOV10"</f>
        <v>MOV10</v>
      </c>
      <c r="B5526" s="4">
        <v>2</v>
      </c>
      <c r="C5526" s="5">
        <v>0.67400000000000004</v>
      </c>
    </row>
    <row r="5527" spans="1:3" x14ac:dyDescent="0.2">
      <c r="A5527" s="3" t="str">
        <f>"PLEKHA8"</f>
        <v>PLEKHA8</v>
      </c>
      <c r="B5527" s="4">
        <v>2</v>
      </c>
      <c r="C5527" s="5">
        <v>0.67400000000000004</v>
      </c>
    </row>
    <row r="5528" spans="1:3" x14ac:dyDescent="0.2">
      <c r="A5528" s="3" t="str">
        <f>"PRSS30P"</f>
        <v>PRSS30P</v>
      </c>
      <c r="B5528" s="4">
        <v>2</v>
      </c>
      <c r="C5528" s="5">
        <v>0.67400000000000004</v>
      </c>
    </row>
    <row r="5529" spans="1:3" x14ac:dyDescent="0.2">
      <c r="A5529" s="3" t="str">
        <f>"TINF2"</f>
        <v>TINF2</v>
      </c>
      <c r="B5529" s="4">
        <v>2</v>
      </c>
      <c r="C5529" s="5">
        <v>0.67400000000000004</v>
      </c>
    </row>
    <row r="5530" spans="1:3" x14ac:dyDescent="0.2">
      <c r="A5530" s="3" t="str">
        <f>"SWAP70"</f>
        <v>SWAP70</v>
      </c>
      <c r="B5530" s="4">
        <v>2</v>
      </c>
      <c r="C5530" s="5">
        <v>0.67400000000000004</v>
      </c>
    </row>
    <row r="5531" spans="1:3" x14ac:dyDescent="0.2">
      <c r="A5531" s="3" t="str">
        <f>"GNB2"</f>
        <v>GNB2</v>
      </c>
      <c r="B5531" s="4">
        <v>2</v>
      </c>
      <c r="C5531" s="5">
        <v>0.67400000000000004</v>
      </c>
    </row>
    <row r="5532" spans="1:3" x14ac:dyDescent="0.2">
      <c r="A5532" s="3" t="str">
        <f>"MYO7A"</f>
        <v>MYO7A</v>
      </c>
      <c r="B5532" s="4">
        <v>2</v>
      </c>
      <c r="C5532" s="5">
        <v>0.67400000000000004</v>
      </c>
    </row>
    <row r="5533" spans="1:3" x14ac:dyDescent="0.2">
      <c r="A5533" s="3" t="str">
        <f>"APOBEC3B"</f>
        <v>APOBEC3B</v>
      </c>
      <c r="B5533" s="4">
        <v>2</v>
      </c>
      <c r="C5533" s="5">
        <v>0.67400000000000004</v>
      </c>
    </row>
    <row r="5534" spans="1:3" x14ac:dyDescent="0.2">
      <c r="A5534" s="3" t="str">
        <f>"CARD14"</f>
        <v>CARD14</v>
      </c>
      <c r="B5534" s="4">
        <v>2</v>
      </c>
      <c r="C5534" s="5">
        <v>0.67400000000000004</v>
      </c>
    </row>
    <row r="5535" spans="1:3" x14ac:dyDescent="0.2">
      <c r="A5535" s="3" t="str">
        <f>"AL117378.1"</f>
        <v>AL117378.1</v>
      </c>
      <c r="B5535" s="4">
        <v>2</v>
      </c>
      <c r="C5535" s="5">
        <v>0.67300000000000004</v>
      </c>
    </row>
    <row r="5536" spans="1:3" x14ac:dyDescent="0.2">
      <c r="A5536" s="3" t="str">
        <f>"VSTM5"</f>
        <v>VSTM5</v>
      </c>
      <c r="B5536" s="4">
        <v>2</v>
      </c>
      <c r="C5536" s="5">
        <v>0.67300000000000004</v>
      </c>
    </row>
    <row r="5537" spans="1:3" x14ac:dyDescent="0.2">
      <c r="A5537" s="3" t="str">
        <f>"LINC00887"</f>
        <v>LINC00887</v>
      </c>
      <c r="B5537" s="4">
        <v>2</v>
      </c>
      <c r="C5537" s="5">
        <v>0.67300000000000004</v>
      </c>
    </row>
    <row r="5538" spans="1:3" x14ac:dyDescent="0.2">
      <c r="A5538" s="3" t="str">
        <f>"FRMD8"</f>
        <v>FRMD8</v>
      </c>
      <c r="B5538" s="4">
        <v>2</v>
      </c>
      <c r="C5538" s="5">
        <v>0.67300000000000004</v>
      </c>
    </row>
    <row r="5539" spans="1:3" x14ac:dyDescent="0.2">
      <c r="A5539" s="3" t="str">
        <f>"YRDC"</f>
        <v>YRDC</v>
      </c>
      <c r="B5539" s="4">
        <v>2</v>
      </c>
      <c r="C5539" s="5">
        <v>0.67300000000000004</v>
      </c>
    </row>
    <row r="5540" spans="1:3" x14ac:dyDescent="0.2">
      <c r="A5540" s="3" t="str">
        <f>"AC243967.1"</f>
        <v>AC243967.1</v>
      </c>
      <c r="B5540" s="4">
        <v>2</v>
      </c>
      <c r="C5540" s="5">
        <v>0.67300000000000004</v>
      </c>
    </row>
    <row r="5541" spans="1:3" x14ac:dyDescent="0.2">
      <c r="A5541" s="3" t="str">
        <f>"DDIAS"</f>
        <v>DDIAS</v>
      </c>
      <c r="B5541" s="4">
        <v>2</v>
      </c>
      <c r="C5541" s="5">
        <v>0.67200000000000004</v>
      </c>
    </row>
    <row r="5542" spans="1:3" x14ac:dyDescent="0.2">
      <c r="A5542" s="3" t="str">
        <f>"MTNR1A"</f>
        <v>MTNR1A</v>
      </c>
      <c r="B5542" s="4">
        <v>2</v>
      </c>
      <c r="C5542" s="5">
        <v>0.67200000000000004</v>
      </c>
    </row>
    <row r="5543" spans="1:3" x14ac:dyDescent="0.2">
      <c r="A5543" s="3" t="str">
        <f>"HDAC7"</f>
        <v>HDAC7</v>
      </c>
      <c r="B5543" s="4">
        <v>2</v>
      </c>
      <c r="C5543" s="5">
        <v>0.67200000000000004</v>
      </c>
    </row>
    <row r="5544" spans="1:3" x14ac:dyDescent="0.2">
      <c r="A5544" s="3" t="str">
        <f>"AL133373.3"</f>
        <v>AL133373.3</v>
      </c>
      <c r="B5544" s="4">
        <v>2</v>
      </c>
      <c r="C5544" s="5">
        <v>0.67200000000000004</v>
      </c>
    </row>
    <row r="5545" spans="1:3" x14ac:dyDescent="0.2">
      <c r="A5545" s="3" t="str">
        <f>"PRSS36"</f>
        <v>PRSS36</v>
      </c>
      <c r="B5545" s="4">
        <v>2</v>
      </c>
      <c r="C5545" s="5">
        <v>0.67100000000000004</v>
      </c>
    </row>
    <row r="5546" spans="1:3" x14ac:dyDescent="0.2">
      <c r="A5546" s="3" t="str">
        <f>"ECHS1"</f>
        <v>ECHS1</v>
      </c>
      <c r="B5546" s="4">
        <v>2</v>
      </c>
      <c r="C5546" s="5">
        <v>0.67100000000000004</v>
      </c>
    </row>
    <row r="5547" spans="1:3" x14ac:dyDescent="0.2">
      <c r="A5547" s="3" t="str">
        <f>"KRT13"</f>
        <v>KRT13</v>
      </c>
      <c r="B5547" s="4">
        <v>2</v>
      </c>
      <c r="C5547" s="5">
        <v>0.67</v>
      </c>
    </row>
    <row r="5548" spans="1:3" x14ac:dyDescent="0.2">
      <c r="A5548" s="3" t="str">
        <f>"ARHGEF11"</f>
        <v>ARHGEF11</v>
      </c>
      <c r="B5548" s="4">
        <v>2</v>
      </c>
      <c r="C5548" s="5">
        <v>0.67</v>
      </c>
    </row>
    <row r="5549" spans="1:3" x14ac:dyDescent="0.2">
      <c r="A5549" s="3" t="str">
        <f>"HSD3B7"</f>
        <v>HSD3B7</v>
      </c>
      <c r="B5549" s="4">
        <v>2</v>
      </c>
      <c r="C5549" s="5">
        <v>0.67</v>
      </c>
    </row>
    <row r="5550" spans="1:3" x14ac:dyDescent="0.2">
      <c r="A5550" s="3" t="str">
        <f>"TOR1A"</f>
        <v>TOR1A</v>
      </c>
      <c r="B5550" s="4">
        <v>2</v>
      </c>
      <c r="C5550" s="5">
        <v>0.67</v>
      </c>
    </row>
    <row r="5551" spans="1:3" x14ac:dyDescent="0.2">
      <c r="A5551" s="3" t="str">
        <f>"NAGPA"</f>
        <v>NAGPA</v>
      </c>
      <c r="B5551" s="4">
        <v>2</v>
      </c>
      <c r="C5551" s="5">
        <v>0.67</v>
      </c>
    </row>
    <row r="5552" spans="1:3" x14ac:dyDescent="0.2">
      <c r="A5552" s="3" t="str">
        <f>"SEPHS2"</f>
        <v>SEPHS2</v>
      </c>
      <c r="B5552" s="4">
        <v>2</v>
      </c>
      <c r="C5552" s="5">
        <v>0.67</v>
      </c>
    </row>
    <row r="5553" spans="1:3" x14ac:dyDescent="0.2">
      <c r="A5553" s="3" t="str">
        <f>"ID4"</f>
        <v>ID4</v>
      </c>
      <c r="B5553" s="4">
        <v>2</v>
      </c>
      <c r="C5553" s="5">
        <v>0.67</v>
      </c>
    </row>
    <row r="5554" spans="1:3" x14ac:dyDescent="0.2">
      <c r="A5554" s="3" t="str">
        <f>"AC079834.1"</f>
        <v>AC079834.1</v>
      </c>
      <c r="B5554" s="4">
        <v>2</v>
      </c>
      <c r="C5554" s="5">
        <v>0.66900000000000004</v>
      </c>
    </row>
    <row r="5555" spans="1:3" x14ac:dyDescent="0.2">
      <c r="A5555" s="3" t="str">
        <f>"TRIM5"</f>
        <v>TRIM5</v>
      </c>
      <c r="B5555" s="4">
        <v>2</v>
      </c>
      <c r="C5555" s="5">
        <v>0.66900000000000004</v>
      </c>
    </row>
    <row r="5556" spans="1:3" x14ac:dyDescent="0.2">
      <c r="A5556" s="3" t="str">
        <f>"CAMKK2"</f>
        <v>CAMKK2</v>
      </c>
      <c r="B5556" s="4">
        <v>2</v>
      </c>
      <c r="C5556" s="5">
        <v>0.66900000000000004</v>
      </c>
    </row>
    <row r="5557" spans="1:3" x14ac:dyDescent="0.2">
      <c r="A5557" s="3" t="str">
        <f>"TMEM265"</f>
        <v>TMEM265</v>
      </c>
      <c r="B5557" s="4">
        <v>2</v>
      </c>
      <c r="C5557" s="5">
        <v>0.66900000000000004</v>
      </c>
    </row>
    <row r="5558" spans="1:3" x14ac:dyDescent="0.2">
      <c r="A5558" s="3" t="str">
        <f>"DENND4B"</f>
        <v>DENND4B</v>
      </c>
      <c r="B5558" s="4">
        <v>2</v>
      </c>
      <c r="C5558" s="5">
        <v>0.66900000000000004</v>
      </c>
    </row>
    <row r="5559" spans="1:3" x14ac:dyDescent="0.2">
      <c r="A5559" s="3" t="str">
        <f>"GABARAPL1"</f>
        <v>GABARAPL1</v>
      </c>
      <c r="B5559" s="4">
        <v>2</v>
      </c>
      <c r="C5559" s="5">
        <v>0.66900000000000004</v>
      </c>
    </row>
    <row r="5560" spans="1:3" x14ac:dyDescent="0.2">
      <c r="A5560" s="3" t="str">
        <f>"FBXW4P1"</f>
        <v>FBXW4P1</v>
      </c>
      <c r="B5560" s="4">
        <v>2</v>
      </c>
      <c r="C5560" s="5">
        <v>0.66800000000000004</v>
      </c>
    </row>
    <row r="5561" spans="1:3" x14ac:dyDescent="0.2">
      <c r="A5561" s="3" t="str">
        <f>"RIC1"</f>
        <v>RIC1</v>
      </c>
      <c r="B5561" s="4">
        <v>2</v>
      </c>
      <c r="C5561" s="5">
        <v>0.66800000000000004</v>
      </c>
    </row>
    <row r="5562" spans="1:3" x14ac:dyDescent="0.2">
      <c r="A5562" s="3" t="str">
        <f>"AL359715.1"</f>
        <v>AL359715.1</v>
      </c>
      <c r="B5562" s="4">
        <v>2</v>
      </c>
      <c r="C5562" s="5">
        <v>0.66700000000000004</v>
      </c>
    </row>
    <row r="5563" spans="1:3" x14ac:dyDescent="0.2">
      <c r="A5563" s="3" t="str">
        <f>"TMEM102"</f>
        <v>TMEM102</v>
      </c>
      <c r="B5563" s="4">
        <v>2</v>
      </c>
      <c r="C5563" s="5">
        <v>0.66700000000000004</v>
      </c>
    </row>
    <row r="5564" spans="1:3" x14ac:dyDescent="0.2">
      <c r="A5564" s="3" t="str">
        <f>"DBNDD1"</f>
        <v>DBNDD1</v>
      </c>
      <c r="B5564" s="4">
        <v>2</v>
      </c>
      <c r="C5564" s="5">
        <v>0.66700000000000004</v>
      </c>
    </row>
    <row r="5565" spans="1:3" x14ac:dyDescent="0.2">
      <c r="A5565" s="3" t="str">
        <f>"ADCK5"</f>
        <v>ADCK5</v>
      </c>
      <c r="B5565" s="4">
        <v>2</v>
      </c>
      <c r="C5565" s="5">
        <v>0.66700000000000004</v>
      </c>
    </row>
    <row r="5566" spans="1:3" x14ac:dyDescent="0.2">
      <c r="A5566" s="3" t="str">
        <f>"RHEB"</f>
        <v>RHEB</v>
      </c>
      <c r="B5566" s="4">
        <v>2</v>
      </c>
      <c r="C5566" s="5">
        <v>0.66700000000000004</v>
      </c>
    </row>
    <row r="5567" spans="1:3" x14ac:dyDescent="0.2">
      <c r="A5567" s="3" t="str">
        <f>"RAB5C"</f>
        <v>RAB5C</v>
      </c>
      <c r="B5567" s="4">
        <v>2</v>
      </c>
      <c r="C5567" s="5">
        <v>0.66600000000000004</v>
      </c>
    </row>
    <row r="5568" spans="1:3" x14ac:dyDescent="0.2">
      <c r="A5568" s="3" t="str">
        <f>"RHOV"</f>
        <v>RHOV</v>
      </c>
      <c r="B5568" s="4">
        <v>2</v>
      </c>
      <c r="C5568" s="5">
        <v>0.66600000000000004</v>
      </c>
    </row>
    <row r="5569" spans="1:3" x14ac:dyDescent="0.2">
      <c r="A5569" s="3" t="str">
        <f>"KRT80"</f>
        <v>KRT80</v>
      </c>
      <c r="B5569" s="4">
        <v>2</v>
      </c>
      <c r="C5569" s="5">
        <v>0.66600000000000004</v>
      </c>
    </row>
    <row r="5570" spans="1:3" x14ac:dyDescent="0.2">
      <c r="A5570" s="3" t="str">
        <f>"SLAMF6P1"</f>
        <v>SLAMF6P1</v>
      </c>
      <c r="B5570" s="4">
        <v>2</v>
      </c>
      <c r="C5570" s="5">
        <v>0.66600000000000004</v>
      </c>
    </row>
    <row r="5571" spans="1:3" x14ac:dyDescent="0.2">
      <c r="A5571" s="3" t="str">
        <f>"AC159540.2"</f>
        <v>AC159540.2</v>
      </c>
      <c r="B5571" s="4">
        <v>2</v>
      </c>
      <c r="C5571" s="5">
        <v>0.66600000000000004</v>
      </c>
    </row>
    <row r="5572" spans="1:3" x14ac:dyDescent="0.2">
      <c r="A5572" s="3" t="str">
        <f>"ANKRD36B"</f>
        <v>ANKRD36B</v>
      </c>
      <c r="B5572" s="4">
        <v>2</v>
      </c>
      <c r="C5572" s="5">
        <v>0.66600000000000004</v>
      </c>
    </row>
    <row r="5573" spans="1:3" x14ac:dyDescent="0.2">
      <c r="A5573" s="3" t="str">
        <f>"ETFA"</f>
        <v>ETFA</v>
      </c>
      <c r="B5573" s="4">
        <v>2</v>
      </c>
      <c r="C5573" s="5">
        <v>0.66600000000000004</v>
      </c>
    </row>
    <row r="5574" spans="1:3" x14ac:dyDescent="0.2">
      <c r="A5574" s="3" t="str">
        <f>"HSPA5"</f>
        <v>HSPA5</v>
      </c>
      <c r="B5574" s="4">
        <v>2</v>
      </c>
      <c r="C5574" s="5">
        <v>0.66600000000000004</v>
      </c>
    </row>
    <row r="5575" spans="1:3" x14ac:dyDescent="0.2">
      <c r="A5575" s="3" t="str">
        <f>"LCAL1"</f>
        <v>LCAL1</v>
      </c>
      <c r="B5575" s="4">
        <v>2</v>
      </c>
      <c r="C5575" s="5">
        <v>0.66600000000000004</v>
      </c>
    </row>
    <row r="5576" spans="1:3" x14ac:dyDescent="0.2">
      <c r="A5576" s="3" t="str">
        <f>"AHR"</f>
        <v>AHR</v>
      </c>
      <c r="B5576" s="4">
        <v>2</v>
      </c>
      <c r="C5576" s="5">
        <v>0.66500000000000004</v>
      </c>
    </row>
    <row r="5577" spans="1:3" x14ac:dyDescent="0.2">
      <c r="A5577" s="3" t="str">
        <f>"AL355512.1"</f>
        <v>AL355512.1</v>
      </c>
      <c r="B5577" s="4">
        <v>2</v>
      </c>
      <c r="C5577" s="5">
        <v>0.66500000000000004</v>
      </c>
    </row>
    <row r="5578" spans="1:3" x14ac:dyDescent="0.2">
      <c r="A5578" s="3" t="str">
        <f>"ASRGL1"</f>
        <v>ASRGL1</v>
      </c>
      <c r="B5578" s="4">
        <v>2</v>
      </c>
      <c r="C5578" s="5">
        <v>0.66500000000000004</v>
      </c>
    </row>
    <row r="5579" spans="1:3" x14ac:dyDescent="0.2">
      <c r="A5579" s="3" t="str">
        <f>"INAVA"</f>
        <v>INAVA</v>
      </c>
      <c r="B5579" s="4">
        <v>2</v>
      </c>
      <c r="C5579" s="5">
        <v>0.66500000000000004</v>
      </c>
    </row>
    <row r="5580" spans="1:3" x14ac:dyDescent="0.2">
      <c r="A5580" s="3" t="str">
        <f>"AC005840.4"</f>
        <v>AC005840.4</v>
      </c>
      <c r="B5580" s="4">
        <v>2</v>
      </c>
      <c r="C5580" s="5">
        <v>0.66400000000000003</v>
      </c>
    </row>
    <row r="5581" spans="1:3" x14ac:dyDescent="0.2">
      <c r="A5581" s="3" t="str">
        <f>"ARHGDIA"</f>
        <v>ARHGDIA</v>
      </c>
      <c r="B5581" s="4">
        <v>2</v>
      </c>
      <c r="C5581" s="5">
        <v>0.66400000000000003</v>
      </c>
    </row>
    <row r="5582" spans="1:3" x14ac:dyDescent="0.2">
      <c r="A5582" s="3" t="str">
        <f>"RANBP6"</f>
        <v>RANBP6</v>
      </c>
      <c r="B5582" s="4">
        <v>2</v>
      </c>
      <c r="C5582" s="5">
        <v>0.66400000000000003</v>
      </c>
    </row>
    <row r="5583" spans="1:3" x14ac:dyDescent="0.2">
      <c r="A5583" s="3" t="str">
        <f>"ECEL1P1"</f>
        <v>ECEL1P1</v>
      </c>
      <c r="B5583" s="4">
        <v>2</v>
      </c>
      <c r="C5583" s="5">
        <v>0.66400000000000003</v>
      </c>
    </row>
    <row r="5584" spans="1:3" x14ac:dyDescent="0.2">
      <c r="A5584" s="3" t="str">
        <f>"MALT1"</f>
        <v>MALT1</v>
      </c>
      <c r="B5584" s="4">
        <v>2</v>
      </c>
      <c r="C5584" s="5">
        <v>0.66400000000000003</v>
      </c>
    </row>
    <row r="5585" spans="1:3" x14ac:dyDescent="0.2">
      <c r="A5585" s="3" t="str">
        <f>"SRM"</f>
        <v>SRM</v>
      </c>
      <c r="B5585" s="4">
        <v>2</v>
      </c>
      <c r="C5585" s="5">
        <v>0.66400000000000003</v>
      </c>
    </row>
    <row r="5586" spans="1:3" x14ac:dyDescent="0.2">
      <c r="A5586" s="3" t="str">
        <f>"LINC00707"</f>
        <v>LINC00707</v>
      </c>
      <c r="B5586" s="4">
        <v>2</v>
      </c>
      <c r="C5586" s="5">
        <v>0.66300000000000003</v>
      </c>
    </row>
    <row r="5587" spans="1:3" x14ac:dyDescent="0.2">
      <c r="A5587" s="3" t="str">
        <f>"SUN2"</f>
        <v>SUN2</v>
      </c>
      <c r="B5587" s="4">
        <v>2</v>
      </c>
      <c r="C5587" s="5">
        <v>0.66300000000000003</v>
      </c>
    </row>
    <row r="5588" spans="1:3" x14ac:dyDescent="0.2">
      <c r="A5588" s="3" t="str">
        <f>"UBTD2"</f>
        <v>UBTD2</v>
      </c>
      <c r="B5588" s="4">
        <v>2</v>
      </c>
      <c r="C5588" s="5">
        <v>0.66300000000000003</v>
      </c>
    </row>
    <row r="5589" spans="1:3" x14ac:dyDescent="0.2">
      <c r="A5589" s="3" t="str">
        <f>"CLCA4"</f>
        <v>CLCA4</v>
      </c>
      <c r="B5589" s="4">
        <v>2</v>
      </c>
      <c r="C5589" s="5">
        <v>0.66200000000000003</v>
      </c>
    </row>
    <row r="5590" spans="1:3" x14ac:dyDescent="0.2">
      <c r="A5590" s="3" t="str">
        <f>"AL139385.1"</f>
        <v>AL139385.1</v>
      </c>
      <c r="B5590" s="4">
        <v>2</v>
      </c>
      <c r="C5590" s="5">
        <v>0.66200000000000003</v>
      </c>
    </row>
    <row r="5591" spans="1:3" x14ac:dyDescent="0.2">
      <c r="A5591" s="3" t="str">
        <f>"ZDHHC21"</f>
        <v>ZDHHC21</v>
      </c>
      <c r="B5591" s="4">
        <v>2</v>
      </c>
      <c r="C5591" s="5">
        <v>0.66200000000000003</v>
      </c>
    </row>
    <row r="5592" spans="1:3" x14ac:dyDescent="0.2">
      <c r="A5592" s="3" t="str">
        <f>"TRPC4AP"</f>
        <v>TRPC4AP</v>
      </c>
      <c r="B5592" s="4">
        <v>2</v>
      </c>
      <c r="C5592" s="5">
        <v>0.66200000000000003</v>
      </c>
    </row>
    <row r="5593" spans="1:3" x14ac:dyDescent="0.2">
      <c r="A5593" s="3" t="str">
        <f>"OAS3"</f>
        <v>OAS3</v>
      </c>
      <c r="B5593" s="4">
        <v>2</v>
      </c>
      <c r="C5593" s="5">
        <v>0.66200000000000003</v>
      </c>
    </row>
    <row r="5594" spans="1:3" x14ac:dyDescent="0.2">
      <c r="A5594" s="3" t="str">
        <f>"CLIC2"</f>
        <v>CLIC2</v>
      </c>
      <c r="B5594" s="4">
        <v>2</v>
      </c>
      <c r="C5594" s="5">
        <v>0.66100000000000003</v>
      </c>
    </row>
    <row r="5595" spans="1:3" x14ac:dyDescent="0.2">
      <c r="A5595" s="3" t="str">
        <f>"WASL"</f>
        <v>WASL</v>
      </c>
      <c r="B5595" s="4">
        <v>2</v>
      </c>
      <c r="C5595" s="5">
        <v>0.66100000000000003</v>
      </c>
    </row>
    <row r="5596" spans="1:3" x14ac:dyDescent="0.2">
      <c r="A5596" s="3" t="str">
        <f>"MTFP1"</f>
        <v>MTFP1</v>
      </c>
      <c r="B5596" s="4">
        <v>2</v>
      </c>
      <c r="C5596" s="5">
        <v>0.66100000000000003</v>
      </c>
    </row>
    <row r="5597" spans="1:3" x14ac:dyDescent="0.2">
      <c r="A5597" s="3" t="str">
        <f>"ESR1"</f>
        <v>ESR1</v>
      </c>
      <c r="B5597" s="4">
        <v>2</v>
      </c>
      <c r="C5597" s="5">
        <v>0.66100000000000003</v>
      </c>
    </row>
    <row r="5598" spans="1:3" x14ac:dyDescent="0.2">
      <c r="A5598" s="3" t="str">
        <f>"SP6"</f>
        <v>SP6</v>
      </c>
      <c r="B5598" s="4">
        <v>2</v>
      </c>
      <c r="C5598" s="5">
        <v>0.66100000000000003</v>
      </c>
    </row>
    <row r="5599" spans="1:3" x14ac:dyDescent="0.2">
      <c r="A5599" s="3" t="str">
        <f>"TMED9"</f>
        <v>TMED9</v>
      </c>
      <c r="B5599" s="4">
        <v>2</v>
      </c>
      <c r="C5599" s="5">
        <v>0.66100000000000003</v>
      </c>
    </row>
    <row r="5600" spans="1:3" x14ac:dyDescent="0.2">
      <c r="A5600" s="3" t="str">
        <f>"RAET1L"</f>
        <v>RAET1L</v>
      </c>
      <c r="B5600" s="4">
        <v>2</v>
      </c>
      <c r="C5600" s="5">
        <v>0.66100000000000003</v>
      </c>
    </row>
    <row r="5601" spans="1:3" x14ac:dyDescent="0.2">
      <c r="A5601" s="3" t="str">
        <f>"DRAP1"</f>
        <v>DRAP1</v>
      </c>
      <c r="B5601" s="4">
        <v>2</v>
      </c>
      <c r="C5601" s="5">
        <v>0.66</v>
      </c>
    </row>
    <row r="5602" spans="1:3" x14ac:dyDescent="0.2">
      <c r="A5602" s="3" t="str">
        <f>"GALNT1"</f>
        <v>GALNT1</v>
      </c>
      <c r="B5602" s="4">
        <v>2</v>
      </c>
      <c r="C5602" s="5">
        <v>0.66</v>
      </c>
    </row>
    <row r="5603" spans="1:3" x14ac:dyDescent="0.2">
      <c r="A5603" s="3" t="str">
        <f>"PACS1"</f>
        <v>PACS1</v>
      </c>
      <c r="B5603" s="4">
        <v>2</v>
      </c>
      <c r="C5603" s="5">
        <v>0.66</v>
      </c>
    </row>
    <row r="5604" spans="1:3" x14ac:dyDescent="0.2">
      <c r="A5604" s="3" t="str">
        <f>"MYO18A"</f>
        <v>MYO18A</v>
      </c>
      <c r="B5604" s="4">
        <v>2</v>
      </c>
      <c r="C5604" s="5">
        <v>0.66</v>
      </c>
    </row>
    <row r="5605" spans="1:3" x14ac:dyDescent="0.2">
      <c r="A5605" s="3" t="str">
        <f>"TMEM208"</f>
        <v>TMEM208</v>
      </c>
      <c r="B5605" s="4">
        <v>2</v>
      </c>
      <c r="C5605" s="5">
        <v>0.65900000000000003</v>
      </c>
    </row>
    <row r="5606" spans="1:3" x14ac:dyDescent="0.2">
      <c r="A5606" s="3" t="str">
        <f>"COX7A2"</f>
        <v>COX7A2</v>
      </c>
      <c r="B5606" s="4">
        <v>2</v>
      </c>
      <c r="C5606" s="5">
        <v>0.65900000000000003</v>
      </c>
    </row>
    <row r="5607" spans="1:3" x14ac:dyDescent="0.2">
      <c r="A5607" s="3" t="str">
        <f>"DBNL"</f>
        <v>DBNL</v>
      </c>
      <c r="B5607" s="4">
        <v>2</v>
      </c>
      <c r="C5607" s="5">
        <v>0.65900000000000003</v>
      </c>
    </row>
    <row r="5608" spans="1:3" x14ac:dyDescent="0.2">
      <c r="A5608" s="3" t="str">
        <f>"LRRC59"</f>
        <v>LRRC59</v>
      </c>
      <c r="B5608" s="4">
        <v>2</v>
      </c>
      <c r="C5608" s="5">
        <v>0.65900000000000003</v>
      </c>
    </row>
    <row r="5609" spans="1:3" x14ac:dyDescent="0.2">
      <c r="A5609" s="3" t="str">
        <f>"APOC2"</f>
        <v>APOC2</v>
      </c>
      <c r="B5609" s="4">
        <v>2</v>
      </c>
      <c r="C5609" s="5">
        <v>0.65900000000000003</v>
      </c>
    </row>
    <row r="5610" spans="1:3" x14ac:dyDescent="0.2">
      <c r="A5610" s="3" t="str">
        <f>"SLC26A4-AS1"</f>
        <v>SLC26A4-AS1</v>
      </c>
      <c r="B5610" s="4">
        <v>2</v>
      </c>
      <c r="C5610" s="5">
        <v>0.65900000000000003</v>
      </c>
    </row>
    <row r="5611" spans="1:3" x14ac:dyDescent="0.2">
      <c r="A5611" s="3" t="str">
        <f>"MACO1"</f>
        <v>MACO1</v>
      </c>
      <c r="B5611" s="4">
        <v>2</v>
      </c>
      <c r="C5611" s="5">
        <v>0.65900000000000003</v>
      </c>
    </row>
    <row r="5612" spans="1:3" x14ac:dyDescent="0.2">
      <c r="A5612" s="3" t="str">
        <f>"NPEPPS"</f>
        <v>NPEPPS</v>
      </c>
      <c r="B5612" s="4">
        <v>2</v>
      </c>
      <c r="C5612" s="5">
        <v>0.65900000000000003</v>
      </c>
    </row>
    <row r="5613" spans="1:3" x14ac:dyDescent="0.2">
      <c r="A5613" s="3" t="str">
        <f>"PLEKHB2"</f>
        <v>PLEKHB2</v>
      </c>
      <c r="B5613" s="4">
        <v>2</v>
      </c>
      <c r="C5613" s="5">
        <v>0.65900000000000003</v>
      </c>
    </row>
    <row r="5614" spans="1:3" x14ac:dyDescent="0.2">
      <c r="A5614" s="3" t="str">
        <f>"TMC1"</f>
        <v>TMC1</v>
      </c>
      <c r="B5614" s="4">
        <v>2</v>
      </c>
      <c r="C5614" s="5">
        <v>0.65800000000000003</v>
      </c>
    </row>
    <row r="5615" spans="1:3" x14ac:dyDescent="0.2">
      <c r="A5615" s="3" t="str">
        <f>"C10orf99"</f>
        <v>C10orf99</v>
      </c>
      <c r="B5615" s="4">
        <v>2</v>
      </c>
      <c r="C5615" s="5">
        <v>0.65800000000000003</v>
      </c>
    </row>
    <row r="5616" spans="1:3" x14ac:dyDescent="0.2">
      <c r="A5616" s="3" t="str">
        <f>"LINC02595"</f>
        <v>LINC02595</v>
      </c>
      <c r="B5616" s="4">
        <v>2</v>
      </c>
      <c r="C5616" s="5">
        <v>0.65800000000000003</v>
      </c>
    </row>
    <row r="5617" spans="1:3" x14ac:dyDescent="0.2">
      <c r="A5617" s="3" t="str">
        <f>"SHPK"</f>
        <v>SHPK</v>
      </c>
      <c r="B5617" s="4">
        <v>2</v>
      </c>
      <c r="C5617" s="5">
        <v>0.65800000000000003</v>
      </c>
    </row>
    <row r="5618" spans="1:3" x14ac:dyDescent="0.2">
      <c r="A5618" s="3" t="str">
        <f>"ADAM10"</f>
        <v>ADAM10</v>
      </c>
      <c r="B5618" s="4">
        <v>2</v>
      </c>
      <c r="C5618" s="5">
        <v>0.65800000000000003</v>
      </c>
    </row>
    <row r="5619" spans="1:3" x14ac:dyDescent="0.2">
      <c r="A5619" s="3" t="str">
        <f>"SLC50A1"</f>
        <v>SLC50A1</v>
      </c>
      <c r="B5619" s="4">
        <v>2</v>
      </c>
      <c r="C5619" s="5">
        <v>0.65800000000000003</v>
      </c>
    </row>
    <row r="5620" spans="1:3" x14ac:dyDescent="0.2">
      <c r="A5620" s="3" t="str">
        <f>"MSC"</f>
        <v>MSC</v>
      </c>
      <c r="B5620" s="4">
        <v>2</v>
      </c>
      <c r="C5620" s="5">
        <v>0.65800000000000003</v>
      </c>
    </row>
    <row r="5621" spans="1:3" x14ac:dyDescent="0.2">
      <c r="A5621" s="3" t="str">
        <f>"CHKB"</f>
        <v>CHKB</v>
      </c>
      <c r="B5621" s="4">
        <v>2</v>
      </c>
      <c r="C5621" s="5">
        <v>0.65700000000000003</v>
      </c>
    </row>
    <row r="5622" spans="1:3" x14ac:dyDescent="0.2">
      <c r="A5622" s="3" t="str">
        <f>"RNASE6"</f>
        <v>RNASE6</v>
      </c>
      <c r="B5622" s="4">
        <v>2</v>
      </c>
      <c r="C5622" s="5">
        <v>0.65700000000000003</v>
      </c>
    </row>
    <row r="5623" spans="1:3" x14ac:dyDescent="0.2">
      <c r="A5623" s="3" t="str">
        <f>"RNF31"</f>
        <v>RNF31</v>
      </c>
      <c r="B5623" s="4">
        <v>2</v>
      </c>
      <c r="C5623" s="5">
        <v>0.65700000000000003</v>
      </c>
    </row>
    <row r="5624" spans="1:3" x14ac:dyDescent="0.2">
      <c r="A5624" s="3" t="str">
        <f>"STRN"</f>
        <v>STRN</v>
      </c>
      <c r="B5624" s="4">
        <v>2</v>
      </c>
      <c r="C5624" s="5">
        <v>0.65700000000000003</v>
      </c>
    </row>
    <row r="5625" spans="1:3" x14ac:dyDescent="0.2">
      <c r="A5625" s="3" t="str">
        <f>"S100A3"</f>
        <v>S100A3</v>
      </c>
      <c r="B5625" s="4">
        <v>2</v>
      </c>
      <c r="C5625" s="5">
        <v>0.65700000000000003</v>
      </c>
    </row>
    <row r="5626" spans="1:3" x14ac:dyDescent="0.2">
      <c r="A5626" s="3" t="str">
        <f>"TXNL1"</f>
        <v>TXNL1</v>
      </c>
      <c r="B5626" s="4">
        <v>2</v>
      </c>
      <c r="C5626" s="5">
        <v>0.65600000000000003</v>
      </c>
    </row>
    <row r="5627" spans="1:3" x14ac:dyDescent="0.2">
      <c r="A5627" s="3" t="str">
        <f>"RTEL1-TNFRSF6B"</f>
        <v>RTEL1-TNFRSF6B</v>
      </c>
      <c r="B5627" s="4">
        <v>2</v>
      </c>
      <c r="C5627" s="5">
        <v>0.65600000000000003</v>
      </c>
    </row>
    <row r="5628" spans="1:3" x14ac:dyDescent="0.2">
      <c r="A5628" s="3" t="str">
        <f>"RAB42"</f>
        <v>RAB42</v>
      </c>
      <c r="B5628" s="4">
        <v>2</v>
      </c>
      <c r="C5628" s="5">
        <v>0.65600000000000003</v>
      </c>
    </row>
    <row r="5629" spans="1:3" x14ac:dyDescent="0.2">
      <c r="A5629" s="3" t="str">
        <f>"TCEAL9"</f>
        <v>TCEAL9</v>
      </c>
      <c r="B5629" s="4">
        <v>2</v>
      </c>
      <c r="C5629" s="5">
        <v>0.65600000000000003</v>
      </c>
    </row>
    <row r="5630" spans="1:3" x14ac:dyDescent="0.2">
      <c r="A5630" s="3" t="str">
        <f>"LGALS9"</f>
        <v>LGALS9</v>
      </c>
      <c r="B5630" s="4">
        <v>2</v>
      </c>
      <c r="C5630" s="5">
        <v>0.65600000000000003</v>
      </c>
    </row>
    <row r="5631" spans="1:3" x14ac:dyDescent="0.2">
      <c r="A5631" s="3" t="str">
        <f>"METTL22"</f>
        <v>METTL22</v>
      </c>
      <c r="B5631" s="4">
        <v>2</v>
      </c>
      <c r="C5631" s="5">
        <v>0.65500000000000003</v>
      </c>
    </row>
    <row r="5632" spans="1:3" x14ac:dyDescent="0.2">
      <c r="A5632" s="3" t="str">
        <f>"TUBB3"</f>
        <v>TUBB3</v>
      </c>
      <c r="B5632" s="4">
        <v>2</v>
      </c>
      <c r="C5632" s="5">
        <v>0.65500000000000003</v>
      </c>
    </row>
    <row r="5633" spans="1:3" x14ac:dyDescent="0.2">
      <c r="A5633" s="3" t="str">
        <f>"TAF1C"</f>
        <v>TAF1C</v>
      </c>
      <c r="B5633" s="4">
        <v>2</v>
      </c>
      <c r="C5633" s="5">
        <v>0.65500000000000003</v>
      </c>
    </row>
    <row r="5634" spans="1:3" x14ac:dyDescent="0.2">
      <c r="A5634" s="3" t="str">
        <f>"LINC02009"</f>
        <v>LINC02009</v>
      </c>
      <c r="B5634" s="4">
        <v>2</v>
      </c>
      <c r="C5634" s="5">
        <v>0.65500000000000003</v>
      </c>
    </row>
    <row r="5635" spans="1:3" x14ac:dyDescent="0.2">
      <c r="A5635" s="3" t="str">
        <f>"NOX1"</f>
        <v>NOX1</v>
      </c>
      <c r="B5635" s="4">
        <v>2</v>
      </c>
      <c r="C5635" s="5">
        <v>0.65500000000000003</v>
      </c>
    </row>
    <row r="5636" spans="1:3" x14ac:dyDescent="0.2">
      <c r="A5636" s="3" t="str">
        <f>"DDX58"</f>
        <v>DDX58</v>
      </c>
      <c r="B5636" s="4">
        <v>2</v>
      </c>
      <c r="C5636" s="5">
        <v>0.65500000000000003</v>
      </c>
    </row>
    <row r="5637" spans="1:3" x14ac:dyDescent="0.2">
      <c r="A5637" s="3" t="str">
        <f>"PSMB6"</f>
        <v>PSMB6</v>
      </c>
      <c r="B5637" s="4">
        <v>2</v>
      </c>
      <c r="C5637" s="5">
        <v>0.65500000000000003</v>
      </c>
    </row>
    <row r="5638" spans="1:3" x14ac:dyDescent="0.2">
      <c r="A5638" s="3" t="str">
        <f>"RTKN2"</f>
        <v>RTKN2</v>
      </c>
      <c r="B5638" s="4">
        <v>2</v>
      </c>
      <c r="C5638" s="5">
        <v>0.65400000000000003</v>
      </c>
    </row>
    <row r="5639" spans="1:3" x14ac:dyDescent="0.2">
      <c r="A5639" s="3" t="str">
        <f>"PLA2G2F"</f>
        <v>PLA2G2F</v>
      </c>
      <c r="B5639" s="4">
        <v>2</v>
      </c>
      <c r="C5639" s="5">
        <v>0.65400000000000003</v>
      </c>
    </row>
    <row r="5640" spans="1:3" x14ac:dyDescent="0.2">
      <c r="A5640" s="3" t="str">
        <f>"SOX15"</f>
        <v>SOX15</v>
      </c>
      <c r="B5640" s="4">
        <v>2</v>
      </c>
      <c r="C5640" s="5">
        <v>0.65400000000000003</v>
      </c>
    </row>
    <row r="5641" spans="1:3" x14ac:dyDescent="0.2">
      <c r="A5641" s="3" t="str">
        <f>"BOLA2"</f>
        <v>BOLA2</v>
      </c>
      <c r="B5641" s="4">
        <v>2</v>
      </c>
      <c r="C5641" s="5">
        <v>0.65400000000000003</v>
      </c>
    </row>
    <row r="5642" spans="1:3" x14ac:dyDescent="0.2">
      <c r="A5642" s="3" t="str">
        <f>"SLC25A28"</f>
        <v>SLC25A28</v>
      </c>
      <c r="B5642" s="4">
        <v>2</v>
      </c>
      <c r="C5642" s="5">
        <v>0.65400000000000003</v>
      </c>
    </row>
    <row r="5643" spans="1:3" x14ac:dyDescent="0.2">
      <c r="A5643" s="3" t="str">
        <f>"RRP36"</f>
        <v>RRP36</v>
      </c>
      <c r="B5643" s="4">
        <v>2</v>
      </c>
      <c r="C5643" s="5">
        <v>0.65400000000000003</v>
      </c>
    </row>
    <row r="5644" spans="1:3" x14ac:dyDescent="0.2">
      <c r="A5644" s="3" t="str">
        <f>"SLC25A20"</f>
        <v>SLC25A20</v>
      </c>
      <c r="B5644" s="4">
        <v>2</v>
      </c>
      <c r="C5644" s="5">
        <v>0.65400000000000003</v>
      </c>
    </row>
    <row r="5645" spans="1:3" x14ac:dyDescent="0.2">
      <c r="A5645" s="3" t="str">
        <f>"EPHA2"</f>
        <v>EPHA2</v>
      </c>
      <c r="B5645" s="4">
        <v>2</v>
      </c>
      <c r="C5645" s="5">
        <v>0.65400000000000003</v>
      </c>
    </row>
    <row r="5646" spans="1:3" x14ac:dyDescent="0.2">
      <c r="A5646" s="3" t="str">
        <f>"AC022150.4"</f>
        <v>AC022150.4</v>
      </c>
      <c r="B5646" s="4">
        <v>2</v>
      </c>
      <c r="C5646" s="5">
        <v>0.65400000000000003</v>
      </c>
    </row>
    <row r="5647" spans="1:3" x14ac:dyDescent="0.2">
      <c r="A5647" s="3" t="str">
        <f>"MACC1"</f>
        <v>MACC1</v>
      </c>
      <c r="B5647" s="4">
        <v>2</v>
      </c>
      <c r="C5647" s="5">
        <v>0.65400000000000003</v>
      </c>
    </row>
    <row r="5648" spans="1:3" x14ac:dyDescent="0.2">
      <c r="A5648" s="3" t="str">
        <f>"LINC00857"</f>
        <v>LINC00857</v>
      </c>
      <c r="B5648" s="4">
        <v>2</v>
      </c>
      <c r="C5648" s="5">
        <v>0.65300000000000002</v>
      </c>
    </row>
    <row r="5649" spans="1:3" x14ac:dyDescent="0.2">
      <c r="A5649" s="3" t="str">
        <f>"NRADDP"</f>
        <v>NRADDP</v>
      </c>
      <c r="B5649" s="4">
        <v>2</v>
      </c>
      <c r="C5649" s="5">
        <v>0.65300000000000002</v>
      </c>
    </row>
    <row r="5650" spans="1:3" x14ac:dyDescent="0.2">
      <c r="A5650" s="3" t="str">
        <f>"DNAJC3"</f>
        <v>DNAJC3</v>
      </c>
      <c r="B5650" s="4">
        <v>2</v>
      </c>
      <c r="C5650" s="5">
        <v>0.65300000000000002</v>
      </c>
    </row>
    <row r="5651" spans="1:3" x14ac:dyDescent="0.2">
      <c r="A5651" s="3" t="str">
        <f>"CTDNEP1"</f>
        <v>CTDNEP1</v>
      </c>
      <c r="B5651" s="4">
        <v>2</v>
      </c>
      <c r="C5651" s="5">
        <v>0.65200000000000002</v>
      </c>
    </row>
    <row r="5652" spans="1:3" x14ac:dyDescent="0.2">
      <c r="A5652" s="3" t="str">
        <f>"ARHGAP17"</f>
        <v>ARHGAP17</v>
      </c>
      <c r="B5652" s="4">
        <v>2</v>
      </c>
      <c r="C5652" s="5">
        <v>0.65200000000000002</v>
      </c>
    </row>
    <row r="5653" spans="1:3" x14ac:dyDescent="0.2">
      <c r="A5653" s="3" t="str">
        <f>"SERTAD3"</f>
        <v>SERTAD3</v>
      </c>
      <c r="B5653" s="4">
        <v>2</v>
      </c>
      <c r="C5653" s="5">
        <v>0.65200000000000002</v>
      </c>
    </row>
    <row r="5654" spans="1:3" x14ac:dyDescent="0.2">
      <c r="A5654" s="3" t="str">
        <f>"ACP2"</f>
        <v>ACP2</v>
      </c>
      <c r="B5654" s="4">
        <v>2</v>
      </c>
      <c r="C5654" s="5">
        <v>0.65100000000000002</v>
      </c>
    </row>
    <row r="5655" spans="1:3" x14ac:dyDescent="0.2">
      <c r="A5655" s="3" t="str">
        <f>"GJB2"</f>
        <v>GJB2</v>
      </c>
      <c r="B5655" s="4">
        <v>2</v>
      </c>
      <c r="C5655" s="5">
        <v>0.65100000000000002</v>
      </c>
    </row>
    <row r="5656" spans="1:3" x14ac:dyDescent="0.2">
      <c r="A5656" s="3" t="str">
        <f>"CDH24"</f>
        <v>CDH24</v>
      </c>
      <c r="B5656" s="4">
        <v>2</v>
      </c>
      <c r="C5656" s="5">
        <v>0.65</v>
      </c>
    </row>
    <row r="5657" spans="1:3" x14ac:dyDescent="0.2">
      <c r="A5657" s="3" t="str">
        <f>"RNF217"</f>
        <v>RNF217</v>
      </c>
      <c r="B5657" s="4">
        <v>2</v>
      </c>
      <c r="C5657" s="5">
        <v>0.65</v>
      </c>
    </row>
    <row r="5658" spans="1:3" x14ac:dyDescent="0.2">
      <c r="A5658" s="3" t="str">
        <f>"UBE2I"</f>
        <v>UBE2I</v>
      </c>
      <c r="B5658" s="4">
        <v>2</v>
      </c>
      <c r="C5658" s="5">
        <v>0.65</v>
      </c>
    </row>
    <row r="5659" spans="1:3" x14ac:dyDescent="0.2">
      <c r="A5659" s="3" t="str">
        <f>"SKIV2L"</f>
        <v>SKIV2L</v>
      </c>
      <c r="B5659" s="4">
        <v>2</v>
      </c>
      <c r="C5659" s="5">
        <v>0.65</v>
      </c>
    </row>
    <row r="5660" spans="1:3" x14ac:dyDescent="0.2">
      <c r="A5660" s="3" t="str">
        <f>"HS3ST2"</f>
        <v>HS3ST2</v>
      </c>
      <c r="B5660" s="4">
        <v>2</v>
      </c>
      <c r="C5660" s="5">
        <v>0.65</v>
      </c>
    </row>
    <row r="5661" spans="1:3" x14ac:dyDescent="0.2">
      <c r="A5661" s="3" t="str">
        <f>"DGKD"</f>
        <v>DGKD</v>
      </c>
      <c r="B5661" s="4">
        <v>2</v>
      </c>
      <c r="C5661" s="5">
        <v>0.64900000000000002</v>
      </c>
    </row>
    <row r="5662" spans="1:3" x14ac:dyDescent="0.2">
      <c r="A5662" s="3" t="str">
        <f>"CD180"</f>
        <v>CD180</v>
      </c>
      <c r="B5662" s="4">
        <v>2</v>
      </c>
      <c r="C5662" s="5">
        <v>0.64900000000000002</v>
      </c>
    </row>
    <row r="5663" spans="1:3" x14ac:dyDescent="0.2">
      <c r="A5663" s="3" t="str">
        <f>"EFNA1"</f>
        <v>EFNA1</v>
      </c>
      <c r="B5663" s="4">
        <v>2</v>
      </c>
      <c r="C5663" s="5">
        <v>0.64900000000000002</v>
      </c>
    </row>
    <row r="5664" spans="1:3" x14ac:dyDescent="0.2">
      <c r="A5664" s="3" t="str">
        <f>"DECR1"</f>
        <v>DECR1</v>
      </c>
      <c r="B5664" s="4">
        <v>2</v>
      </c>
      <c r="C5664" s="5">
        <v>0.64900000000000002</v>
      </c>
    </row>
    <row r="5665" spans="1:3" x14ac:dyDescent="0.2">
      <c r="A5665" s="3" t="str">
        <f>"IFI16"</f>
        <v>IFI16</v>
      </c>
      <c r="B5665" s="4">
        <v>2</v>
      </c>
      <c r="C5665" s="5">
        <v>0.64900000000000002</v>
      </c>
    </row>
    <row r="5666" spans="1:3" x14ac:dyDescent="0.2">
      <c r="A5666" s="3" t="str">
        <f>"OTOP2"</f>
        <v>OTOP2</v>
      </c>
      <c r="B5666" s="4">
        <v>2</v>
      </c>
      <c r="C5666" s="5">
        <v>0.64800000000000002</v>
      </c>
    </row>
    <row r="5667" spans="1:3" x14ac:dyDescent="0.2">
      <c r="A5667" s="3" t="str">
        <f>"PCDH12"</f>
        <v>PCDH12</v>
      </c>
      <c r="B5667" s="4">
        <v>2</v>
      </c>
      <c r="C5667" s="5">
        <v>0.64800000000000002</v>
      </c>
    </row>
    <row r="5668" spans="1:3" x14ac:dyDescent="0.2">
      <c r="A5668" s="3" t="str">
        <f>"NTN4"</f>
        <v>NTN4</v>
      </c>
      <c r="B5668" s="4">
        <v>2</v>
      </c>
      <c r="C5668" s="5">
        <v>0.64800000000000002</v>
      </c>
    </row>
    <row r="5669" spans="1:3" x14ac:dyDescent="0.2">
      <c r="A5669" s="3" t="str">
        <f>"CACNB1"</f>
        <v>CACNB1</v>
      </c>
      <c r="B5669" s="4">
        <v>2</v>
      </c>
      <c r="C5669" s="5">
        <v>0.64800000000000002</v>
      </c>
    </row>
    <row r="5670" spans="1:3" x14ac:dyDescent="0.2">
      <c r="A5670" s="3" t="str">
        <f>"AP000424.1"</f>
        <v>AP000424.1</v>
      </c>
      <c r="B5670" s="4">
        <v>2</v>
      </c>
      <c r="C5670" s="5">
        <v>0.64800000000000002</v>
      </c>
    </row>
    <row r="5671" spans="1:3" x14ac:dyDescent="0.2">
      <c r="A5671" s="3" t="str">
        <f>"IGFLR1"</f>
        <v>IGFLR1</v>
      </c>
      <c r="B5671" s="4">
        <v>2</v>
      </c>
      <c r="C5671" s="5">
        <v>0.64800000000000002</v>
      </c>
    </row>
    <row r="5672" spans="1:3" x14ac:dyDescent="0.2">
      <c r="A5672" s="3" t="str">
        <f>"CRCT1"</f>
        <v>CRCT1</v>
      </c>
      <c r="B5672" s="4">
        <v>2</v>
      </c>
      <c r="C5672" s="5">
        <v>0.64700000000000002</v>
      </c>
    </row>
    <row r="5673" spans="1:3" x14ac:dyDescent="0.2">
      <c r="A5673" s="3" t="str">
        <f>"PEDS1"</f>
        <v>PEDS1</v>
      </c>
      <c r="B5673" s="4">
        <v>2</v>
      </c>
      <c r="C5673" s="5">
        <v>0.64700000000000002</v>
      </c>
    </row>
    <row r="5674" spans="1:3" x14ac:dyDescent="0.2">
      <c r="A5674" s="3" t="str">
        <f>"TIMM17A"</f>
        <v>TIMM17A</v>
      </c>
      <c r="B5674" s="4">
        <v>2</v>
      </c>
      <c r="C5674" s="5">
        <v>0.64700000000000002</v>
      </c>
    </row>
    <row r="5675" spans="1:3" x14ac:dyDescent="0.2">
      <c r="A5675" s="3" t="str">
        <f>"SCYL2"</f>
        <v>SCYL2</v>
      </c>
      <c r="B5675" s="4">
        <v>2</v>
      </c>
      <c r="C5675" s="5">
        <v>0.64700000000000002</v>
      </c>
    </row>
    <row r="5676" spans="1:3" x14ac:dyDescent="0.2">
      <c r="A5676" s="3" t="str">
        <f>"LINC02267"</f>
        <v>LINC02267</v>
      </c>
      <c r="B5676" s="4">
        <v>2</v>
      </c>
      <c r="C5676" s="5">
        <v>0.64700000000000002</v>
      </c>
    </row>
    <row r="5677" spans="1:3" x14ac:dyDescent="0.2">
      <c r="A5677" s="3" t="str">
        <f>"SELENOI"</f>
        <v>SELENOI</v>
      </c>
      <c r="B5677" s="4">
        <v>2</v>
      </c>
      <c r="C5677" s="5">
        <v>0.64700000000000002</v>
      </c>
    </row>
    <row r="5678" spans="1:3" x14ac:dyDescent="0.2">
      <c r="A5678" s="3" t="str">
        <f>"TFG"</f>
        <v>TFG</v>
      </c>
      <c r="B5678" s="4">
        <v>2</v>
      </c>
      <c r="C5678" s="5">
        <v>0.64600000000000002</v>
      </c>
    </row>
    <row r="5679" spans="1:3" x14ac:dyDescent="0.2">
      <c r="A5679" s="3" t="str">
        <f>"GUCD1"</f>
        <v>GUCD1</v>
      </c>
      <c r="B5679" s="4">
        <v>2</v>
      </c>
      <c r="C5679" s="5">
        <v>0.64600000000000002</v>
      </c>
    </row>
    <row r="5680" spans="1:3" x14ac:dyDescent="0.2">
      <c r="A5680" s="3" t="str">
        <f>"DPP3"</f>
        <v>DPP3</v>
      </c>
      <c r="B5680" s="4">
        <v>2</v>
      </c>
      <c r="C5680" s="5">
        <v>0.64600000000000002</v>
      </c>
    </row>
    <row r="5681" spans="1:3" x14ac:dyDescent="0.2">
      <c r="A5681" s="3" t="str">
        <f>"HOOK3"</f>
        <v>HOOK3</v>
      </c>
      <c r="B5681" s="4">
        <v>2</v>
      </c>
      <c r="C5681" s="5">
        <v>0.64600000000000002</v>
      </c>
    </row>
    <row r="5682" spans="1:3" x14ac:dyDescent="0.2">
      <c r="A5682" s="3" t="str">
        <f>"KANK3"</f>
        <v>KANK3</v>
      </c>
      <c r="B5682" s="4">
        <v>2</v>
      </c>
      <c r="C5682" s="5">
        <v>0.64600000000000002</v>
      </c>
    </row>
    <row r="5683" spans="1:3" x14ac:dyDescent="0.2">
      <c r="A5683" s="3" t="str">
        <f>"KLK9"</f>
        <v>KLK9</v>
      </c>
      <c r="B5683" s="4">
        <v>2</v>
      </c>
      <c r="C5683" s="5">
        <v>0.64600000000000002</v>
      </c>
    </row>
    <row r="5684" spans="1:3" x14ac:dyDescent="0.2">
      <c r="A5684" s="3" t="str">
        <f>"KRT6C"</f>
        <v>KRT6C</v>
      </c>
      <c r="B5684" s="4">
        <v>2</v>
      </c>
      <c r="C5684" s="5">
        <v>0.64500000000000002</v>
      </c>
    </row>
    <row r="5685" spans="1:3" x14ac:dyDescent="0.2">
      <c r="A5685" s="3" t="str">
        <f>"ALPK3"</f>
        <v>ALPK3</v>
      </c>
      <c r="B5685" s="4">
        <v>2</v>
      </c>
      <c r="C5685" s="5">
        <v>0.64500000000000002</v>
      </c>
    </row>
    <row r="5686" spans="1:3" x14ac:dyDescent="0.2">
      <c r="A5686" s="3" t="str">
        <f>"KMT2B"</f>
        <v>KMT2B</v>
      </c>
      <c r="B5686" s="4">
        <v>2</v>
      </c>
      <c r="C5686" s="5">
        <v>0.64500000000000002</v>
      </c>
    </row>
    <row r="5687" spans="1:3" x14ac:dyDescent="0.2">
      <c r="A5687" s="3" t="str">
        <f>"AP001453.2"</f>
        <v>AP001453.2</v>
      </c>
      <c r="B5687" s="4">
        <v>2</v>
      </c>
      <c r="C5687" s="5">
        <v>0.64500000000000002</v>
      </c>
    </row>
    <row r="5688" spans="1:3" x14ac:dyDescent="0.2">
      <c r="A5688" s="3" t="str">
        <f>"AC022784.1"</f>
        <v>AC022784.1</v>
      </c>
      <c r="B5688" s="4">
        <v>2</v>
      </c>
      <c r="C5688" s="5">
        <v>0.64500000000000002</v>
      </c>
    </row>
    <row r="5689" spans="1:3" x14ac:dyDescent="0.2">
      <c r="A5689" s="3" t="str">
        <f>"RNASE7"</f>
        <v>RNASE7</v>
      </c>
      <c r="B5689" s="4">
        <v>2</v>
      </c>
      <c r="C5689" s="5">
        <v>0.64400000000000002</v>
      </c>
    </row>
    <row r="5690" spans="1:3" x14ac:dyDescent="0.2">
      <c r="A5690" s="3" t="str">
        <f>"A2M"</f>
        <v>A2M</v>
      </c>
      <c r="B5690" s="4">
        <v>2</v>
      </c>
      <c r="C5690" s="5">
        <v>0.64400000000000002</v>
      </c>
    </row>
    <row r="5691" spans="1:3" x14ac:dyDescent="0.2">
      <c r="A5691" s="3" t="str">
        <f>"PAQR6"</f>
        <v>PAQR6</v>
      </c>
      <c r="B5691" s="4">
        <v>2</v>
      </c>
      <c r="C5691" s="5">
        <v>0.64400000000000002</v>
      </c>
    </row>
    <row r="5692" spans="1:3" x14ac:dyDescent="0.2">
      <c r="A5692" s="3" t="str">
        <f>"TUBB6"</f>
        <v>TUBB6</v>
      </c>
      <c r="B5692" s="4">
        <v>2</v>
      </c>
      <c r="C5692" s="5">
        <v>0.64400000000000002</v>
      </c>
    </row>
    <row r="5693" spans="1:3" x14ac:dyDescent="0.2">
      <c r="A5693" s="3" t="str">
        <f>"NAPRT"</f>
        <v>NAPRT</v>
      </c>
      <c r="B5693" s="4">
        <v>2</v>
      </c>
      <c r="C5693" s="5">
        <v>0.64400000000000002</v>
      </c>
    </row>
    <row r="5694" spans="1:3" x14ac:dyDescent="0.2">
      <c r="A5694" s="3" t="str">
        <f>"FCHSD1"</f>
        <v>FCHSD1</v>
      </c>
      <c r="B5694" s="4">
        <v>2</v>
      </c>
      <c r="C5694" s="5">
        <v>0.64400000000000002</v>
      </c>
    </row>
    <row r="5695" spans="1:3" x14ac:dyDescent="0.2">
      <c r="A5695" s="3" t="str">
        <f>"PSMA1"</f>
        <v>PSMA1</v>
      </c>
      <c r="B5695" s="4">
        <v>2</v>
      </c>
      <c r="C5695" s="5">
        <v>0.64400000000000002</v>
      </c>
    </row>
    <row r="5696" spans="1:3" x14ac:dyDescent="0.2">
      <c r="A5696" s="3" t="str">
        <f>"CARD19"</f>
        <v>CARD19</v>
      </c>
      <c r="B5696" s="4">
        <v>2</v>
      </c>
      <c r="C5696" s="5">
        <v>0.64400000000000002</v>
      </c>
    </row>
    <row r="5697" spans="1:3" x14ac:dyDescent="0.2">
      <c r="A5697" s="3" t="str">
        <f>"INPP5K"</f>
        <v>INPP5K</v>
      </c>
      <c r="B5697" s="4">
        <v>2</v>
      </c>
      <c r="C5697" s="5">
        <v>0.64400000000000002</v>
      </c>
    </row>
    <row r="5698" spans="1:3" x14ac:dyDescent="0.2">
      <c r="A5698" s="3" t="str">
        <f>"IGFBP3"</f>
        <v>IGFBP3</v>
      </c>
      <c r="B5698" s="4">
        <v>2</v>
      </c>
      <c r="C5698" s="5">
        <v>0.64400000000000002</v>
      </c>
    </row>
    <row r="5699" spans="1:3" x14ac:dyDescent="0.2">
      <c r="A5699" s="3" t="str">
        <f>"GCOM1"</f>
        <v>GCOM1</v>
      </c>
      <c r="B5699" s="4">
        <v>2</v>
      </c>
      <c r="C5699" s="5">
        <v>0.64300000000000002</v>
      </c>
    </row>
    <row r="5700" spans="1:3" x14ac:dyDescent="0.2">
      <c r="A5700" s="3" t="str">
        <f>"CD44"</f>
        <v>CD44</v>
      </c>
      <c r="B5700" s="4">
        <v>2</v>
      </c>
      <c r="C5700" s="5">
        <v>0.64300000000000002</v>
      </c>
    </row>
    <row r="5701" spans="1:3" x14ac:dyDescent="0.2">
      <c r="A5701" s="3" t="str">
        <f>"SLC39A7"</f>
        <v>SLC39A7</v>
      </c>
      <c r="B5701" s="4">
        <v>2</v>
      </c>
      <c r="C5701" s="5">
        <v>0.64300000000000002</v>
      </c>
    </row>
    <row r="5702" spans="1:3" x14ac:dyDescent="0.2">
      <c r="A5702" s="3" t="str">
        <f>"SRC"</f>
        <v>SRC</v>
      </c>
      <c r="B5702" s="4">
        <v>2</v>
      </c>
      <c r="C5702" s="5">
        <v>0.64300000000000002</v>
      </c>
    </row>
    <row r="5703" spans="1:3" x14ac:dyDescent="0.2">
      <c r="A5703" s="3" t="str">
        <f>"PPP2R5A"</f>
        <v>PPP2R5A</v>
      </c>
      <c r="B5703" s="4">
        <v>2</v>
      </c>
      <c r="C5703" s="5">
        <v>0.64300000000000002</v>
      </c>
    </row>
    <row r="5704" spans="1:3" x14ac:dyDescent="0.2">
      <c r="A5704" s="3" t="str">
        <f>"UBE2D2"</f>
        <v>UBE2D2</v>
      </c>
      <c r="B5704" s="4">
        <v>2</v>
      </c>
      <c r="C5704" s="5">
        <v>0.64300000000000002</v>
      </c>
    </row>
    <row r="5705" spans="1:3" x14ac:dyDescent="0.2">
      <c r="A5705" s="3" t="str">
        <f>"P2RX7"</f>
        <v>P2RX7</v>
      </c>
      <c r="B5705" s="4">
        <v>2</v>
      </c>
      <c r="C5705" s="5">
        <v>0.64300000000000002</v>
      </c>
    </row>
    <row r="5706" spans="1:3" x14ac:dyDescent="0.2">
      <c r="A5706" s="3" t="str">
        <f>"TMEM26"</f>
        <v>TMEM26</v>
      </c>
      <c r="B5706" s="4">
        <v>2</v>
      </c>
      <c r="C5706" s="5">
        <v>0.64200000000000002</v>
      </c>
    </row>
    <row r="5707" spans="1:3" x14ac:dyDescent="0.2">
      <c r="A5707" s="3" t="str">
        <f>"BTG3"</f>
        <v>BTG3</v>
      </c>
      <c r="B5707" s="4">
        <v>2</v>
      </c>
      <c r="C5707" s="5">
        <v>0.64200000000000002</v>
      </c>
    </row>
    <row r="5708" spans="1:3" x14ac:dyDescent="0.2">
      <c r="A5708" s="3" t="str">
        <f>"BLNK"</f>
        <v>BLNK</v>
      </c>
      <c r="B5708" s="4">
        <v>2</v>
      </c>
      <c r="C5708" s="5">
        <v>0.64200000000000002</v>
      </c>
    </row>
    <row r="5709" spans="1:3" x14ac:dyDescent="0.2">
      <c r="A5709" s="3" t="str">
        <f>"GEMIN7"</f>
        <v>GEMIN7</v>
      </c>
      <c r="B5709" s="4">
        <v>2</v>
      </c>
      <c r="C5709" s="5">
        <v>0.64200000000000002</v>
      </c>
    </row>
    <row r="5710" spans="1:3" x14ac:dyDescent="0.2">
      <c r="A5710" s="3" t="str">
        <f>"S1PR1"</f>
        <v>S1PR1</v>
      </c>
      <c r="B5710" s="4">
        <v>2</v>
      </c>
      <c r="C5710" s="5">
        <v>0.64200000000000002</v>
      </c>
    </row>
    <row r="5711" spans="1:3" x14ac:dyDescent="0.2">
      <c r="A5711" s="3" t="str">
        <f>"BICDL1"</f>
        <v>BICDL1</v>
      </c>
      <c r="B5711" s="4">
        <v>2</v>
      </c>
      <c r="C5711" s="5">
        <v>0.64100000000000001</v>
      </c>
    </row>
    <row r="5712" spans="1:3" x14ac:dyDescent="0.2">
      <c r="A5712" s="3" t="str">
        <f>"PHACTR2"</f>
        <v>PHACTR2</v>
      </c>
      <c r="B5712" s="4">
        <v>2</v>
      </c>
      <c r="C5712" s="5">
        <v>0.64100000000000001</v>
      </c>
    </row>
    <row r="5713" spans="1:3" x14ac:dyDescent="0.2">
      <c r="A5713" s="3" t="str">
        <f>"AC111149.2"</f>
        <v>AC111149.2</v>
      </c>
      <c r="B5713" s="4">
        <v>2</v>
      </c>
      <c r="C5713" s="5">
        <v>0.64100000000000001</v>
      </c>
    </row>
    <row r="5714" spans="1:3" x14ac:dyDescent="0.2">
      <c r="A5714" s="3" t="str">
        <f>"E2F2"</f>
        <v>E2F2</v>
      </c>
      <c r="B5714" s="4">
        <v>2</v>
      </c>
      <c r="C5714" s="5">
        <v>0.64100000000000001</v>
      </c>
    </row>
    <row r="5715" spans="1:3" x14ac:dyDescent="0.2">
      <c r="A5715" s="3" t="str">
        <f>"BEAN1"</f>
        <v>BEAN1</v>
      </c>
      <c r="B5715" s="4">
        <v>2</v>
      </c>
      <c r="C5715" s="5">
        <v>0.64</v>
      </c>
    </row>
    <row r="5716" spans="1:3" x14ac:dyDescent="0.2">
      <c r="A5716" s="3" t="str">
        <f>"EPHB2"</f>
        <v>EPHB2</v>
      </c>
      <c r="B5716" s="4">
        <v>2</v>
      </c>
      <c r="C5716" s="5">
        <v>0.64</v>
      </c>
    </row>
    <row r="5717" spans="1:3" x14ac:dyDescent="0.2">
      <c r="A5717" s="3" t="str">
        <f>"AL136531.2"</f>
        <v>AL136531.2</v>
      </c>
      <c r="B5717" s="4">
        <v>2</v>
      </c>
      <c r="C5717" s="5">
        <v>0.64</v>
      </c>
    </row>
    <row r="5718" spans="1:3" x14ac:dyDescent="0.2">
      <c r="A5718" s="3" t="str">
        <f>"F13A1"</f>
        <v>F13A1</v>
      </c>
      <c r="B5718" s="4">
        <v>2</v>
      </c>
      <c r="C5718" s="5">
        <v>0.64</v>
      </c>
    </row>
    <row r="5719" spans="1:3" x14ac:dyDescent="0.2">
      <c r="A5719" s="3" t="str">
        <f>"CCL24"</f>
        <v>CCL24</v>
      </c>
      <c r="B5719" s="4">
        <v>2</v>
      </c>
      <c r="C5719" s="5">
        <v>0.63900000000000001</v>
      </c>
    </row>
    <row r="5720" spans="1:3" x14ac:dyDescent="0.2">
      <c r="A5720" s="3" t="str">
        <f>"CD163"</f>
        <v>CD163</v>
      </c>
      <c r="B5720" s="4">
        <v>2</v>
      </c>
      <c r="C5720" s="5">
        <v>0.63900000000000001</v>
      </c>
    </row>
    <row r="5721" spans="1:3" x14ac:dyDescent="0.2">
      <c r="A5721" s="3" t="str">
        <f>"TMEM86B"</f>
        <v>TMEM86B</v>
      </c>
      <c r="B5721" s="4">
        <v>2</v>
      </c>
      <c r="C5721" s="5">
        <v>0.63900000000000001</v>
      </c>
    </row>
    <row r="5722" spans="1:3" x14ac:dyDescent="0.2">
      <c r="A5722" s="3" t="str">
        <f>"SLC51A"</f>
        <v>SLC51A</v>
      </c>
      <c r="B5722" s="4">
        <v>2</v>
      </c>
      <c r="C5722" s="5">
        <v>0.63900000000000001</v>
      </c>
    </row>
    <row r="5723" spans="1:3" x14ac:dyDescent="0.2">
      <c r="A5723" s="3" t="str">
        <f>"SLC30A6"</f>
        <v>SLC30A6</v>
      </c>
      <c r="B5723" s="4">
        <v>2</v>
      </c>
      <c r="C5723" s="5">
        <v>0.63900000000000001</v>
      </c>
    </row>
    <row r="5724" spans="1:3" x14ac:dyDescent="0.2">
      <c r="A5724" s="3" t="str">
        <f>"MPP3"</f>
        <v>MPP3</v>
      </c>
      <c r="B5724" s="4">
        <v>2</v>
      </c>
      <c r="C5724" s="5">
        <v>0.63900000000000001</v>
      </c>
    </row>
    <row r="5725" spans="1:3" x14ac:dyDescent="0.2">
      <c r="A5725" s="3" t="str">
        <f>"LAMTOR5"</f>
        <v>LAMTOR5</v>
      </c>
      <c r="B5725" s="4">
        <v>2</v>
      </c>
      <c r="C5725" s="5">
        <v>0.63900000000000001</v>
      </c>
    </row>
    <row r="5726" spans="1:3" x14ac:dyDescent="0.2">
      <c r="A5726" s="3" t="str">
        <f>"SLC26A4"</f>
        <v>SLC26A4</v>
      </c>
      <c r="B5726" s="4">
        <v>2</v>
      </c>
      <c r="C5726" s="5">
        <v>0.63900000000000001</v>
      </c>
    </row>
    <row r="5727" spans="1:3" x14ac:dyDescent="0.2">
      <c r="A5727" s="3" t="str">
        <f>"AC110995.1"</f>
        <v>AC110995.1</v>
      </c>
      <c r="B5727" s="4">
        <v>2</v>
      </c>
      <c r="C5727" s="5">
        <v>0.63800000000000001</v>
      </c>
    </row>
    <row r="5728" spans="1:3" x14ac:dyDescent="0.2">
      <c r="A5728" s="3" t="str">
        <f>"MTHFR"</f>
        <v>MTHFR</v>
      </c>
      <c r="B5728" s="4">
        <v>2</v>
      </c>
      <c r="C5728" s="5">
        <v>0.63800000000000001</v>
      </c>
    </row>
    <row r="5729" spans="1:3" x14ac:dyDescent="0.2">
      <c r="A5729" s="3" t="str">
        <f>"HIGD1A"</f>
        <v>HIGD1A</v>
      </c>
      <c r="B5729" s="4">
        <v>2</v>
      </c>
      <c r="C5729" s="5">
        <v>0.63800000000000001</v>
      </c>
    </row>
    <row r="5730" spans="1:3" x14ac:dyDescent="0.2">
      <c r="A5730" s="3" t="str">
        <f>"ARHGAP40"</f>
        <v>ARHGAP40</v>
      </c>
      <c r="B5730" s="4">
        <v>2</v>
      </c>
      <c r="C5730" s="5">
        <v>0.63800000000000001</v>
      </c>
    </row>
    <row r="5731" spans="1:3" x14ac:dyDescent="0.2">
      <c r="A5731" s="3" t="str">
        <f>"REXO1"</f>
        <v>REXO1</v>
      </c>
      <c r="B5731" s="4">
        <v>2</v>
      </c>
      <c r="C5731" s="5">
        <v>0.63800000000000001</v>
      </c>
    </row>
    <row r="5732" spans="1:3" x14ac:dyDescent="0.2">
      <c r="A5732" s="3" t="str">
        <f>"INTS1"</f>
        <v>INTS1</v>
      </c>
      <c r="B5732" s="4">
        <v>2</v>
      </c>
      <c r="C5732" s="5">
        <v>0.63800000000000001</v>
      </c>
    </row>
    <row r="5733" spans="1:3" x14ac:dyDescent="0.2">
      <c r="A5733" s="3" t="str">
        <f>"ST3GAL1"</f>
        <v>ST3GAL1</v>
      </c>
      <c r="B5733" s="4">
        <v>2</v>
      </c>
      <c r="C5733" s="5">
        <v>0.63700000000000001</v>
      </c>
    </row>
    <row r="5734" spans="1:3" x14ac:dyDescent="0.2">
      <c r="A5734" s="3" t="str">
        <f>"ZNF217"</f>
        <v>ZNF217</v>
      </c>
      <c r="B5734" s="4">
        <v>2</v>
      </c>
      <c r="C5734" s="5">
        <v>0.63700000000000001</v>
      </c>
    </row>
    <row r="5735" spans="1:3" x14ac:dyDescent="0.2">
      <c r="A5735" s="3" t="str">
        <f>"MET"</f>
        <v>MET</v>
      </c>
      <c r="B5735" s="4">
        <v>2</v>
      </c>
      <c r="C5735" s="5">
        <v>0.63700000000000001</v>
      </c>
    </row>
    <row r="5736" spans="1:3" x14ac:dyDescent="0.2">
      <c r="A5736" s="3" t="str">
        <f>"LPXN"</f>
        <v>LPXN</v>
      </c>
      <c r="B5736" s="4">
        <v>2</v>
      </c>
      <c r="C5736" s="5">
        <v>0.63700000000000001</v>
      </c>
    </row>
    <row r="5737" spans="1:3" x14ac:dyDescent="0.2">
      <c r="A5737" s="3" t="str">
        <f>"CCM2"</f>
        <v>CCM2</v>
      </c>
      <c r="B5737" s="4">
        <v>2</v>
      </c>
      <c r="C5737" s="5">
        <v>0.63700000000000001</v>
      </c>
    </row>
    <row r="5738" spans="1:3" x14ac:dyDescent="0.2">
      <c r="A5738" s="3" t="str">
        <f>"ZNF598"</f>
        <v>ZNF598</v>
      </c>
      <c r="B5738" s="4">
        <v>2</v>
      </c>
      <c r="C5738" s="5">
        <v>0.63700000000000001</v>
      </c>
    </row>
    <row r="5739" spans="1:3" x14ac:dyDescent="0.2">
      <c r="A5739" s="3" t="str">
        <f>"TRANK1"</f>
        <v>TRANK1</v>
      </c>
      <c r="B5739" s="4">
        <v>2</v>
      </c>
      <c r="C5739" s="5">
        <v>0.63600000000000001</v>
      </c>
    </row>
    <row r="5740" spans="1:3" x14ac:dyDescent="0.2">
      <c r="A5740" s="3" t="str">
        <f>"RAB3D"</f>
        <v>RAB3D</v>
      </c>
      <c r="B5740" s="4">
        <v>2</v>
      </c>
      <c r="C5740" s="5">
        <v>0.63600000000000001</v>
      </c>
    </row>
    <row r="5741" spans="1:3" x14ac:dyDescent="0.2">
      <c r="A5741" s="3" t="str">
        <f>"C4BPB"</f>
        <v>C4BPB</v>
      </c>
      <c r="B5741" s="4">
        <v>2</v>
      </c>
      <c r="C5741" s="5">
        <v>0.63600000000000001</v>
      </c>
    </row>
    <row r="5742" spans="1:3" x14ac:dyDescent="0.2">
      <c r="A5742" s="3" t="str">
        <f>"RAB12"</f>
        <v>RAB12</v>
      </c>
      <c r="B5742" s="4">
        <v>2</v>
      </c>
      <c r="C5742" s="5">
        <v>0.63600000000000001</v>
      </c>
    </row>
    <row r="5743" spans="1:3" x14ac:dyDescent="0.2">
      <c r="A5743" s="3" t="str">
        <f>"AP005901.1"</f>
        <v>AP005901.1</v>
      </c>
      <c r="B5743" s="4">
        <v>2</v>
      </c>
      <c r="C5743" s="5">
        <v>0.63600000000000001</v>
      </c>
    </row>
    <row r="5744" spans="1:3" x14ac:dyDescent="0.2">
      <c r="A5744" s="3" t="str">
        <f>"GJB3"</f>
        <v>GJB3</v>
      </c>
      <c r="B5744" s="4">
        <v>2</v>
      </c>
      <c r="C5744" s="5">
        <v>0.63600000000000001</v>
      </c>
    </row>
    <row r="5745" spans="1:3" x14ac:dyDescent="0.2">
      <c r="A5745" s="3" t="str">
        <f>"AC005262.2"</f>
        <v>AC005262.2</v>
      </c>
      <c r="B5745" s="4">
        <v>2</v>
      </c>
      <c r="C5745" s="5">
        <v>0.63500000000000001</v>
      </c>
    </row>
    <row r="5746" spans="1:3" x14ac:dyDescent="0.2">
      <c r="A5746" s="3" t="str">
        <f>"B3GNT3"</f>
        <v>B3GNT3</v>
      </c>
      <c r="B5746" s="4">
        <v>2</v>
      </c>
      <c r="C5746" s="5">
        <v>0.63500000000000001</v>
      </c>
    </row>
    <row r="5747" spans="1:3" x14ac:dyDescent="0.2">
      <c r="A5747" s="3" t="str">
        <f>"SAMD12"</f>
        <v>SAMD12</v>
      </c>
      <c r="B5747" s="4">
        <v>2</v>
      </c>
      <c r="C5747" s="5">
        <v>0.63500000000000001</v>
      </c>
    </row>
    <row r="5748" spans="1:3" x14ac:dyDescent="0.2">
      <c r="A5748" s="3" t="str">
        <f>"NCK1"</f>
        <v>NCK1</v>
      </c>
      <c r="B5748" s="4">
        <v>2</v>
      </c>
      <c r="C5748" s="5">
        <v>0.63400000000000001</v>
      </c>
    </row>
    <row r="5749" spans="1:3" x14ac:dyDescent="0.2">
      <c r="A5749" s="3" t="str">
        <f>"AC006480.2"</f>
        <v>AC006480.2</v>
      </c>
      <c r="B5749" s="4">
        <v>2</v>
      </c>
      <c r="C5749" s="5">
        <v>0.63400000000000001</v>
      </c>
    </row>
    <row r="5750" spans="1:3" x14ac:dyDescent="0.2">
      <c r="A5750" s="3" t="str">
        <f>"AC092687.3"</f>
        <v>AC092687.3</v>
      </c>
      <c r="B5750" s="4">
        <v>2</v>
      </c>
      <c r="C5750" s="5">
        <v>0.63400000000000001</v>
      </c>
    </row>
    <row r="5751" spans="1:3" x14ac:dyDescent="0.2">
      <c r="A5751" s="3" t="str">
        <f>"EPHA4"</f>
        <v>EPHA4</v>
      </c>
      <c r="B5751" s="4">
        <v>2</v>
      </c>
      <c r="C5751" s="5">
        <v>0.63400000000000001</v>
      </c>
    </row>
    <row r="5752" spans="1:3" x14ac:dyDescent="0.2">
      <c r="A5752" s="3" t="str">
        <f>"MYH9"</f>
        <v>MYH9</v>
      </c>
      <c r="B5752" s="4">
        <v>2</v>
      </c>
      <c r="C5752" s="5">
        <v>0.63400000000000001</v>
      </c>
    </row>
    <row r="5753" spans="1:3" x14ac:dyDescent="0.2">
      <c r="A5753" s="3" t="str">
        <f>"TXN"</f>
        <v>TXN</v>
      </c>
      <c r="B5753" s="4">
        <v>2</v>
      </c>
      <c r="C5753" s="5">
        <v>0.63300000000000001</v>
      </c>
    </row>
    <row r="5754" spans="1:3" x14ac:dyDescent="0.2">
      <c r="A5754" s="3" t="str">
        <f>"ULK3"</f>
        <v>ULK3</v>
      </c>
      <c r="B5754" s="4">
        <v>2</v>
      </c>
      <c r="C5754" s="5">
        <v>0.63300000000000001</v>
      </c>
    </row>
    <row r="5755" spans="1:3" x14ac:dyDescent="0.2">
      <c r="A5755" s="3" t="str">
        <f>"RALBP1"</f>
        <v>RALBP1</v>
      </c>
      <c r="B5755" s="4">
        <v>2</v>
      </c>
      <c r="C5755" s="5">
        <v>0.63300000000000001</v>
      </c>
    </row>
    <row r="5756" spans="1:3" x14ac:dyDescent="0.2">
      <c r="A5756" s="3" t="str">
        <f>"PDK1"</f>
        <v>PDK1</v>
      </c>
      <c r="B5756" s="4">
        <v>2</v>
      </c>
      <c r="C5756" s="5">
        <v>0.63200000000000001</v>
      </c>
    </row>
    <row r="5757" spans="1:3" x14ac:dyDescent="0.2">
      <c r="A5757" s="3" t="str">
        <f>"STRIP1"</f>
        <v>STRIP1</v>
      </c>
      <c r="B5757" s="4">
        <v>2</v>
      </c>
      <c r="C5757" s="5">
        <v>0.63200000000000001</v>
      </c>
    </row>
    <row r="5758" spans="1:3" x14ac:dyDescent="0.2">
      <c r="A5758" s="3" t="str">
        <f>"SYTL5"</f>
        <v>SYTL5</v>
      </c>
      <c r="B5758" s="4">
        <v>2</v>
      </c>
      <c r="C5758" s="5">
        <v>0.63200000000000001</v>
      </c>
    </row>
    <row r="5759" spans="1:3" x14ac:dyDescent="0.2">
      <c r="A5759" s="3" t="str">
        <f>"GPSM1"</f>
        <v>GPSM1</v>
      </c>
      <c r="B5759" s="4">
        <v>2</v>
      </c>
      <c r="C5759" s="5">
        <v>0.63200000000000001</v>
      </c>
    </row>
    <row r="5760" spans="1:3" x14ac:dyDescent="0.2">
      <c r="A5760" s="3" t="str">
        <f>"MMAA"</f>
        <v>MMAA</v>
      </c>
      <c r="B5760" s="4">
        <v>2</v>
      </c>
      <c r="C5760" s="5">
        <v>0.63100000000000001</v>
      </c>
    </row>
    <row r="5761" spans="1:3" x14ac:dyDescent="0.2">
      <c r="A5761" s="3" t="str">
        <f>"RBPMS"</f>
        <v>RBPMS</v>
      </c>
      <c r="B5761" s="4">
        <v>2</v>
      </c>
      <c r="C5761" s="5">
        <v>0.63100000000000001</v>
      </c>
    </row>
    <row r="5762" spans="1:3" x14ac:dyDescent="0.2">
      <c r="A5762" s="3" t="str">
        <f>"KLK8"</f>
        <v>KLK8</v>
      </c>
      <c r="B5762" s="4">
        <v>2</v>
      </c>
      <c r="C5762" s="5">
        <v>0.63100000000000001</v>
      </c>
    </row>
    <row r="5763" spans="1:3" x14ac:dyDescent="0.2">
      <c r="A5763" s="3" t="str">
        <f>"LEO1"</f>
        <v>LEO1</v>
      </c>
      <c r="B5763" s="4">
        <v>2</v>
      </c>
      <c r="C5763" s="5">
        <v>0.63100000000000001</v>
      </c>
    </row>
    <row r="5764" spans="1:3" x14ac:dyDescent="0.2">
      <c r="A5764" s="3" t="str">
        <f>"TMEM178B"</f>
        <v>TMEM178B</v>
      </c>
      <c r="B5764" s="4">
        <v>2</v>
      </c>
      <c r="C5764" s="5">
        <v>0.63</v>
      </c>
    </row>
    <row r="5765" spans="1:3" x14ac:dyDescent="0.2">
      <c r="A5765" s="3" t="str">
        <f>"NRGN"</f>
        <v>NRGN</v>
      </c>
      <c r="B5765" s="4">
        <v>2</v>
      </c>
      <c r="C5765" s="5">
        <v>0.63</v>
      </c>
    </row>
    <row r="5766" spans="1:3" x14ac:dyDescent="0.2">
      <c r="A5766" s="3" t="str">
        <f>"LY6K"</f>
        <v>LY6K</v>
      </c>
      <c r="B5766" s="4">
        <v>2</v>
      </c>
      <c r="C5766" s="5">
        <v>0.63</v>
      </c>
    </row>
    <row r="5767" spans="1:3" x14ac:dyDescent="0.2">
      <c r="A5767" s="3" t="str">
        <f>"TSEN54"</f>
        <v>TSEN54</v>
      </c>
      <c r="B5767" s="4">
        <v>2</v>
      </c>
      <c r="C5767" s="5">
        <v>0.63</v>
      </c>
    </row>
    <row r="5768" spans="1:3" x14ac:dyDescent="0.2">
      <c r="A5768" s="3" t="str">
        <f>"KHDC1L"</f>
        <v>KHDC1L</v>
      </c>
      <c r="B5768" s="4">
        <v>2</v>
      </c>
      <c r="C5768" s="5">
        <v>0.63</v>
      </c>
    </row>
    <row r="5769" spans="1:3" x14ac:dyDescent="0.2">
      <c r="A5769" s="3" t="str">
        <f>"UBE2J2"</f>
        <v>UBE2J2</v>
      </c>
      <c r="B5769" s="4">
        <v>2</v>
      </c>
      <c r="C5769" s="5">
        <v>0.63</v>
      </c>
    </row>
    <row r="5770" spans="1:3" x14ac:dyDescent="0.2">
      <c r="A5770" s="3" t="str">
        <f>"LINC02257"</f>
        <v>LINC02257</v>
      </c>
      <c r="B5770" s="4">
        <v>2</v>
      </c>
      <c r="C5770" s="5">
        <v>0.63</v>
      </c>
    </row>
    <row r="5771" spans="1:3" x14ac:dyDescent="0.2">
      <c r="A5771" s="3" t="str">
        <f>"IER3IP1"</f>
        <v>IER3IP1</v>
      </c>
      <c r="B5771" s="4">
        <v>2</v>
      </c>
      <c r="C5771" s="5">
        <v>0.63</v>
      </c>
    </row>
    <row r="5772" spans="1:3" x14ac:dyDescent="0.2">
      <c r="A5772" s="3" t="str">
        <f>"PRRX2"</f>
        <v>PRRX2</v>
      </c>
      <c r="B5772" s="4">
        <v>2</v>
      </c>
      <c r="C5772" s="5">
        <v>0.629</v>
      </c>
    </row>
    <row r="5773" spans="1:3" x14ac:dyDescent="0.2">
      <c r="A5773" s="3" t="str">
        <f>"HEXIM1"</f>
        <v>HEXIM1</v>
      </c>
      <c r="B5773" s="4">
        <v>2</v>
      </c>
      <c r="C5773" s="5">
        <v>0.629</v>
      </c>
    </row>
    <row r="5774" spans="1:3" x14ac:dyDescent="0.2">
      <c r="A5774" s="3" t="str">
        <f>"DCUN1D5"</f>
        <v>DCUN1D5</v>
      </c>
      <c r="B5774" s="4">
        <v>2</v>
      </c>
      <c r="C5774" s="5">
        <v>0.629</v>
      </c>
    </row>
    <row r="5775" spans="1:3" x14ac:dyDescent="0.2">
      <c r="A5775" s="3" t="str">
        <f>"LMBR1L"</f>
        <v>LMBR1L</v>
      </c>
      <c r="B5775" s="4">
        <v>2</v>
      </c>
      <c r="C5775" s="5">
        <v>0.629</v>
      </c>
    </row>
    <row r="5776" spans="1:3" x14ac:dyDescent="0.2">
      <c r="A5776" s="3" t="str">
        <f>"GOLGA5"</f>
        <v>GOLGA5</v>
      </c>
      <c r="B5776" s="4">
        <v>2</v>
      </c>
      <c r="C5776" s="5">
        <v>0.629</v>
      </c>
    </row>
    <row r="5777" spans="1:3" x14ac:dyDescent="0.2">
      <c r="A5777" s="3" t="str">
        <f>"SOCS2"</f>
        <v>SOCS2</v>
      </c>
      <c r="B5777" s="4">
        <v>2</v>
      </c>
      <c r="C5777" s="5">
        <v>0.629</v>
      </c>
    </row>
    <row r="5778" spans="1:3" x14ac:dyDescent="0.2">
      <c r="A5778" s="3" t="str">
        <f>"ZG16"</f>
        <v>ZG16</v>
      </c>
      <c r="B5778" s="4">
        <v>2</v>
      </c>
      <c r="C5778" s="5">
        <v>0.628</v>
      </c>
    </row>
    <row r="5779" spans="1:3" x14ac:dyDescent="0.2">
      <c r="A5779" s="3" t="str">
        <f>"AC019117.1"</f>
        <v>AC019117.1</v>
      </c>
      <c r="B5779" s="4">
        <v>2</v>
      </c>
      <c r="C5779" s="5">
        <v>0.628</v>
      </c>
    </row>
    <row r="5780" spans="1:3" x14ac:dyDescent="0.2">
      <c r="A5780" s="3" t="str">
        <f>"SLC35G2"</f>
        <v>SLC35G2</v>
      </c>
      <c r="B5780" s="4">
        <v>2</v>
      </c>
      <c r="C5780" s="5">
        <v>0.628</v>
      </c>
    </row>
    <row r="5781" spans="1:3" x14ac:dyDescent="0.2">
      <c r="A5781" s="3" t="str">
        <f>"PRRC2C"</f>
        <v>PRRC2C</v>
      </c>
      <c r="B5781" s="4">
        <v>2</v>
      </c>
      <c r="C5781" s="5">
        <v>0.628</v>
      </c>
    </row>
    <row r="5782" spans="1:3" x14ac:dyDescent="0.2">
      <c r="A5782" s="3" t="str">
        <f>"GTDC1"</f>
        <v>GTDC1</v>
      </c>
      <c r="B5782" s="4">
        <v>2</v>
      </c>
      <c r="C5782" s="5">
        <v>0.628</v>
      </c>
    </row>
    <row r="5783" spans="1:3" x14ac:dyDescent="0.2">
      <c r="A5783" s="3" t="str">
        <f>"EEF1AKMT4"</f>
        <v>EEF1AKMT4</v>
      </c>
      <c r="B5783" s="4">
        <v>2</v>
      </c>
      <c r="C5783" s="5">
        <v>0.628</v>
      </c>
    </row>
    <row r="5784" spans="1:3" x14ac:dyDescent="0.2">
      <c r="A5784" s="3" t="str">
        <f>"GPR35"</f>
        <v>GPR35</v>
      </c>
      <c r="B5784" s="4">
        <v>2</v>
      </c>
      <c r="C5784" s="5">
        <v>0.628</v>
      </c>
    </row>
    <row r="5785" spans="1:3" x14ac:dyDescent="0.2">
      <c r="A5785" s="3" t="str">
        <f>"RER1"</f>
        <v>RER1</v>
      </c>
      <c r="B5785" s="4">
        <v>2</v>
      </c>
      <c r="C5785" s="5">
        <v>0.628</v>
      </c>
    </row>
    <row r="5786" spans="1:3" x14ac:dyDescent="0.2">
      <c r="A5786" s="3" t="str">
        <f>"RHCG"</f>
        <v>RHCG</v>
      </c>
      <c r="B5786" s="4">
        <v>2</v>
      </c>
      <c r="C5786" s="5">
        <v>0.627</v>
      </c>
    </row>
    <row r="5787" spans="1:3" x14ac:dyDescent="0.2">
      <c r="A5787" s="3" t="str">
        <f>"AC092569.1"</f>
        <v>AC092569.1</v>
      </c>
      <c r="B5787" s="4">
        <v>2</v>
      </c>
      <c r="C5787" s="5">
        <v>0.627</v>
      </c>
    </row>
    <row r="5788" spans="1:3" x14ac:dyDescent="0.2">
      <c r="A5788" s="3" t="str">
        <f>"ATG4B"</f>
        <v>ATG4B</v>
      </c>
      <c r="B5788" s="4">
        <v>2</v>
      </c>
      <c r="C5788" s="5">
        <v>0.627</v>
      </c>
    </row>
    <row r="5789" spans="1:3" x14ac:dyDescent="0.2">
      <c r="A5789" s="3" t="str">
        <f>"OSTC"</f>
        <v>OSTC</v>
      </c>
      <c r="B5789" s="4">
        <v>2</v>
      </c>
      <c r="C5789" s="5">
        <v>0.627</v>
      </c>
    </row>
    <row r="5790" spans="1:3" x14ac:dyDescent="0.2">
      <c r="A5790" s="3" t="str">
        <f>"HVCN1"</f>
        <v>HVCN1</v>
      </c>
      <c r="B5790" s="4">
        <v>2</v>
      </c>
      <c r="C5790" s="5">
        <v>0.627</v>
      </c>
    </row>
    <row r="5791" spans="1:3" x14ac:dyDescent="0.2">
      <c r="A5791" s="3" t="str">
        <f>"VAMP3"</f>
        <v>VAMP3</v>
      </c>
      <c r="B5791" s="4">
        <v>2</v>
      </c>
      <c r="C5791" s="5">
        <v>0.627</v>
      </c>
    </row>
    <row r="5792" spans="1:3" x14ac:dyDescent="0.2">
      <c r="A5792" s="3" t="str">
        <f>"NAGK"</f>
        <v>NAGK</v>
      </c>
      <c r="B5792" s="4">
        <v>2</v>
      </c>
      <c r="C5792" s="5">
        <v>0.627</v>
      </c>
    </row>
    <row r="5793" spans="1:3" x14ac:dyDescent="0.2">
      <c r="A5793" s="3" t="str">
        <f>"CLCF1"</f>
        <v>CLCF1</v>
      </c>
      <c r="B5793" s="4">
        <v>2</v>
      </c>
      <c r="C5793" s="5">
        <v>0.627</v>
      </c>
    </row>
    <row r="5794" spans="1:3" x14ac:dyDescent="0.2">
      <c r="A5794" s="3" t="str">
        <f>"EDEM2"</f>
        <v>EDEM2</v>
      </c>
      <c r="B5794" s="4">
        <v>2</v>
      </c>
      <c r="C5794" s="5">
        <v>0.627</v>
      </c>
    </row>
    <row r="5795" spans="1:3" x14ac:dyDescent="0.2">
      <c r="A5795" s="3" t="str">
        <f>"P4HB"</f>
        <v>P4HB</v>
      </c>
      <c r="B5795" s="4">
        <v>2</v>
      </c>
      <c r="C5795" s="5">
        <v>0.627</v>
      </c>
    </row>
    <row r="5796" spans="1:3" x14ac:dyDescent="0.2">
      <c r="A5796" s="3" t="str">
        <f>"CNFN"</f>
        <v>CNFN</v>
      </c>
      <c r="B5796" s="4">
        <v>2</v>
      </c>
      <c r="C5796" s="5">
        <v>0.626</v>
      </c>
    </row>
    <row r="5797" spans="1:3" x14ac:dyDescent="0.2">
      <c r="A5797" s="3" t="str">
        <f>"BMP2"</f>
        <v>BMP2</v>
      </c>
      <c r="B5797" s="4">
        <v>2</v>
      </c>
      <c r="C5797" s="5">
        <v>0.626</v>
      </c>
    </row>
    <row r="5798" spans="1:3" x14ac:dyDescent="0.2">
      <c r="A5798" s="3" t="str">
        <f>"PSMA6"</f>
        <v>PSMA6</v>
      </c>
      <c r="B5798" s="4">
        <v>2</v>
      </c>
      <c r="C5798" s="5">
        <v>0.626</v>
      </c>
    </row>
    <row r="5799" spans="1:3" x14ac:dyDescent="0.2">
      <c r="A5799" s="3" t="str">
        <f>"PKP4-AS1"</f>
        <v>PKP4-AS1</v>
      </c>
      <c r="B5799" s="4">
        <v>2</v>
      </c>
      <c r="C5799" s="5">
        <v>0.626</v>
      </c>
    </row>
    <row r="5800" spans="1:3" x14ac:dyDescent="0.2">
      <c r="A5800" s="3" t="str">
        <f>"FGFBP1"</f>
        <v>FGFBP1</v>
      </c>
      <c r="B5800" s="4">
        <v>2</v>
      </c>
      <c r="C5800" s="5">
        <v>0.625</v>
      </c>
    </row>
    <row r="5801" spans="1:3" x14ac:dyDescent="0.2">
      <c r="A5801" s="3" t="str">
        <f>"CGAS"</f>
        <v>CGAS</v>
      </c>
      <c r="B5801" s="4">
        <v>2</v>
      </c>
      <c r="C5801" s="5">
        <v>0.625</v>
      </c>
    </row>
    <row r="5802" spans="1:3" x14ac:dyDescent="0.2">
      <c r="A5802" s="3" t="str">
        <f>"OSBPL2"</f>
        <v>OSBPL2</v>
      </c>
      <c r="B5802" s="4">
        <v>2</v>
      </c>
      <c r="C5802" s="5">
        <v>0.625</v>
      </c>
    </row>
    <row r="5803" spans="1:3" x14ac:dyDescent="0.2">
      <c r="A5803" s="3" t="str">
        <f>"RPS19BP1"</f>
        <v>RPS19BP1</v>
      </c>
      <c r="B5803" s="4">
        <v>2</v>
      </c>
      <c r="C5803" s="5">
        <v>0.625</v>
      </c>
    </row>
    <row r="5804" spans="1:3" x14ac:dyDescent="0.2">
      <c r="A5804" s="3" t="str">
        <f>"FBXO34"</f>
        <v>FBXO34</v>
      </c>
      <c r="B5804" s="4">
        <v>2</v>
      </c>
      <c r="C5804" s="5">
        <v>0.625</v>
      </c>
    </row>
    <row r="5805" spans="1:3" x14ac:dyDescent="0.2">
      <c r="A5805" s="3" t="str">
        <f>"IL2RA"</f>
        <v>IL2RA</v>
      </c>
      <c r="B5805" s="4">
        <v>2</v>
      </c>
      <c r="C5805" s="5">
        <v>0.625</v>
      </c>
    </row>
    <row r="5806" spans="1:3" x14ac:dyDescent="0.2">
      <c r="A5806" s="3" t="str">
        <f>"CYP2D7"</f>
        <v>CYP2D7</v>
      </c>
      <c r="B5806" s="4">
        <v>2</v>
      </c>
      <c r="C5806" s="5">
        <v>0.625</v>
      </c>
    </row>
    <row r="5807" spans="1:3" x14ac:dyDescent="0.2">
      <c r="A5807" s="3" t="str">
        <f>"ESPL1"</f>
        <v>ESPL1</v>
      </c>
      <c r="B5807" s="4">
        <v>2</v>
      </c>
      <c r="C5807" s="5">
        <v>0.624</v>
      </c>
    </row>
    <row r="5808" spans="1:3" x14ac:dyDescent="0.2">
      <c r="A5808" s="3" t="str">
        <f>"RBM47"</f>
        <v>RBM47</v>
      </c>
      <c r="B5808" s="4">
        <v>2</v>
      </c>
      <c r="C5808" s="5">
        <v>0.624</v>
      </c>
    </row>
    <row r="5809" spans="1:3" x14ac:dyDescent="0.2">
      <c r="A5809" s="3" t="str">
        <f>"ABHD16A"</f>
        <v>ABHD16A</v>
      </c>
      <c r="B5809" s="4">
        <v>2</v>
      </c>
      <c r="C5809" s="5">
        <v>0.624</v>
      </c>
    </row>
    <row r="5810" spans="1:3" x14ac:dyDescent="0.2">
      <c r="A5810" s="3" t="str">
        <f>"AC005324.2"</f>
        <v>AC005324.2</v>
      </c>
      <c r="B5810" s="4">
        <v>2</v>
      </c>
      <c r="C5810" s="5">
        <v>0.624</v>
      </c>
    </row>
    <row r="5811" spans="1:3" x14ac:dyDescent="0.2">
      <c r="A5811" s="3" t="str">
        <f>"MAP3K5"</f>
        <v>MAP3K5</v>
      </c>
      <c r="B5811" s="4">
        <v>2</v>
      </c>
      <c r="C5811" s="5">
        <v>0.624</v>
      </c>
    </row>
    <row r="5812" spans="1:3" x14ac:dyDescent="0.2">
      <c r="A5812" s="3" t="str">
        <f>"DIS3"</f>
        <v>DIS3</v>
      </c>
      <c r="B5812" s="4">
        <v>2</v>
      </c>
      <c r="C5812" s="5">
        <v>0.624</v>
      </c>
    </row>
    <row r="5813" spans="1:3" x14ac:dyDescent="0.2">
      <c r="A5813" s="3" t="str">
        <f>"LINC02474"</f>
        <v>LINC02474</v>
      </c>
      <c r="B5813" s="4">
        <v>2</v>
      </c>
      <c r="C5813" s="5">
        <v>0.623</v>
      </c>
    </row>
    <row r="5814" spans="1:3" x14ac:dyDescent="0.2">
      <c r="A5814" s="3" t="str">
        <f>"VCP"</f>
        <v>VCP</v>
      </c>
      <c r="B5814" s="4">
        <v>2</v>
      </c>
      <c r="C5814" s="5">
        <v>0.623</v>
      </c>
    </row>
    <row r="5815" spans="1:3" x14ac:dyDescent="0.2">
      <c r="A5815" s="3" t="str">
        <f>"AC078883.1"</f>
        <v>AC078883.1</v>
      </c>
      <c r="B5815" s="4">
        <v>2</v>
      </c>
      <c r="C5815" s="5">
        <v>0.623</v>
      </c>
    </row>
    <row r="5816" spans="1:3" x14ac:dyDescent="0.2">
      <c r="A5816" s="3" t="str">
        <f>"LAMTOR3"</f>
        <v>LAMTOR3</v>
      </c>
      <c r="B5816" s="4">
        <v>2</v>
      </c>
      <c r="C5816" s="5">
        <v>0.623</v>
      </c>
    </row>
    <row r="5817" spans="1:3" x14ac:dyDescent="0.2">
      <c r="A5817" s="3" t="str">
        <f>"GBA"</f>
        <v>GBA</v>
      </c>
      <c r="B5817" s="4">
        <v>2</v>
      </c>
      <c r="C5817" s="5">
        <v>0.623</v>
      </c>
    </row>
    <row r="5818" spans="1:3" x14ac:dyDescent="0.2">
      <c r="A5818" s="3" t="str">
        <f>"RND3"</f>
        <v>RND3</v>
      </c>
      <c r="B5818" s="4">
        <v>2</v>
      </c>
      <c r="C5818" s="5">
        <v>0.623</v>
      </c>
    </row>
    <row r="5819" spans="1:3" x14ac:dyDescent="0.2">
      <c r="A5819" s="3" t="str">
        <f>"MS4A7"</f>
        <v>MS4A7</v>
      </c>
      <c r="B5819" s="4">
        <v>2</v>
      </c>
      <c r="C5819" s="5">
        <v>0.623</v>
      </c>
    </row>
    <row r="5820" spans="1:3" x14ac:dyDescent="0.2">
      <c r="A5820" s="3" t="str">
        <f>"CHTF18"</f>
        <v>CHTF18</v>
      </c>
      <c r="B5820" s="4">
        <v>2</v>
      </c>
      <c r="C5820" s="5">
        <v>0.623</v>
      </c>
    </row>
    <row r="5821" spans="1:3" x14ac:dyDescent="0.2">
      <c r="A5821" s="3" t="str">
        <f>"DEF8"</f>
        <v>DEF8</v>
      </c>
      <c r="B5821" s="4">
        <v>2</v>
      </c>
      <c r="C5821" s="5">
        <v>0.623</v>
      </c>
    </row>
    <row r="5822" spans="1:3" x14ac:dyDescent="0.2">
      <c r="A5822" s="3" t="str">
        <f>"CPP"</f>
        <v>CPP</v>
      </c>
      <c r="B5822" s="4">
        <v>2</v>
      </c>
      <c r="C5822" s="5">
        <v>0.622</v>
      </c>
    </row>
    <row r="5823" spans="1:3" x14ac:dyDescent="0.2">
      <c r="A5823" s="3" t="str">
        <f>"CD163L1"</f>
        <v>CD163L1</v>
      </c>
      <c r="B5823" s="4">
        <v>2</v>
      </c>
      <c r="C5823" s="5">
        <v>0.622</v>
      </c>
    </row>
    <row r="5824" spans="1:3" x14ac:dyDescent="0.2">
      <c r="A5824" s="3" t="str">
        <f>"LSM10"</f>
        <v>LSM10</v>
      </c>
      <c r="B5824" s="4">
        <v>2</v>
      </c>
      <c r="C5824" s="5">
        <v>0.622</v>
      </c>
    </row>
    <row r="5825" spans="1:3" x14ac:dyDescent="0.2">
      <c r="A5825" s="3" t="str">
        <f>"RECQL5"</f>
        <v>RECQL5</v>
      </c>
      <c r="B5825" s="4">
        <v>2</v>
      </c>
      <c r="C5825" s="5">
        <v>0.622</v>
      </c>
    </row>
    <row r="5826" spans="1:3" x14ac:dyDescent="0.2">
      <c r="A5826" s="3" t="str">
        <f>"ANKRD36"</f>
        <v>ANKRD36</v>
      </c>
      <c r="B5826" s="4">
        <v>2</v>
      </c>
      <c r="C5826" s="5">
        <v>0.622</v>
      </c>
    </row>
    <row r="5827" spans="1:3" x14ac:dyDescent="0.2">
      <c r="A5827" s="3" t="str">
        <f>"ARAP2"</f>
        <v>ARAP2</v>
      </c>
      <c r="B5827" s="4">
        <v>2</v>
      </c>
      <c r="C5827" s="5">
        <v>0.622</v>
      </c>
    </row>
    <row r="5828" spans="1:3" x14ac:dyDescent="0.2">
      <c r="A5828" s="3" t="str">
        <f>"SAP130"</f>
        <v>SAP130</v>
      </c>
      <c r="B5828" s="4">
        <v>2</v>
      </c>
      <c r="C5828" s="5">
        <v>0.621</v>
      </c>
    </row>
    <row r="5829" spans="1:3" x14ac:dyDescent="0.2">
      <c r="A5829" s="3" t="str">
        <f>"SEMG2"</f>
        <v>SEMG2</v>
      </c>
      <c r="B5829" s="4">
        <v>2</v>
      </c>
      <c r="C5829" s="5">
        <v>0.621</v>
      </c>
    </row>
    <row r="5830" spans="1:3" x14ac:dyDescent="0.2">
      <c r="A5830" s="3" t="str">
        <f>"EVA1B"</f>
        <v>EVA1B</v>
      </c>
      <c r="B5830" s="4">
        <v>2</v>
      </c>
      <c r="C5830" s="5">
        <v>0.621</v>
      </c>
    </row>
    <row r="5831" spans="1:3" x14ac:dyDescent="0.2">
      <c r="A5831" s="3" t="str">
        <f>"MMP13"</f>
        <v>MMP13</v>
      </c>
      <c r="B5831" s="4">
        <v>2</v>
      </c>
      <c r="C5831" s="5">
        <v>0.621</v>
      </c>
    </row>
    <row r="5832" spans="1:3" x14ac:dyDescent="0.2">
      <c r="A5832" s="3" t="str">
        <f>"TXNL4A"</f>
        <v>TXNL4A</v>
      </c>
      <c r="B5832" s="4">
        <v>2</v>
      </c>
      <c r="C5832" s="5">
        <v>0.621</v>
      </c>
    </row>
    <row r="5833" spans="1:3" x14ac:dyDescent="0.2">
      <c r="A5833" s="3" t="str">
        <f>"LINS1"</f>
        <v>LINS1</v>
      </c>
      <c r="B5833" s="4">
        <v>2</v>
      </c>
      <c r="C5833" s="5">
        <v>0.621</v>
      </c>
    </row>
    <row r="5834" spans="1:3" x14ac:dyDescent="0.2">
      <c r="A5834" s="3" t="str">
        <f>"TSSC4"</f>
        <v>TSSC4</v>
      </c>
      <c r="B5834" s="4">
        <v>2</v>
      </c>
      <c r="C5834" s="5">
        <v>0.621</v>
      </c>
    </row>
    <row r="5835" spans="1:3" x14ac:dyDescent="0.2">
      <c r="A5835" s="3" t="str">
        <f>"CARHSP1"</f>
        <v>CARHSP1</v>
      </c>
      <c r="B5835" s="4">
        <v>2</v>
      </c>
      <c r="C5835" s="5">
        <v>0.621</v>
      </c>
    </row>
    <row r="5836" spans="1:3" x14ac:dyDescent="0.2">
      <c r="A5836" s="3" t="str">
        <f>"MARK3"</f>
        <v>MARK3</v>
      </c>
      <c r="B5836" s="4">
        <v>2</v>
      </c>
      <c r="C5836" s="5">
        <v>0.62</v>
      </c>
    </row>
    <row r="5837" spans="1:3" x14ac:dyDescent="0.2">
      <c r="A5837" s="3" t="str">
        <f>"YY1AP1"</f>
        <v>YY1AP1</v>
      </c>
      <c r="B5837" s="4">
        <v>2</v>
      </c>
      <c r="C5837" s="5">
        <v>0.62</v>
      </c>
    </row>
    <row r="5838" spans="1:3" x14ac:dyDescent="0.2">
      <c r="A5838" s="3" t="str">
        <f>"AC026310.2"</f>
        <v>AC026310.2</v>
      </c>
      <c r="B5838" s="4">
        <v>2</v>
      </c>
      <c r="C5838" s="5">
        <v>0.62</v>
      </c>
    </row>
    <row r="5839" spans="1:3" x14ac:dyDescent="0.2">
      <c r="A5839" s="3" t="str">
        <f>"TTC39B"</f>
        <v>TTC39B</v>
      </c>
      <c r="B5839" s="4">
        <v>2</v>
      </c>
      <c r="C5839" s="5">
        <v>0.62</v>
      </c>
    </row>
    <row r="5840" spans="1:3" x14ac:dyDescent="0.2">
      <c r="A5840" s="3" t="str">
        <f>"TAF7L"</f>
        <v>TAF7L</v>
      </c>
      <c r="B5840" s="4">
        <v>2</v>
      </c>
      <c r="C5840" s="5">
        <v>0.62</v>
      </c>
    </row>
    <row r="5841" spans="1:3" x14ac:dyDescent="0.2">
      <c r="A5841" s="3" t="str">
        <f>"USF1"</f>
        <v>USF1</v>
      </c>
      <c r="B5841" s="4">
        <v>2</v>
      </c>
      <c r="C5841" s="5">
        <v>0.62</v>
      </c>
    </row>
    <row r="5842" spans="1:3" x14ac:dyDescent="0.2">
      <c r="A5842" s="3" t="str">
        <f>"PSMA7"</f>
        <v>PSMA7</v>
      </c>
      <c r="B5842" s="4">
        <v>2</v>
      </c>
      <c r="C5842" s="5">
        <v>0.62</v>
      </c>
    </row>
    <row r="5843" spans="1:3" x14ac:dyDescent="0.2">
      <c r="A5843" s="3" t="str">
        <f>"SH3TC2"</f>
        <v>SH3TC2</v>
      </c>
      <c r="B5843" s="4">
        <v>2</v>
      </c>
      <c r="C5843" s="5">
        <v>0.62</v>
      </c>
    </row>
    <row r="5844" spans="1:3" x14ac:dyDescent="0.2">
      <c r="A5844" s="3" t="str">
        <f>"NDUFB4"</f>
        <v>NDUFB4</v>
      </c>
      <c r="B5844" s="4">
        <v>2</v>
      </c>
      <c r="C5844" s="5">
        <v>0.62</v>
      </c>
    </row>
    <row r="5845" spans="1:3" x14ac:dyDescent="0.2">
      <c r="A5845" s="3" t="str">
        <f>"PYCARD"</f>
        <v>PYCARD</v>
      </c>
      <c r="B5845" s="4">
        <v>2</v>
      </c>
      <c r="C5845" s="5">
        <v>0.61899999999999999</v>
      </c>
    </row>
    <row r="5846" spans="1:3" x14ac:dyDescent="0.2">
      <c r="A5846" s="3" t="str">
        <f>"MAP3K8"</f>
        <v>MAP3K8</v>
      </c>
      <c r="B5846" s="4">
        <v>2</v>
      </c>
      <c r="C5846" s="5">
        <v>0.61899999999999999</v>
      </c>
    </row>
    <row r="5847" spans="1:3" x14ac:dyDescent="0.2">
      <c r="A5847" s="3" t="str">
        <f>"VPS26A"</f>
        <v>VPS26A</v>
      </c>
      <c r="B5847" s="4">
        <v>2</v>
      </c>
      <c r="C5847" s="5">
        <v>0.61899999999999999</v>
      </c>
    </row>
    <row r="5848" spans="1:3" x14ac:dyDescent="0.2">
      <c r="A5848" s="3" t="str">
        <f>"UBR4"</f>
        <v>UBR4</v>
      </c>
      <c r="B5848" s="4">
        <v>2</v>
      </c>
      <c r="C5848" s="5">
        <v>0.61899999999999999</v>
      </c>
    </row>
    <row r="5849" spans="1:3" x14ac:dyDescent="0.2">
      <c r="A5849" s="3" t="str">
        <f>"DAPK3"</f>
        <v>DAPK3</v>
      </c>
      <c r="B5849" s="4">
        <v>2</v>
      </c>
      <c r="C5849" s="5">
        <v>0.61899999999999999</v>
      </c>
    </row>
    <row r="5850" spans="1:3" x14ac:dyDescent="0.2">
      <c r="A5850" s="3" t="str">
        <f>"BICDL2"</f>
        <v>BICDL2</v>
      </c>
      <c r="B5850" s="4">
        <v>2</v>
      </c>
      <c r="C5850" s="5">
        <v>0.61899999999999999</v>
      </c>
    </row>
    <row r="5851" spans="1:3" x14ac:dyDescent="0.2">
      <c r="A5851" s="3" t="str">
        <f>"PALB2"</f>
        <v>PALB2</v>
      </c>
      <c r="B5851" s="4">
        <v>2</v>
      </c>
      <c r="C5851" s="5">
        <v>0.61899999999999999</v>
      </c>
    </row>
    <row r="5852" spans="1:3" x14ac:dyDescent="0.2">
      <c r="A5852" s="3" t="str">
        <f>"BIK"</f>
        <v>BIK</v>
      </c>
      <c r="B5852" s="4">
        <v>2</v>
      </c>
      <c r="C5852" s="5">
        <v>0.61899999999999999</v>
      </c>
    </row>
    <row r="5853" spans="1:3" x14ac:dyDescent="0.2">
      <c r="A5853" s="3" t="str">
        <f>"LINC02582"</f>
        <v>LINC02582</v>
      </c>
      <c r="B5853" s="4">
        <v>2</v>
      </c>
      <c r="C5853" s="5">
        <v>0.61799999999999999</v>
      </c>
    </row>
    <row r="5854" spans="1:3" x14ac:dyDescent="0.2">
      <c r="A5854" s="3" t="str">
        <f>"POU2F3"</f>
        <v>POU2F3</v>
      </c>
      <c r="B5854" s="4">
        <v>2</v>
      </c>
      <c r="C5854" s="5">
        <v>0.61799999999999999</v>
      </c>
    </row>
    <row r="5855" spans="1:3" x14ac:dyDescent="0.2">
      <c r="A5855" s="3" t="str">
        <f>"C10orf55"</f>
        <v>C10orf55</v>
      </c>
      <c r="B5855" s="4">
        <v>2</v>
      </c>
      <c r="C5855" s="5">
        <v>0.61799999999999999</v>
      </c>
    </row>
    <row r="5856" spans="1:3" x14ac:dyDescent="0.2">
      <c r="A5856" s="3" t="str">
        <f>"ZNF787"</f>
        <v>ZNF787</v>
      </c>
      <c r="B5856" s="4">
        <v>2</v>
      </c>
      <c r="C5856" s="5">
        <v>0.61799999999999999</v>
      </c>
    </row>
    <row r="5857" spans="1:3" x14ac:dyDescent="0.2">
      <c r="A5857" s="3" t="str">
        <f>"MVP"</f>
        <v>MVP</v>
      </c>
      <c r="B5857" s="4">
        <v>2</v>
      </c>
      <c r="C5857" s="5">
        <v>0.61799999999999999</v>
      </c>
    </row>
    <row r="5858" spans="1:3" x14ac:dyDescent="0.2">
      <c r="A5858" s="3" t="str">
        <f>"PSMB3"</f>
        <v>PSMB3</v>
      </c>
      <c r="B5858" s="4">
        <v>2</v>
      </c>
      <c r="C5858" s="5">
        <v>0.61799999999999999</v>
      </c>
    </row>
    <row r="5859" spans="1:3" x14ac:dyDescent="0.2">
      <c r="A5859" s="3" t="str">
        <f>"BRPF1"</f>
        <v>BRPF1</v>
      </c>
      <c r="B5859" s="4">
        <v>2</v>
      </c>
      <c r="C5859" s="5">
        <v>0.61799999999999999</v>
      </c>
    </row>
    <row r="5860" spans="1:3" x14ac:dyDescent="0.2">
      <c r="A5860" s="3" t="str">
        <f>"AC010503.4"</f>
        <v>AC010503.4</v>
      </c>
      <c r="B5860" s="4">
        <v>2</v>
      </c>
      <c r="C5860" s="5">
        <v>0.61699999999999999</v>
      </c>
    </row>
    <row r="5861" spans="1:3" x14ac:dyDescent="0.2">
      <c r="A5861" s="3" t="str">
        <f>"FPR3"</f>
        <v>FPR3</v>
      </c>
      <c r="B5861" s="4">
        <v>2</v>
      </c>
      <c r="C5861" s="5">
        <v>0.61699999999999999</v>
      </c>
    </row>
    <row r="5862" spans="1:3" x14ac:dyDescent="0.2">
      <c r="A5862" s="3" t="str">
        <f>"CD82"</f>
        <v>CD82</v>
      </c>
      <c r="B5862" s="4">
        <v>2</v>
      </c>
      <c r="C5862" s="5">
        <v>0.61699999999999999</v>
      </c>
    </row>
    <row r="5863" spans="1:3" x14ac:dyDescent="0.2">
      <c r="A5863" s="3" t="str">
        <f>"PLIN2"</f>
        <v>PLIN2</v>
      </c>
      <c r="B5863" s="4">
        <v>2</v>
      </c>
      <c r="C5863" s="5">
        <v>0.61699999999999999</v>
      </c>
    </row>
    <row r="5864" spans="1:3" x14ac:dyDescent="0.2">
      <c r="A5864" s="3" t="str">
        <f>"SLC49A4"</f>
        <v>SLC49A4</v>
      </c>
      <c r="B5864" s="4">
        <v>2</v>
      </c>
      <c r="C5864" s="5">
        <v>0.61599999999999999</v>
      </c>
    </row>
    <row r="5865" spans="1:3" x14ac:dyDescent="0.2">
      <c r="A5865" s="3" t="str">
        <f>"YOD1"</f>
        <v>YOD1</v>
      </c>
      <c r="B5865" s="4">
        <v>2</v>
      </c>
      <c r="C5865" s="5">
        <v>0.61599999999999999</v>
      </c>
    </row>
    <row r="5866" spans="1:3" x14ac:dyDescent="0.2">
      <c r="A5866" s="3" t="str">
        <f>"PEA15"</f>
        <v>PEA15</v>
      </c>
      <c r="B5866" s="4">
        <v>2</v>
      </c>
      <c r="C5866" s="5">
        <v>0.61599999999999999</v>
      </c>
    </row>
    <row r="5867" spans="1:3" x14ac:dyDescent="0.2">
      <c r="A5867" s="3" t="str">
        <f>"ARFGAP1"</f>
        <v>ARFGAP1</v>
      </c>
      <c r="B5867" s="4">
        <v>2</v>
      </c>
      <c r="C5867" s="5">
        <v>0.61599999999999999</v>
      </c>
    </row>
    <row r="5868" spans="1:3" x14ac:dyDescent="0.2">
      <c r="A5868" s="3" t="str">
        <f>"DR1"</f>
        <v>DR1</v>
      </c>
      <c r="B5868" s="4">
        <v>2</v>
      </c>
      <c r="C5868" s="5">
        <v>0.61599999999999999</v>
      </c>
    </row>
    <row r="5869" spans="1:3" x14ac:dyDescent="0.2">
      <c r="A5869" s="3" t="str">
        <f>"AC093627.7"</f>
        <v>AC093627.7</v>
      </c>
      <c r="B5869" s="4">
        <v>2</v>
      </c>
      <c r="C5869" s="5">
        <v>0.61599999999999999</v>
      </c>
    </row>
    <row r="5870" spans="1:3" x14ac:dyDescent="0.2">
      <c r="A5870" s="3" t="str">
        <f>"LINC01983"</f>
        <v>LINC01983</v>
      </c>
      <c r="B5870" s="4">
        <v>2</v>
      </c>
      <c r="C5870" s="5">
        <v>0.61599999999999999</v>
      </c>
    </row>
    <row r="5871" spans="1:3" x14ac:dyDescent="0.2">
      <c r="A5871" s="3" t="str">
        <f>"KLHL18"</f>
        <v>KLHL18</v>
      </c>
      <c r="B5871" s="4">
        <v>2</v>
      </c>
      <c r="C5871" s="5">
        <v>0.61599999999999999</v>
      </c>
    </row>
    <row r="5872" spans="1:3" x14ac:dyDescent="0.2">
      <c r="A5872" s="3" t="str">
        <f>"FXR2"</f>
        <v>FXR2</v>
      </c>
      <c r="B5872" s="4">
        <v>2</v>
      </c>
      <c r="C5872" s="5">
        <v>0.61599999999999999</v>
      </c>
    </row>
    <row r="5873" spans="1:3" x14ac:dyDescent="0.2">
      <c r="A5873" s="3" t="str">
        <f>"AC005261.1"</f>
        <v>AC005261.1</v>
      </c>
      <c r="B5873" s="4">
        <v>2</v>
      </c>
      <c r="C5873" s="5">
        <v>0.61499999999999999</v>
      </c>
    </row>
    <row r="5874" spans="1:3" x14ac:dyDescent="0.2">
      <c r="A5874" s="3" t="str">
        <f>"LINC00520"</f>
        <v>LINC00520</v>
      </c>
      <c r="B5874" s="4">
        <v>2</v>
      </c>
      <c r="C5874" s="5">
        <v>0.61499999999999999</v>
      </c>
    </row>
    <row r="5875" spans="1:3" x14ac:dyDescent="0.2">
      <c r="A5875" s="3" t="str">
        <f>"CENPT"</f>
        <v>CENPT</v>
      </c>
      <c r="B5875" s="4">
        <v>2</v>
      </c>
      <c r="C5875" s="5">
        <v>0.61499999999999999</v>
      </c>
    </row>
    <row r="5876" spans="1:3" x14ac:dyDescent="0.2">
      <c r="A5876" s="3" t="str">
        <f>"ALOXE3"</f>
        <v>ALOXE3</v>
      </c>
      <c r="B5876" s="4">
        <v>2</v>
      </c>
      <c r="C5876" s="5">
        <v>0.61499999999999999</v>
      </c>
    </row>
    <row r="5877" spans="1:3" x14ac:dyDescent="0.2">
      <c r="A5877" s="3" t="str">
        <f>"STRAP"</f>
        <v>STRAP</v>
      </c>
      <c r="B5877" s="4">
        <v>2</v>
      </c>
      <c r="C5877" s="5">
        <v>0.61499999999999999</v>
      </c>
    </row>
    <row r="5878" spans="1:3" x14ac:dyDescent="0.2">
      <c r="A5878" s="3" t="str">
        <f>"SLC44A3"</f>
        <v>SLC44A3</v>
      </c>
      <c r="B5878" s="4">
        <v>2</v>
      </c>
      <c r="C5878" s="5">
        <v>0.61499999999999999</v>
      </c>
    </row>
    <row r="5879" spans="1:3" x14ac:dyDescent="0.2">
      <c r="A5879" s="3" t="str">
        <f>"SEC61B"</f>
        <v>SEC61B</v>
      </c>
      <c r="B5879" s="4">
        <v>2</v>
      </c>
      <c r="C5879" s="5">
        <v>0.61499999999999999</v>
      </c>
    </row>
    <row r="5880" spans="1:3" x14ac:dyDescent="0.2">
      <c r="A5880" s="3" t="str">
        <f>"BAZ2A"</f>
        <v>BAZ2A</v>
      </c>
      <c r="B5880" s="4">
        <v>2</v>
      </c>
      <c r="C5880" s="5">
        <v>0.61499999999999999</v>
      </c>
    </row>
    <row r="5881" spans="1:3" x14ac:dyDescent="0.2">
      <c r="A5881" s="3" t="str">
        <f>"RNF225"</f>
        <v>RNF225</v>
      </c>
      <c r="B5881" s="4">
        <v>2</v>
      </c>
      <c r="C5881" s="5">
        <v>0.61399999999999999</v>
      </c>
    </row>
    <row r="5882" spans="1:3" x14ac:dyDescent="0.2">
      <c r="A5882" s="3" t="str">
        <f>"AL390719.1"</f>
        <v>AL390719.1</v>
      </c>
      <c r="B5882" s="4">
        <v>2</v>
      </c>
      <c r="C5882" s="5">
        <v>0.61399999999999999</v>
      </c>
    </row>
    <row r="5883" spans="1:3" x14ac:dyDescent="0.2">
      <c r="A5883" s="3" t="str">
        <f>"ARHGAP10"</f>
        <v>ARHGAP10</v>
      </c>
      <c r="B5883" s="4">
        <v>2</v>
      </c>
      <c r="C5883" s="5">
        <v>0.61399999999999999</v>
      </c>
    </row>
    <row r="5884" spans="1:3" x14ac:dyDescent="0.2">
      <c r="A5884" s="3" t="str">
        <f>"CCZ1B"</f>
        <v>CCZ1B</v>
      </c>
      <c r="B5884" s="4">
        <v>2</v>
      </c>
      <c r="C5884" s="5">
        <v>0.61399999999999999</v>
      </c>
    </row>
    <row r="5885" spans="1:3" x14ac:dyDescent="0.2">
      <c r="A5885" s="3" t="str">
        <f>"NOXA1"</f>
        <v>NOXA1</v>
      </c>
      <c r="B5885" s="4">
        <v>2</v>
      </c>
      <c r="C5885" s="5">
        <v>0.61399999999999999</v>
      </c>
    </row>
    <row r="5886" spans="1:3" x14ac:dyDescent="0.2">
      <c r="A5886" s="3" t="str">
        <f>"DOCK6"</f>
        <v>DOCK6</v>
      </c>
      <c r="B5886" s="4">
        <v>2</v>
      </c>
      <c r="C5886" s="5">
        <v>0.61399999999999999</v>
      </c>
    </row>
    <row r="5887" spans="1:3" x14ac:dyDescent="0.2">
      <c r="A5887" s="3" t="str">
        <f>"SYCE1L"</f>
        <v>SYCE1L</v>
      </c>
      <c r="B5887" s="4">
        <v>2</v>
      </c>
      <c r="C5887" s="5">
        <v>0.61299999999999999</v>
      </c>
    </row>
    <row r="5888" spans="1:3" x14ac:dyDescent="0.2">
      <c r="A5888" s="3" t="str">
        <f>"SCAT1"</f>
        <v>SCAT1</v>
      </c>
      <c r="B5888" s="4">
        <v>2</v>
      </c>
      <c r="C5888" s="5">
        <v>0.61299999999999999</v>
      </c>
    </row>
    <row r="5889" spans="1:3" x14ac:dyDescent="0.2">
      <c r="A5889" s="3" t="str">
        <f>"MIR3142HG"</f>
        <v>MIR3142HG</v>
      </c>
      <c r="B5889" s="4">
        <v>2</v>
      </c>
      <c r="C5889" s="5">
        <v>0.61299999999999999</v>
      </c>
    </row>
    <row r="5890" spans="1:3" x14ac:dyDescent="0.2">
      <c r="A5890" s="3" t="str">
        <f>"LOXL3"</f>
        <v>LOXL3</v>
      </c>
      <c r="B5890" s="4">
        <v>2</v>
      </c>
      <c r="C5890" s="5">
        <v>0.61299999999999999</v>
      </c>
    </row>
    <row r="5891" spans="1:3" x14ac:dyDescent="0.2">
      <c r="A5891" s="3" t="str">
        <f>"MLX"</f>
        <v>MLX</v>
      </c>
      <c r="B5891" s="4">
        <v>2</v>
      </c>
      <c r="C5891" s="5">
        <v>0.61299999999999999</v>
      </c>
    </row>
    <row r="5892" spans="1:3" x14ac:dyDescent="0.2">
      <c r="A5892" s="3" t="str">
        <f>"AC007728.3"</f>
        <v>AC007728.3</v>
      </c>
      <c r="B5892" s="4">
        <v>2</v>
      </c>
      <c r="C5892" s="5">
        <v>0.61199999999999999</v>
      </c>
    </row>
    <row r="5893" spans="1:3" x14ac:dyDescent="0.2">
      <c r="A5893" s="3" t="str">
        <f>"TEP1"</f>
        <v>TEP1</v>
      </c>
      <c r="B5893" s="4">
        <v>2</v>
      </c>
      <c r="C5893" s="5">
        <v>0.61199999999999999</v>
      </c>
    </row>
    <row r="5894" spans="1:3" x14ac:dyDescent="0.2">
      <c r="A5894" s="3" t="str">
        <f>"ST6GAL1"</f>
        <v>ST6GAL1</v>
      </c>
      <c r="B5894" s="4">
        <v>2</v>
      </c>
      <c r="C5894" s="5">
        <v>0.61199999999999999</v>
      </c>
    </row>
    <row r="5895" spans="1:3" x14ac:dyDescent="0.2">
      <c r="A5895" s="3" t="str">
        <f>"AC002350.2"</f>
        <v>AC002350.2</v>
      </c>
      <c r="B5895" s="4">
        <v>2</v>
      </c>
      <c r="C5895" s="5">
        <v>0.61099999999999999</v>
      </c>
    </row>
    <row r="5896" spans="1:3" x14ac:dyDescent="0.2">
      <c r="A5896" s="3" t="str">
        <f>"MTRF1L"</f>
        <v>MTRF1L</v>
      </c>
      <c r="B5896" s="4">
        <v>2</v>
      </c>
      <c r="C5896" s="5">
        <v>0.61099999999999999</v>
      </c>
    </row>
    <row r="5897" spans="1:3" x14ac:dyDescent="0.2">
      <c r="A5897" s="3" t="str">
        <f>"CTNNA1"</f>
        <v>CTNNA1</v>
      </c>
      <c r="B5897" s="4">
        <v>2</v>
      </c>
      <c r="C5897" s="5">
        <v>0.61</v>
      </c>
    </row>
    <row r="5898" spans="1:3" x14ac:dyDescent="0.2">
      <c r="A5898" s="3" t="str">
        <f>"ANO9"</f>
        <v>ANO9</v>
      </c>
      <c r="B5898" s="4">
        <v>2</v>
      </c>
      <c r="C5898" s="5">
        <v>0.61</v>
      </c>
    </row>
    <row r="5899" spans="1:3" x14ac:dyDescent="0.2">
      <c r="A5899" s="3" t="str">
        <f>"SERPINB2"</f>
        <v>SERPINB2</v>
      </c>
      <c r="B5899" s="4">
        <v>2</v>
      </c>
      <c r="C5899" s="5">
        <v>0.61</v>
      </c>
    </row>
    <row r="5900" spans="1:3" x14ac:dyDescent="0.2">
      <c r="A5900" s="3" t="str">
        <f>"ERCC5"</f>
        <v>ERCC5</v>
      </c>
      <c r="B5900" s="4">
        <v>2</v>
      </c>
      <c r="C5900" s="5">
        <v>0.61</v>
      </c>
    </row>
    <row r="5901" spans="1:3" x14ac:dyDescent="0.2">
      <c r="A5901" s="3" t="str">
        <f>"SDR9C7"</f>
        <v>SDR9C7</v>
      </c>
      <c r="B5901" s="4">
        <v>2</v>
      </c>
      <c r="C5901" s="5">
        <v>0.60899999999999999</v>
      </c>
    </row>
    <row r="5902" spans="1:3" x14ac:dyDescent="0.2">
      <c r="A5902" s="3" t="str">
        <f>"NFATC2IP"</f>
        <v>NFATC2IP</v>
      </c>
      <c r="B5902" s="4">
        <v>2</v>
      </c>
      <c r="C5902" s="5">
        <v>0.60899999999999999</v>
      </c>
    </row>
    <row r="5903" spans="1:3" x14ac:dyDescent="0.2">
      <c r="A5903" s="3" t="str">
        <f>"FAM229A"</f>
        <v>FAM229A</v>
      </c>
      <c r="B5903" s="4">
        <v>2</v>
      </c>
      <c r="C5903" s="5">
        <v>0.60899999999999999</v>
      </c>
    </row>
    <row r="5904" spans="1:3" x14ac:dyDescent="0.2">
      <c r="A5904" s="3" t="str">
        <f>"C22orf34"</f>
        <v>C22orf34</v>
      </c>
      <c r="B5904" s="4">
        <v>2</v>
      </c>
      <c r="C5904" s="5">
        <v>0.60899999999999999</v>
      </c>
    </row>
    <row r="5905" spans="1:3" x14ac:dyDescent="0.2">
      <c r="A5905" s="3" t="str">
        <f>"AC067930.5"</f>
        <v>AC067930.5</v>
      </c>
      <c r="B5905" s="4">
        <v>2</v>
      </c>
      <c r="C5905" s="5">
        <v>0.60899999999999999</v>
      </c>
    </row>
    <row r="5906" spans="1:3" x14ac:dyDescent="0.2">
      <c r="A5906" s="3" t="str">
        <f>"FLVCR2"</f>
        <v>FLVCR2</v>
      </c>
      <c r="B5906" s="4">
        <v>2</v>
      </c>
      <c r="C5906" s="5">
        <v>0.60899999999999999</v>
      </c>
    </row>
    <row r="5907" spans="1:3" x14ac:dyDescent="0.2">
      <c r="A5907" s="3" t="str">
        <f>"AC010168.2"</f>
        <v>AC010168.2</v>
      </c>
      <c r="B5907" s="4">
        <v>2</v>
      </c>
      <c r="C5907" s="5">
        <v>0.60899999999999999</v>
      </c>
    </row>
    <row r="5908" spans="1:3" x14ac:dyDescent="0.2">
      <c r="A5908" s="3" t="str">
        <f>"AC024592.2"</f>
        <v>AC024592.2</v>
      </c>
      <c r="B5908" s="4">
        <v>2</v>
      </c>
      <c r="C5908" s="5">
        <v>0.60799999999999998</v>
      </c>
    </row>
    <row r="5909" spans="1:3" x14ac:dyDescent="0.2">
      <c r="A5909" s="3" t="str">
        <f>"NACC1"</f>
        <v>NACC1</v>
      </c>
      <c r="B5909" s="4">
        <v>2</v>
      </c>
      <c r="C5909" s="5">
        <v>0.60799999999999998</v>
      </c>
    </row>
    <row r="5910" spans="1:3" x14ac:dyDescent="0.2">
      <c r="A5910" s="3" t="str">
        <f>"ATP6V0A1"</f>
        <v>ATP6V0A1</v>
      </c>
      <c r="B5910" s="4">
        <v>2</v>
      </c>
      <c r="C5910" s="5">
        <v>0.60799999999999998</v>
      </c>
    </row>
    <row r="5911" spans="1:3" x14ac:dyDescent="0.2">
      <c r="A5911" s="3" t="str">
        <f>"IL17C"</f>
        <v>IL17C</v>
      </c>
      <c r="B5911" s="4">
        <v>2</v>
      </c>
      <c r="C5911" s="5">
        <v>0.60799999999999998</v>
      </c>
    </row>
    <row r="5912" spans="1:3" x14ac:dyDescent="0.2">
      <c r="A5912" s="3" t="str">
        <f>"HTR1B"</f>
        <v>HTR1B</v>
      </c>
      <c r="B5912" s="4">
        <v>2</v>
      </c>
      <c r="C5912" s="5">
        <v>0.60799999999999998</v>
      </c>
    </row>
    <row r="5913" spans="1:3" x14ac:dyDescent="0.2">
      <c r="A5913" s="3" t="str">
        <f>"MRPL36"</f>
        <v>MRPL36</v>
      </c>
      <c r="B5913" s="4">
        <v>2</v>
      </c>
      <c r="C5913" s="5">
        <v>0.60799999999999998</v>
      </c>
    </row>
    <row r="5914" spans="1:3" x14ac:dyDescent="0.2">
      <c r="A5914" s="3" t="str">
        <f>"HNRNPH2"</f>
        <v>HNRNPH2</v>
      </c>
      <c r="B5914" s="4">
        <v>2</v>
      </c>
      <c r="C5914" s="5">
        <v>0.60799999999999998</v>
      </c>
    </row>
    <row r="5915" spans="1:3" x14ac:dyDescent="0.2">
      <c r="A5915" s="3" t="str">
        <f>"TCHH"</f>
        <v>TCHH</v>
      </c>
      <c r="B5915" s="4">
        <v>2</v>
      </c>
      <c r="C5915" s="5">
        <v>0.60699999999999998</v>
      </c>
    </row>
    <row r="5916" spans="1:3" x14ac:dyDescent="0.2">
      <c r="A5916" s="3" t="str">
        <f>"SIGLEC1"</f>
        <v>SIGLEC1</v>
      </c>
      <c r="B5916" s="4">
        <v>2</v>
      </c>
      <c r="C5916" s="5">
        <v>0.60699999999999998</v>
      </c>
    </row>
    <row r="5917" spans="1:3" x14ac:dyDescent="0.2">
      <c r="A5917" s="3" t="str">
        <f>"CCDC124"</f>
        <v>CCDC124</v>
      </c>
      <c r="B5917" s="4">
        <v>2</v>
      </c>
      <c r="C5917" s="5">
        <v>0.60699999999999998</v>
      </c>
    </row>
    <row r="5918" spans="1:3" x14ac:dyDescent="0.2">
      <c r="A5918" s="3" t="str">
        <f>"SP1"</f>
        <v>SP1</v>
      </c>
      <c r="B5918" s="4">
        <v>2</v>
      </c>
      <c r="C5918" s="5">
        <v>0.60699999999999998</v>
      </c>
    </row>
    <row r="5919" spans="1:3" x14ac:dyDescent="0.2">
      <c r="A5919" s="3" t="str">
        <f>"POLR2K"</f>
        <v>POLR2K</v>
      </c>
      <c r="B5919" s="4">
        <v>2</v>
      </c>
      <c r="C5919" s="5">
        <v>0.60699999999999998</v>
      </c>
    </row>
    <row r="5920" spans="1:3" x14ac:dyDescent="0.2">
      <c r="A5920" s="3" t="str">
        <f>"CHMP6"</f>
        <v>CHMP6</v>
      </c>
      <c r="B5920" s="4">
        <v>2</v>
      </c>
      <c r="C5920" s="5">
        <v>0.60699999999999998</v>
      </c>
    </row>
    <row r="5921" spans="1:3" x14ac:dyDescent="0.2">
      <c r="A5921" s="3" t="str">
        <f>"SLC39A2"</f>
        <v>SLC39A2</v>
      </c>
      <c r="B5921" s="4">
        <v>2</v>
      </c>
      <c r="C5921" s="5">
        <v>0.60599999999999998</v>
      </c>
    </row>
    <row r="5922" spans="1:3" x14ac:dyDescent="0.2">
      <c r="A5922" s="3" t="str">
        <f>"TUBA4A"</f>
        <v>TUBA4A</v>
      </c>
      <c r="B5922" s="4">
        <v>2</v>
      </c>
      <c r="C5922" s="5">
        <v>0.60599999999999998</v>
      </c>
    </row>
    <row r="5923" spans="1:3" x14ac:dyDescent="0.2">
      <c r="A5923" s="3" t="str">
        <f>"UPK1B"</f>
        <v>UPK1B</v>
      </c>
      <c r="B5923" s="4">
        <v>2</v>
      </c>
      <c r="C5923" s="5">
        <v>0.60599999999999998</v>
      </c>
    </row>
    <row r="5924" spans="1:3" x14ac:dyDescent="0.2">
      <c r="A5924" s="3" t="str">
        <f>"TMEM171"</f>
        <v>TMEM171</v>
      </c>
      <c r="B5924" s="4">
        <v>2</v>
      </c>
      <c r="C5924" s="5">
        <v>0.60599999999999998</v>
      </c>
    </row>
    <row r="5925" spans="1:3" x14ac:dyDescent="0.2">
      <c r="A5925" s="3" t="str">
        <f>"KPNA2"</f>
        <v>KPNA2</v>
      </c>
      <c r="B5925" s="4">
        <v>2</v>
      </c>
      <c r="C5925" s="5">
        <v>0.60599999999999998</v>
      </c>
    </row>
    <row r="5926" spans="1:3" x14ac:dyDescent="0.2">
      <c r="A5926" s="3" t="str">
        <f>"HAMP"</f>
        <v>HAMP</v>
      </c>
      <c r="B5926" s="4">
        <v>2</v>
      </c>
      <c r="C5926" s="5">
        <v>0.60599999999999998</v>
      </c>
    </row>
    <row r="5927" spans="1:3" x14ac:dyDescent="0.2">
      <c r="A5927" s="3" t="str">
        <f>"S100A7"</f>
        <v>S100A7</v>
      </c>
      <c r="B5927" s="4">
        <v>2</v>
      </c>
      <c r="C5927" s="5">
        <v>0.60599999999999998</v>
      </c>
    </row>
    <row r="5928" spans="1:3" x14ac:dyDescent="0.2">
      <c r="A5928" s="3" t="str">
        <f>"CASP7"</f>
        <v>CASP7</v>
      </c>
      <c r="B5928" s="4">
        <v>2</v>
      </c>
      <c r="C5928" s="5">
        <v>0.60599999999999998</v>
      </c>
    </row>
    <row r="5929" spans="1:3" x14ac:dyDescent="0.2">
      <c r="A5929" s="3" t="str">
        <f>"AC008517.1"</f>
        <v>AC008517.1</v>
      </c>
      <c r="B5929" s="4">
        <v>2</v>
      </c>
      <c r="C5929" s="5">
        <v>0.60499999999999998</v>
      </c>
    </row>
    <row r="5930" spans="1:3" x14ac:dyDescent="0.2">
      <c r="A5930" s="3" t="str">
        <f>"RNF7"</f>
        <v>RNF7</v>
      </c>
      <c r="B5930" s="4">
        <v>2</v>
      </c>
      <c r="C5930" s="5">
        <v>0.60499999999999998</v>
      </c>
    </row>
    <row r="5931" spans="1:3" x14ac:dyDescent="0.2">
      <c r="A5931" s="3" t="str">
        <f>"AL691432.4"</f>
        <v>AL691432.4</v>
      </c>
      <c r="B5931" s="4">
        <v>2</v>
      </c>
      <c r="C5931" s="5">
        <v>0.60499999999999998</v>
      </c>
    </row>
    <row r="5932" spans="1:3" x14ac:dyDescent="0.2">
      <c r="A5932" s="3" t="str">
        <f>"GGT6"</f>
        <v>GGT6</v>
      </c>
      <c r="B5932" s="4">
        <v>2</v>
      </c>
      <c r="C5932" s="5">
        <v>0.60499999999999998</v>
      </c>
    </row>
    <row r="5933" spans="1:3" x14ac:dyDescent="0.2">
      <c r="A5933" s="3" t="str">
        <f>"CD274"</f>
        <v>CD274</v>
      </c>
      <c r="B5933" s="4">
        <v>2</v>
      </c>
      <c r="C5933" s="5">
        <v>0.60499999999999998</v>
      </c>
    </row>
    <row r="5934" spans="1:3" x14ac:dyDescent="0.2">
      <c r="A5934" s="3" t="str">
        <f>"ZNF692"</f>
        <v>ZNF692</v>
      </c>
      <c r="B5934" s="4">
        <v>2</v>
      </c>
      <c r="C5934" s="5">
        <v>0.60499999999999998</v>
      </c>
    </row>
    <row r="5935" spans="1:3" x14ac:dyDescent="0.2">
      <c r="A5935" s="3" t="str">
        <f>"TIMM8B"</f>
        <v>TIMM8B</v>
      </c>
      <c r="B5935" s="4">
        <v>2</v>
      </c>
      <c r="C5935" s="5">
        <v>0.60499999999999998</v>
      </c>
    </row>
    <row r="5936" spans="1:3" x14ac:dyDescent="0.2">
      <c r="A5936" s="3" t="str">
        <f>"ELOC"</f>
        <v>ELOC</v>
      </c>
      <c r="B5936" s="4">
        <v>2</v>
      </c>
      <c r="C5936" s="5">
        <v>0.60499999999999998</v>
      </c>
    </row>
    <row r="5937" spans="1:3" x14ac:dyDescent="0.2">
      <c r="A5937" s="3" t="str">
        <f>"CALB1"</f>
        <v>CALB1</v>
      </c>
      <c r="B5937" s="4">
        <v>2</v>
      </c>
      <c r="C5937" s="5">
        <v>0.60399999999999998</v>
      </c>
    </row>
    <row r="5938" spans="1:3" x14ac:dyDescent="0.2">
      <c r="A5938" s="3" t="str">
        <f>"MARCHF5"</f>
        <v>MARCHF5</v>
      </c>
      <c r="B5938" s="4">
        <v>2</v>
      </c>
      <c r="C5938" s="5">
        <v>0.60399999999999998</v>
      </c>
    </row>
    <row r="5939" spans="1:3" x14ac:dyDescent="0.2">
      <c r="A5939" s="3" t="str">
        <f>"KCNMB4"</f>
        <v>KCNMB4</v>
      </c>
      <c r="B5939" s="4">
        <v>2</v>
      </c>
      <c r="C5939" s="5">
        <v>0.60399999999999998</v>
      </c>
    </row>
    <row r="5940" spans="1:3" x14ac:dyDescent="0.2">
      <c r="A5940" s="3" t="str">
        <f>"SPRING1"</f>
        <v>SPRING1</v>
      </c>
      <c r="B5940" s="4">
        <v>2</v>
      </c>
      <c r="C5940" s="5">
        <v>0.60399999999999998</v>
      </c>
    </row>
    <row r="5941" spans="1:3" x14ac:dyDescent="0.2">
      <c r="A5941" s="3" t="str">
        <f>"GABRQ"</f>
        <v>GABRQ</v>
      </c>
      <c r="B5941" s="4">
        <v>2</v>
      </c>
      <c r="C5941" s="5">
        <v>0.60399999999999998</v>
      </c>
    </row>
    <row r="5942" spans="1:3" x14ac:dyDescent="0.2">
      <c r="A5942" s="3" t="str">
        <f>"ALOX12"</f>
        <v>ALOX12</v>
      </c>
      <c r="B5942" s="4">
        <v>2</v>
      </c>
      <c r="C5942" s="5">
        <v>0.60399999999999998</v>
      </c>
    </row>
    <row r="5943" spans="1:3" x14ac:dyDescent="0.2">
      <c r="A5943" s="3" t="str">
        <f>"INPP1"</f>
        <v>INPP1</v>
      </c>
      <c r="B5943" s="4">
        <v>2</v>
      </c>
      <c r="C5943" s="5">
        <v>0.60399999999999998</v>
      </c>
    </row>
    <row r="5944" spans="1:3" x14ac:dyDescent="0.2">
      <c r="A5944" s="3" t="str">
        <f>"LIPE"</f>
        <v>LIPE</v>
      </c>
      <c r="B5944" s="4">
        <v>2</v>
      </c>
      <c r="C5944" s="5">
        <v>0.60299999999999998</v>
      </c>
    </row>
    <row r="5945" spans="1:3" x14ac:dyDescent="0.2">
      <c r="A5945" s="3" t="str">
        <f>"TNFRSF4"</f>
        <v>TNFRSF4</v>
      </c>
      <c r="B5945" s="4">
        <v>2</v>
      </c>
      <c r="C5945" s="5">
        <v>0.60299999999999998</v>
      </c>
    </row>
    <row r="5946" spans="1:3" x14ac:dyDescent="0.2">
      <c r="A5946" s="3" t="str">
        <f>"MYO5B"</f>
        <v>MYO5B</v>
      </c>
      <c r="B5946" s="4">
        <v>2</v>
      </c>
      <c r="C5946" s="5">
        <v>0.60299999999999998</v>
      </c>
    </row>
    <row r="5947" spans="1:3" x14ac:dyDescent="0.2">
      <c r="A5947" s="3" t="str">
        <f>"SAP25"</f>
        <v>SAP25</v>
      </c>
      <c r="B5947" s="4">
        <v>2</v>
      </c>
      <c r="C5947" s="5">
        <v>0.60199999999999998</v>
      </c>
    </row>
    <row r="5948" spans="1:3" x14ac:dyDescent="0.2">
      <c r="A5948" s="3" t="str">
        <f>"AL137800.1"</f>
        <v>AL137800.1</v>
      </c>
      <c r="B5948" s="4">
        <v>2</v>
      </c>
      <c r="C5948" s="5">
        <v>0.60199999999999998</v>
      </c>
    </row>
    <row r="5949" spans="1:3" x14ac:dyDescent="0.2">
      <c r="A5949" s="3" t="str">
        <f>"GSKIP"</f>
        <v>GSKIP</v>
      </c>
      <c r="B5949" s="4">
        <v>2</v>
      </c>
      <c r="C5949" s="5">
        <v>0.60199999999999998</v>
      </c>
    </row>
    <row r="5950" spans="1:3" x14ac:dyDescent="0.2">
      <c r="A5950" s="3" t="str">
        <f>"AL358777.3"</f>
        <v>AL358777.3</v>
      </c>
      <c r="B5950" s="4">
        <v>2</v>
      </c>
      <c r="C5950" s="5">
        <v>0.60199999999999998</v>
      </c>
    </row>
    <row r="5951" spans="1:3" x14ac:dyDescent="0.2">
      <c r="A5951" s="3" t="str">
        <f>"LINC02159"</f>
        <v>LINC02159</v>
      </c>
      <c r="B5951" s="4">
        <v>2</v>
      </c>
      <c r="C5951" s="5">
        <v>0.60199999999999998</v>
      </c>
    </row>
    <row r="5952" spans="1:3" x14ac:dyDescent="0.2">
      <c r="A5952" s="3" t="str">
        <f>"LGALS1"</f>
        <v>LGALS1</v>
      </c>
      <c r="B5952" s="4">
        <v>2</v>
      </c>
      <c r="C5952" s="5">
        <v>0.60199999999999998</v>
      </c>
    </row>
    <row r="5953" spans="1:3" x14ac:dyDescent="0.2">
      <c r="A5953" s="3" t="str">
        <f>"C12orf54"</f>
        <v>C12orf54</v>
      </c>
      <c r="B5953" s="4">
        <v>2</v>
      </c>
      <c r="C5953" s="5">
        <v>0.60099999999999998</v>
      </c>
    </row>
    <row r="5954" spans="1:3" x14ac:dyDescent="0.2">
      <c r="A5954" s="3" t="str">
        <f>"ZNF335"</f>
        <v>ZNF335</v>
      </c>
      <c r="B5954" s="4">
        <v>2</v>
      </c>
      <c r="C5954" s="5">
        <v>0.60099999999999998</v>
      </c>
    </row>
    <row r="5955" spans="1:3" x14ac:dyDescent="0.2">
      <c r="A5955" s="3" t="str">
        <f>"S100A13"</f>
        <v>S100A13</v>
      </c>
      <c r="B5955" s="4">
        <v>2</v>
      </c>
      <c r="C5955" s="5">
        <v>0.60099999999999998</v>
      </c>
    </row>
    <row r="5956" spans="1:3" x14ac:dyDescent="0.2">
      <c r="A5956" s="3" t="str">
        <f>"ATXN2L"</f>
        <v>ATXN2L</v>
      </c>
      <c r="B5956" s="4">
        <v>2</v>
      </c>
      <c r="C5956" s="5">
        <v>0.6</v>
      </c>
    </row>
    <row r="5957" spans="1:3" x14ac:dyDescent="0.2">
      <c r="A5957" s="3" t="str">
        <f>"AC106782.1"</f>
        <v>AC106782.1</v>
      </c>
      <c r="B5957" s="4">
        <v>2</v>
      </c>
      <c r="C5957" s="5">
        <v>0.6</v>
      </c>
    </row>
    <row r="5958" spans="1:3" x14ac:dyDescent="0.2">
      <c r="A5958" s="3" t="str">
        <f>"NTMT1"</f>
        <v>NTMT1</v>
      </c>
      <c r="B5958" s="4">
        <v>2</v>
      </c>
      <c r="C5958" s="5">
        <v>0.6</v>
      </c>
    </row>
    <row r="5959" spans="1:3" x14ac:dyDescent="0.2">
      <c r="A5959" s="3" t="str">
        <f>"C3orf33"</f>
        <v>C3orf33</v>
      </c>
      <c r="B5959" s="4">
        <v>2</v>
      </c>
      <c r="C5959" s="5">
        <v>0.6</v>
      </c>
    </row>
    <row r="5960" spans="1:3" x14ac:dyDescent="0.2">
      <c r="A5960" s="3" t="str">
        <f>"NOP16"</f>
        <v>NOP16</v>
      </c>
      <c r="B5960" s="4">
        <v>2</v>
      </c>
      <c r="C5960" s="5">
        <v>0.6</v>
      </c>
    </row>
    <row r="5961" spans="1:3" x14ac:dyDescent="0.2">
      <c r="A5961" s="3" t="str">
        <f>"RASGRP1"</f>
        <v>RASGRP1</v>
      </c>
      <c r="B5961" s="4">
        <v>2</v>
      </c>
      <c r="C5961" s="5">
        <v>0.59899999999999998</v>
      </c>
    </row>
    <row r="5962" spans="1:3" x14ac:dyDescent="0.2">
      <c r="A5962" s="3" t="str">
        <f>"GTF2F2"</f>
        <v>GTF2F2</v>
      </c>
      <c r="B5962" s="4">
        <v>2</v>
      </c>
      <c r="C5962" s="5">
        <v>0.59899999999999998</v>
      </c>
    </row>
    <row r="5963" spans="1:3" x14ac:dyDescent="0.2">
      <c r="A5963" s="3" t="str">
        <f>"TOMM40L"</f>
        <v>TOMM40L</v>
      </c>
      <c r="B5963" s="4">
        <v>2</v>
      </c>
      <c r="C5963" s="5">
        <v>0.59899999999999998</v>
      </c>
    </row>
    <row r="5964" spans="1:3" x14ac:dyDescent="0.2">
      <c r="A5964" s="3" t="str">
        <f>"FGD2"</f>
        <v>FGD2</v>
      </c>
      <c r="B5964" s="4">
        <v>2</v>
      </c>
      <c r="C5964" s="5">
        <v>0.59899999999999998</v>
      </c>
    </row>
    <row r="5965" spans="1:3" x14ac:dyDescent="0.2">
      <c r="A5965" s="3" t="str">
        <f>"AC069544.2"</f>
        <v>AC069544.2</v>
      </c>
      <c r="B5965" s="4">
        <v>2</v>
      </c>
      <c r="C5965" s="5">
        <v>0.59899999999999998</v>
      </c>
    </row>
    <row r="5966" spans="1:3" x14ac:dyDescent="0.2">
      <c r="A5966" s="3" t="str">
        <f>"VCPKMT"</f>
        <v>VCPKMT</v>
      </c>
      <c r="B5966" s="4">
        <v>2</v>
      </c>
      <c r="C5966" s="5">
        <v>0.59899999999999998</v>
      </c>
    </row>
    <row r="5967" spans="1:3" x14ac:dyDescent="0.2">
      <c r="A5967" s="3" t="str">
        <f>"AC009055.2"</f>
        <v>AC009055.2</v>
      </c>
      <c r="B5967" s="4">
        <v>2</v>
      </c>
      <c r="C5967" s="5">
        <v>0.59799999999999998</v>
      </c>
    </row>
    <row r="5968" spans="1:3" x14ac:dyDescent="0.2">
      <c r="A5968" s="3" t="str">
        <f>"TMIGD3"</f>
        <v>TMIGD3</v>
      </c>
      <c r="B5968" s="4">
        <v>2</v>
      </c>
      <c r="C5968" s="5">
        <v>0.59799999999999998</v>
      </c>
    </row>
    <row r="5969" spans="1:3" x14ac:dyDescent="0.2">
      <c r="A5969" s="3" t="str">
        <f>"OR7E14P"</f>
        <v>OR7E14P</v>
      </c>
      <c r="B5969" s="4">
        <v>2</v>
      </c>
      <c r="C5969" s="5">
        <v>0.59799999999999998</v>
      </c>
    </row>
    <row r="5970" spans="1:3" x14ac:dyDescent="0.2">
      <c r="A5970" s="3" t="str">
        <f>"AC099343.2"</f>
        <v>AC099343.2</v>
      </c>
      <c r="B5970" s="4">
        <v>2</v>
      </c>
      <c r="C5970" s="5">
        <v>0.59799999999999998</v>
      </c>
    </row>
    <row r="5971" spans="1:3" x14ac:dyDescent="0.2">
      <c r="A5971" s="3" t="str">
        <f>"RPL22L1"</f>
        <v>RPL22L1</v>
      </c>
      <c r="B5971" s="4">
        <v>2</v>
      </c>
      <c r="C5971" s="5">
        <v>0.59799999999999998</v>
      </c>
    </row>
    <row r="5972" spans="1:3" x14ac:dyDescent="0.2">
      <c r="A5972" s="3" t="str">
        <f>"GATAD2A"</f>
        <v>GATAD2A</v>
      </c>
      <c r="B5972" s="4">
        <v>2</v>
      </c>
      <c r="C5972" s="5">
        <v>0.59799999999999998</v>
      </c>
    </row>
    <row r="5973" spans="1:3" x14ac:dyDescent="0.2">
      <c r="A5973" s="3" t="str">
        <f>"MARCHF2"</f>
        <v>MARCHF2</v>
      </c>
      <c r="B5973" s="4">
        <v>2</v>
      </c>
      <c r="C5973" s="5">
        <v>0.59799999999999998</v>
      </c>
    </row>
    <row r="5974" spans="1:3" x14ac:dyDescent="0.2">
      <c r="A5974" s="3" t="str">
        <f>"COG3"</f>
        <v>COG3</v>
      </c>
      <c r="B5974" s="4">
        <v>2</v>
      </c>
      <c r="C5974" s="5">
        <v>0.59799999999999998</v>
      </c>
    </row>
    <row r="5975" spans="1:3" x14ac:dyDescent="0.2">
      <c r="A5975" s="3" t="str">
        <f>"ADRM1"</f>
        <v>ADRM1</v>
      </c>
      <c r="B5975" s="4">
        <v>2</v>
      </c>
      <c r="C5975" s="5">
        <v>0.59799999999999998</v>
      </c>
    </row>
    <row r="5976" spans="1:3" x14ac:dyDescent="0.2">
      <c r="A5976" s="3" t="str">
        <f>"IFITM3"</f>
        <v>IFITM3</v>
      </c>
      <c r="B5976" s="4">
        <v>2</v>
      </c>
      <c r="C5976" s="5">
        <v>0.59799999999999998</v>
      </c>
    </row>
    <row r="5977" spans="1:3" x14ac:dyDescent="0.2">
      <c r="A5977" s="3" t="str">
        <f>"AC106712.1"</f>
        <v>AC106712.1</v>
      </c>
      <c r="B5977" s="4">
        <v>2</v>
      </c>
      <c r="C5977" s="5">
        <v>0.59699999999999998</v>
      </c>
    </row>
    <row r="5978" spans="1:3" x14ac:dyDescent="0.2">
      <c r="A5978" s="3" t="str">
        <f>"AURKA"</f>
        <v>AURKA</v>
      </c>
      <c r="B5978" s="4">
        <v>2</v>
      </c>
      <c r="C5978" s="5">
        <v>0.59699999999999998</v>
      </c>
    </row>
    <row r="5979" spans="1:3" x14ac:dyDescent="0.2">
      <c r="A5979" s="3" t="str">
        <f>"LINC01705"</f>
        <v>LINC01705</v>
      </c>
      <c r="B5979" s="4">
        <v>2</v>
      </c>
      <c r="C5979" s="5">
        <v>0.59699999999999998</v>
      </c>
    </row>
    <row r="5980" spans="1:3" x14ac:dyDescent="0.2">
      <c r="A5980" s="3" t="str">
        <f>"KRT4"</f>
        <v>KRT4</v>
      </c>
      <c r="B5980" s="4">
        <v>2</v>
      </c>
      <c r="C5980" s="5">
        <v>0.59699999999999998</v>
      </c>
    </row>
    <row r="5981" spans="1:3" x14ac:dyDescent="0.2">
      <c r="A5981" s="3" t="str">
        <f>"ANGPTL2"</f>
        <v>ANGPTL2</v>
      </c>
      <c r="B5981" s="4">
        <v>2</v>
      </c>
      <c r="C5981" s="5">
        <v>0.59699999999999998</v>
      </c>
    </row>
    <row r="5982" spans="1:3" x14ac:dyDescent="0.2">
      <c r="A5982" s="3" t="str">
        <f>"B4GALT3"</f>
        <v>B4GALT3</v>
      </c>
      <c r="B5982" s="4">
        <v>2</v>
      </c>
      <c r="C5982" s="5">
        <v>0.59699999999999998</v>
      </c>
    </row>
    <row r="5983" spans="1:3" x14ac:dyDescent="0.2">
      <c r="A5983" s="3" t="str">
        <f>"AC092053.1"</f>
        <v>AC092053.1</v>
      </c>
      <c r="B5983" s="4">
        <v>2</v>
      </c>
      <c r="C5983" s="5">
        <v>0.59599999999999997</v>
      </c>
    </row>
    <row r="5984" spans="1:3" x14ac:dyDescent="0.2">
      <c r="A5984" s="3" t="str">
        <f>"JAK1"</f>
        <v>JAK1</v>
      </c>
      <c r="B5984" s="4">
        <v>2</v>
      </c>
      <c r="C5984" s="5">
        <v>0.59599999999999997</v>
      </c>
    </row>
    <row r="5985" spans="1:3" x14ac:dyDescent="0.2">
      <c r="A5985" s="3" t="str">
        <f>"ZBTB34"</f>
        <v>ZBTB34</v>
      </c>
      <c r="B5985" s="4">
        <v>2</v>
      </c>
      <c r="C5985" s="5">
        <v>0.59599999999999997</v>
      </c>
    </row>
    <row r="5986" spans="1:3" x14ac:dyDescent="0.2">
      <c r="A5986" s="3" t="str">
        <f>"AL353152.2"</f>
        <v>AL353152.2</v>
      </c>
      <c r="B5986" s="4">
        <v>2</v>
      </c>
      <c r="C5986" s="5">
        <v>0.59599999999999997</v>
      </c>
    </row>
    <row r="5987" spans="1:3" x14ac:dyDescent="0.2">
      <c r="A5987" s="3" t="str">
        <f>"PCNX3"</f>
        <v>PCNX3</v>
      </c>
      <c r="B5987" s="4">
        <v>2</v>
      </c>
      <c r="C5987" s="5">
        <v>0.59599999999999997</v>
      </c>
    </row>
    <row r="5988" spans="1:3" x14ac:dyDescent="0.2">
      <c r="A5988" s="3" t="str">
        <f>"IL36RN"</f>
        <v>IL36RN</v>
      </c>
      <c r="B5988" s="4">
        <v>2</v>
      </c>
      <c r="C5988" s="5">
        <v>0.59499999999999997</v>
      </c>
    </row>
    <row r="5989" spans="1:3" x14ac:dyDescent="0.2">
      <c r="A5989" s="3" t="str">
        <f>"MB21D2"</f>
        <v>MB21D2</v>
      </c>
      <c r="B5989" s="4">
        <v>2</v>
      </c>
      <c r="C5989" s="5">
        <v>0.59499999999999997</v>
      </c>
    </row>
    <row r="5990" spans="1:3" x14ac:dyDescent="0.2">
      <c r="A5990" s="3" t="str">
        <f>"DEDD"</f>
        <v>DEDD</v>
      </c>
      <c r="B5990" s="4">
        <v>2</v>
      </c>
      <c r="C5990" s="5">
        <v>0.59499999999999997</v>
      </c>
    </row>
    <row r="5991" spans="1:3" x14ac:dyDescent="0.2">
      <c r="A5991" s="3" t="str">
        <f>"UPK3BL1"</f>
        <v>UPK3BL1</v>
      </c>
      <c r="B5991" s="4">
        <v>2</v>
      </c>
      <c r="C5991" s="5">
        <v>0.59399999999999997</v>
      </c>
    </row>
    <row r="5992" spans="1:3" x14ac:dyDescent="0.2">
      <c r="A5992" s="3" t="str">
        <f>"AP1S1"</f>
        <v>AP1S1</v>
      </c>
      <c r="B5992" s="4">
        <v>2</v>
      </c>
      <c r="C5992" s="5">
        <v>0.59399999999999997</v>
      </c>
    </row>
    <row r="5993" spans="1:3" x14ac:dyDescent="0.2">
      <c r="A5993" s="3" t="str">
        <f>"ALPL"</f>
        <v>ALPL</v>
      </c>
      <c r="B5993" s="4">
        <v>2</v>
      </c>
      <c r="C5993" s="5">
        <v>0.59399999999999997</v>
      </c>
    </row>
    <row r="5994" spans="1:3" x14ac:dyDescent="0.2">
      <c r="A5994" s="3" t="str">
        <f>"ADCY4"</f>
        <v>ADCY4</v>
      </c>
      <c r="B5994" s="4">
        <v>2</v>
      </c>
      <c r="C5994" s="5">
        <v>0.59399999999999997</v>
      </c>
    </row>
    <row r="5995" spans="1:3" x14ac:dyDescent="0.2">
      <c r="A5995" s="3" t="str">
        <f>"H1-2"</f>
        <v>H1-2</v>
      </c>
      <c r="B5995" s="4">
        <v>2</v>
      </c>
      <c r="C5995" s="5">
        <v>0.59299999999999997</v>
      </c>
    </row>
    <row r="5996" spans="1:3" x14ac:dyDescent="0.2">
      <c r="A5996" s="3" t="str">
        <f>"ARMC5"</f>
        <v>ARMC5</v>
      </c>
      <c r="B5996" s="4">
        <v>2</v>
      </c>
      <c r="C5996" s="5">
        <v>0.59299999999999997</v>
      </c>
    </row>
    <row r="5997" spans="1:3" x14ac:dyDescent="0.2">
      <c r="A5997" s="3" t="str">
        <f>"CENPX"</f>
        <v>CENPX</v>
      </c>
      <c r="B5997" s="4">
        <v>2</v>
      </c>
      <c r="C5997" s="5">
        <v>0.59299999999999997</v>
      </c>
    </row>
    <row r="5998" spans="1:3" x14ac:dyDescent="0.2">
      <c r="A5998" s="3" t="str">
        <f>"PPBP"</f>
        <v>PPBP</v>
      </c>
      <c r="B5998" s="4">
        <v>2</v>
      </c>
      <c r="C5998" s="5">
        <v>0.59299999999999997</v>
      </c>
    </row>
    <row r="5999" spans="1:3" x14ac:dyDescent="0.2">
      <c r="A5999" s="3" t="str">
        <f>"C20orf204"</f>
        <v>C20orf204</v>
      </c>
      <c r="B5999" s="4">
        <v>2</v>
      </c>
      <c r="C5999" s="5">
        <v>0.59299999999999997</v>
      </c>
    </row>
    <row r="6000" spans="1:3" x14ac:dyDescent="0.2">
      <c r="A6000" s="3" t="str">
        <f>"FXYD5"</f>
        <v>FXYD5</v>
      </c>
      <c r="B6000" s="4">
        <v>2</v>
      </c>
      <c r="C6000" s="5">
        <v>0.59299999999999997</v>
      </c>
    </row>
    <row r="6001" spans="1:3" x14ac:dyDescent="0.2">
      <c r="A6001" s="3" t="str">
        <f>"BAX"</f>
        <v>BAX</v>
      </c>
      <c r="B6001" s="4">
        <v>2</v>
      </c>
      <c r="C6001" s="5">
        <v>0.59299999999999997</v>
      </c>
    </row>
    <row r="6002" spans="1:3" x14ac:dyDescent="0.2">
      <c r="A6002" s="3" t="str">
        <f>"SERPINA3"</f>
        <v>SERPINA3</v>
      </c>
      <c r="B6002" s="4">
        <v>2</v>
      </c>
      <c r="C6002" s="5">
        <v>0.59199999999999997</v>
      </c>
    </row>
    <row r="6003" spans="1:3" x14ac:dyDescent="0.2">
      <c r="A6003" s="3" t="str">
        <f>"AC092306.1"</f>
        <v>AC092306.1</v>
      </c>
      <c r="B6003" s="4">
        <v>2</v>
      </c>
      <c r="C6003" s="5">
        <v>0.59199999999999997</v>
      </c>
    </row>
    <row r="6004" spans="1:3" x14ac:dyDescent="0.2">
      <c r="A6004" s="3" t="str">
        <f>"NDP"</f>
        <v>NDP</v>
      </c>
      <c r="B6004" s="4">
        <v>2</v>
      </c>
      <c r="C6004" s="5">
        <v>0.59199999999999997</v>
      </c>
    </row>
    <row r="6005" spans="1:3" x14ac:dyDescent="0.2">
      <c r="A6005" s="3" t="str">
        <f>"CD36"</f>
        <v>CD36</v>
      </c>
      <c r="B6005" s="4">
        <v>2</v>
      </c>
      <c r="C6005" s="5">
        <v>0.59199999999999997</v>
      </c>
    </row>
    <row r="6006" spans="1:3" x14ac:dyDescent="0.2">
      <c r="A6006" s="3" t="str">
        <f>"PPIL2"</f>
        <v>PPIL2</v>
      </c>
      <c r="B6006" s="4">
        <v>2</v>
      </c>
      <c r="C6006" s="5">
        <v>0.59199999999999997</v>
      </c>
    </row>
    <row r="6007" spans="1:3" x14ac:dyDescent="0.2">
      <c r="A6007" s="3" t="str">
        <f>"ACIN1"</f>
        <v>ACIN1</v>
      </c>
      <c r="B6007" s="4">
        <v>2</v>
      </c>
      <c r="C6007" s="5">
        <v>0.59199999999999997</v>
      </c>
    </row>
    <row r="6008" spans="1:3" x14ac:dyDescent="0.2">
      <c r="A6008" s="3" t="str">
        <f>"PPM1A"</f>
        <v>PPM1A</v>
      </c>
      <c r="B6008" s="4">
        <v>2</v>
      </c>
      <c r="C6008" s="5">
        <v>0.59199999999999997</v>
      </c>
    </row>
    <row r="6009" spans="1:3" x14ac:dyDescent="0.2">
      <c r="A6009" s="3" t="str">
        <f>"ATG13"</f>
        <v>ATG13</v>
      </c>
      <c r="B6009" s="4">
        <v>2</v>
      </c>
      <c r="C6009" s="5">
        <v>0.59199999999999997</v>
      </c>
    </row>
    <row r="6010" spans="1:3" x14ac:dyDescent="0.2">
      <c r="A6010" s="3" t="str">
        <f>"AC004870.2"</f>
        <v>AC004870.2</v>
      </c>
      <c r="B6010" s="4">
        <v>2</v>
      </c>
      <c r="C6010" s="5">
        <v>0.59199999999999997</v>
      </c>
    </row>
    <row r="6011" spans="1:3" x14ac:dyDescent="0.2">
      <c r="A6011" s="3" t="str">
        <f>"PHLDA1"</f>
        <v>PHLDA1</v>
      </c>
      <c r="B6011" s="4">
        <v>2</v>
      </c>
      <c r="C6011" s="5">
        <v>0.59199999999999997</v>
      </c>
    </row>
    <row r="6012" spans="1:3" x14ac:dyDescent="0.2">
      <c r="A6012" s="3" t="str">
        <f>"ACKR2"</f>
        <v>ACKR2</v>
      </c>
      <c r="B6012" s="4">
        <v>2</v>
      </c>
      <c r="C6012" s="5">
        <v>0.59099999999999997</v>
      </c>
    </row>
    <row r="6013" spans="1:3" x14ac:dyDescent="0.2">
      <c r="A6013" s="3" t="str">
        <f>"TAF11"</f>
        <v>TAF11</v>
      </c>
      <c r="B6013" s="4">
        <v>2</v>
      </c>
      <c r="C6013" s="5">
        <v>0.59099999999999997</v>
      </c>
    </row>
    <row r="6014" spans="1:3" x14ac:dyDescent="0.2">
      <c r="A6014" s="3" t="str">
        <f>"MRGBP"</f>
        <v>MRGBP</v>
      </c>
      <c r="B6014" s="4">
        <v>2</v>
      </c>
      <c r="C6014" s="5">
        <v>0.59099999999999997</v>
      </c>
    </row>
    <row r="6015" spans="1:3" x14ac:dyDescent="0.2">
      <c r="A6015" s="3" t="str">
        <f>"TREML1"</f>
        <v>TREML1</v>
      </c>
      <c r="B6015" s="4">
        <v>2</v>
      </c>
      <c r="C6015" s="5">
        <v>0.59099999999999997</v>
      </c>
    </row>
    <row r="6016" spans="1:3" x14ac:dyDescent="0.2">
      <c r="A6016" s="3" t="str">
        <f>"NUP85"</f>
        <v>NUP85</v>
      </c>
      <c r="B6016" s="4">
        <v>2</v>
      </c>
      <c r="C6016" s="5">
        <v>0.59099999999999997</v>
      </c>
    </row>
    <row r="6017" spans="1:3" x14ac:dyDescent="0.2">
      <c r="A6017" s="3" t="str">
        <f>"PTPN1"</f>
        <v>PTPN1</v>
      </c>
      <c r="B6017" s="4">
        <v>2</v>
      </c>
      <c r="C6017" s="5">
        <v>0.59099999999999997</v>
      </c>
    </row>
    <row r="6018" spans="1:3" x14ac:dyDescent="0.2">
      <c r="A6018" s="3" t="str">
        <f>"BTN2A3P"</f>
        <v>BTN2A3P</v>
      </c>
      <c r="B6018" s="4">
        <v>2</v>
      </c>
      <c r="C6018" s="5">
        <v>0.59</v>
      </c>
    </row>
    <row r="6019" spans="1:3" x14ac:dyDescent="0.2">
      <c r="A6019" s="3" t="str">
        <f>"DDX39B"</f>
        <v>DDX39B</v>
      </c>
      <c r="B6019" s="4">
        <v>2</v>
      </c>
      <c r="C6019" s="5">
        <v>0.59</v>
      </c>
    </row>
    <row r="6020" spans="1:3" x14ac:dyDescent="0.2">
      <c r="A6020" s="3" t="str">
        <f>"PLSCR1"</f>
        <v>PLSCR1</v>
      </c>
      <c r="B6020" s="4">
        <v>2</v>
      </c>
      <c r="C6020" s="5">
        <v>0.59</v>
      </c>
    </row>
    <row r="6021" spans="1:3" x14ac:dyDescent="0.2">
      <c r="A6021" s="3" t="str">
        <f>"TTC22"</f>
        <v>TTC22</v>
      </c>
      <c r="B6021" s="4">
        <v>2</v>
      </c>
      <c r="C6021" s="5">
        <v>0.59</v>
      </c>
    </row>
    <row r="6022" spans="1:3" x14ac:dyDescent="0.2">
      <c r="A6022" s="3" t="str">
        <f>"PKD1L2"</f>
        <v>PKD1L2</v>
      </c>
      <c r="B6022" s="4">
        <v>2</v>
      </c>
      <c r="C6022" s="5">
        <v>0.59</v>
      </c>
    </row>
    <row r="6023" spans="1:3" x14ac:dyDescent="0.2">
      <c r="A6023" s="3" t="str">
        <f>"NEFH"</f>
        <v>NEFH</v>
      </c>
      <c r="B6023" s="4">
        <v>2</v>
      </c>
      <c r="C6023" s="5">
        <v>0.59</v>
      </c>
    </row>
    <row r="6024" spans="1:3" x14ac:dyDescent="0.2">
      <c r="A6024" s="3" t="str">
        <f>"CNPY2"</f>
        <v>CNPY2</v>
      </c>
      <c r="B6024" s="4">
        <v>2</v>
      </c>
      <c r="C6024" s="5">
        <v>0.59</v>
      </c>
    </row>
    <row r="6025" spans="1:3" x14ac:dyDescent="0.2">
      <c r="A6025" s="3" t="str">
        <f>"OCIAD2"</f>
        <v>OCIAD2</v>
      </c>
      <c r="B6025" s="4">
        <v>2</v>
      </c>
      <c r="C6025" s="5">
        <v>0.59</v>
      </c>
    </row>
    <row r="6026" spans="1:3" x14ac:dyDescent="0.2">
      <c r="A6026" s="3" t="str">
        <f>"CIC"</f>
        <v>CIC</v>
      </c>
      <c r="B6026" s="4">
        <v>2</v>
      </c>
      <c r="C6026" s="5">
        <v>0.58899999999999997</v>
      </c>
    </row>
    <row r="6027" spans="1:3" x14ac:dyDescent="0.2">
      <c r="A6027" s="3" t="str">
        <f>"DUSP8"</f>
        <v>DUSP8</v>
      </c>
      <c r="B6027" s="4">
        <v>2</v>
      </c>
      <c r="C6027" s="5">
        <v>0.58899999999999997</v>
      </c>
    </row>
    <row r="6028" spans="1:3" x14ac:dyDescent="0.2">
      <c r="A6028" s="3" t="str">
        <f>"DGCR11"</f>
        <v>DGCR11</v>
      </c>
      <c r="B6028" s="4">
        <v>2</v>
      </c>
      <c r="C6028" s="5">
        <v>0.58899999999999997</v>
      </c>
    </row>
    <row r="6029" spans="1:3" x14ac:dyDescent="0.2">
      <c r="A6029" s="3" t="str">
        <f>"GMPPA"</f>
        <v>GMPPA</v>
      </c>
      <c r="B6029" s="4">
        <v>2</v>
      </c>
      <c r="C6029" s="5">
        <v>0.58799999999999997</v>
      </c>
    </row>
    <row r="6030" spans="1:3" x14ac:dyDescent="0.2">
      <c r="A6030" s="3" t="str">
        <f>"PRPF3"</f>
        <v>PRPF3</v>
      </c>
      <c r="B6030" s="4">
        <v>2</v>
      </c>
      <c r="C6030" s="5">
        <v>0.58799999999999997</v>
      </c>
    </row>
    <row r="6031" spans="1:3" x14ac:dyDescent="0.2">
      <c r="A6031" s="3" t="str">
        <f>"AC106886.2"</f>
        <v>AC106886.2</v>
      </c>
      <c r="B6031" s="4">
        <v>2</v>
      </c>
      <c r="C6031" s="5">
        <v>0.58799999999999997</v>
      </c>
    </row>
    <row r="6032" spans="1:3" x14ac:dyDescent="0.2">
      <c r="A6032" s="3" t="str">
        <f>"ZC3H3"</f>
        <v>ZC3H3</v>
      </c>
      <c r="B6032" s="4">
        <v>2</v>
      </c>
      <c r="C6032" s="5">
        <v>0.58799999999999997</v>
      </c>
    </row>
    <row r="6033" spans="1:3" x14ac:dyDescent="0.2">
      <c r="A6033" s="3" t="str">
        <f>"TBC1D23"</f>
        <v>TBC1D23</v>
      </c>
      <c r="B6033" s="4">
        <v>2</v>
      </c>
      <c r="C6033" s="5">
        <v>0.58799999999999997</v>
      </c>
    </row>
    <row r="6034" spans="1:3" x14ac:dyDescent="0.2">
      <c r="A6034" s="3" t="str">
        <f>"PDCD10"</f>
        <v>PDCD10</v>
      </c>
      <c r="B6034" s="4">
        <v>2</v>
      </c>
      <c r="C6034" s="5">
        <v>0.58799999999999997</v>
      </c>
    </row>
    <row r="6035" spans="1:3" x14ac:dyDescent="0.2">
      <c r="A6035" s="3" t="str">
        <f>"COX6C"</f>
        <v>COX6C</v>
      </c>
      <c r="B6035" s="4">
        <v>2</v>
      </c>
      <c r="C6035" s="5">
        <v>0.58699999999999997</v>
      </c>
    </row>
    <row r="6036" spans="1:3" x14ac:dyDescent="0.2">
      <c r="A6036" s="3" t="str">
        <f>"C18orf21"</f>
        <v>C18orf21</v>
      </c>
      <c r="B6036" s="4">
        <v>2</v>
      </c>
      <c r="C6036" s="5">
        <v>0.58699999999999997</v>
      </c>
    </row>
    <row r="6037" spans="1:3" x14ac:dyDescent="0.2">
      <c r="A6037" s="3" t="str">
        <f>"H2BC8"</f>
        <v>H2BC8</v>
      </c>
      <c r="B6037" s="4">
        <v>2</v>
      </c>
      <c r="C6037" s="5">
        <v>0.58699999999999997</v>
      </c>
    </row>
    <row r="6038" spans="1:3" x14ac:dyDescent="0.2">
      <c r="A6038" s="3" t="str">
        <f>"SLC5A3"</f>
        <v>SLC5A3</v>
      </c>
      <c r="B6038" s="4">
        <v>2</v>
      </c>
      <c r="C6038" s="5">
        <v>0.58599999999999997</v>
      </c>
    </row>
    <row r="6039" spans="1:3" x14ac:dyDescent="0.2">
      <c r="A6039" s="3" t="str">
        <f>"CDK5RAP1"</f>
        <v>CDK5RAP1</v>
      </c>
      <c r="B6039" s="4">
        <v>2</v>
      </c>
      <c r="C6039" s="5">
        <v>0.58599999999999997</v>
      </c>
    </row>
    <row r="6040" spans="1:3" x14ac:dyDescent="0.2">
      <c r="A6040" s="3" t="str">
        <f>"ZNRF1"</f>
        <v>ZNRF1</v>
      </c>
      <c r="B6040" s="4">
        <v>2</v>
      </c>
      <c r="C6040" s="5">
        <v>0.58599999999999997</v>
      </c>
    </row>
    <row r="6041" spans="1:3" x14ac:dyDescent="0.2">
      <c r="A6041" s="3" t="str">
        <f>"AC025539.1"</f>
        <v>AC025539.1</v>
      </c>
      <c r="B6041" s="4">
        <v>2</v>
      </c>
      <c r="C6041" s="5">
        <v>0.58599999999999997</v>
      </c>
    </row>
    <row r="6042" spans="1:3" x14ac:dyDescent="0.2">
      <c r="A6042" s="3" t="str">
        <f>"MAL"</f>
        <v>MAL</v>
      </c>
      <c r="B6042" s="4">
        <v>2</v>
      </c>
      <c r="C6042" s="5">
        <v>0.58599999999999997</v>
      </c>
    </row>
    <row r="6043" spans="1:3" x14ac:dyDescent="0.2">
      <c r="A6043" s="3" t="str">
        <f>"ACER2"</f>
        <v>ACER2</v>
      </c>
      <c r="B6043" s="4">
        <v>2</v>
      </c>
      <c r="C6043" s="5">
        <v>0.58499999999999996</v>
      </c>
    </row>
    <row r="6044" spans="1:3" x14ac:dyDescent="0.2">
      <c r="A6044" s="3" t="str">
        <f>"H4C8"</f>
        <v>H4C8</v>
      </c>
      <c r="B6044" s="4">
        <v>2</v>
      </c>
      <c r="C6044" s="5">
        <v>0.58499999999999996</v>
      </c>
    </row>
    <row r="6045" spans="1:3" x14ac:dyDescent="0.2">
      <c r="A6045" s="3" t="str">
        <f>"LYPLA1"</f>
        <v>LYPLA1</v>
      </c>
      <c r="B6045" s="4">
        <v>2</v>
      </c>
      <c r="C6045" s="5">
        <v>0.58499999999999996</v>
      </c>
    </row>
    <row r="6046" spans="1:3" x14ac:dyDescent="0.2">
      <c r="A6046" s="3" t="str">
        <f>"FCMR"</f>
        <v>FCMR</v>
      </c>
      <c r="B6046" s="4">
        <v>2</v>
      </c>
      <c r="C6046" s="5">
        <v>0.58399999999999996</v>
      </c>
    </row>
    <row r="6047" spans="1:3" x14ac:dyDescent="0.2">
      <c r="A6047" s="3" t="str">
        <f>"ETV3"</f>
        <v>ETV3</v>
      </c>
      <c r="B6047" s="4">
        <v>2</v>
      </c>
      <c r="C6047" s="5">
        <v>0.58399999999999996</v>
      </c>
    </row>
    <row r="6048" spans="1:3" x14ac:dyDescent="0.2">
      <c r="A6048" s="3" t="str">
        <f>"KPNA2P3"</f>
        <v>KPNA2P3</v>
      </c>
      <c r="B6048" s="4">
        <v>2</v>
      </c>
      <c r="C6048" s="5">
        <v>0.58399999999999996</v>
      </c>
    </row>
    <row r="6049" spans="1:3" x14ac:dyDescent="0.2">
      <c r="A6049" s="3" t="str">
        <f>"TRAPPC10"</f>
        <v>TRAPPC10</v>
      </c>
      <c r="B6049" s="4">
        <v>2</v>
      </c>
      <c r="C6049" s="5">
        <v>0.58399999999999996</v>
      </c>
    </row>
    <row r="6050" spans="1:3" x14ac:dyDescent="0.2">
      <c r="A6050" s="3" t="str">
        <f>"ITCH"</f>
        <v>ITCH</v>
      </c>
      <c r="B6050" s="4">
        <v>2</v>
      </c>
      <c r="C6050" s="5">
        <v>0.58399999999999996</v>
      </c>
    </row>
    <row r="6051" spans="1:3" x14ac:dyDescent="0.2">
      <c r="A6051" s="3" t="str">
        <f>"DCUN1D2"</f>
        <v>DCUN1D2</v>
      </c>
      <c r="B6051" s="4">
        <v>2</v>
      </c>
      <c r="C6051" s="5">
        <v>0.58399999999999996</v>
      </c>
    </row>
    <row r="6052" spans="1:3" x14ac:dyDescent="0.2">
      <c r="A6052" s="3" t="str">
        <f>"SPCS3"</f>
        <v>SPCS3</v>
      </c>
      <c r="B6052" s="4">
        <v>2</v>
      </c>
      <c r="C6052" s="5">
        <v>0.58399999999999996</v>
      </c>
    </row>
    <row r="6053" spans="1:3" x14ac:dyDescent="0.2">
      <c r="A6053" s="3" t="str">
        <f>"AC023043.4"</f>
        <v>AC023043.4</v>
      </c>
      <c r="B6053" s="4">
        <v>2</v>
      </c>
      <c r="C6053" s="5">
        <v>0.58399999999999996</v>
      </c>
    </row>
    <row r="6054" spans="1:3" x14ac:dyDescent="0.2">
      <c r="A6054" s="3" t="str">
        <f>"GPBAR1"</f>
        <v>GPBAR1</v>
      </c>
      <c r="B6054" s="4">
        <v>2</v>
      </c>
      <c r="C6054" s="5">
        <v>0.58299999999999996</v>
      </c>
    </row>
    <row r="6055" spans="1:3" x14ac:dyDescent="0.2">
      <c r="A6055" s="3" t="str">
        <f>"ZBTB2"</f>
        <v>ZBTB2</v>
      </c>
      <c r="B6055" s="4">
        <v>2</v>
      </c>
      <c r="C6055" s="5">
        <v>0.58299999999999996</v>
      </c>
    </row>
    <row r="6056" spans="1:3" x14ac:dyDescent="0.2">
      <c r="A6056" s="3" t="str">
        <f>"S100B"</f>
        <v>S100B</v>
      </c>
      <c r="B6056" s="4">
        <v>2</v>
      </c>
      <c r="C6056" s="5">
        <v>0.58299999999999996</v>
      </c>
    </row>
    <row r="6057" spans="1:3" x14ac:dyDescent="0.2">
      <c r="A6057" s="3" t="str">
        <f>"SPTAN1"</f>
        <v>SPTAN1</v>
      </c>
      <c r="B6057" s="4">
        <v>2</v>
      </c>
      <c r="C6057" s="5">
        <v>0.58199999999999996</v>
      </c>
    </row>
    <row r="6058" spans="1:3" x14ac:dyDescent="0.2">
      <c r="A6058" s="3" t="str">
        <f>"PET100"</f>
        <v>PET100</v>
      </c>
      <c r="B6058" s="4">
        <v>2</v>
      </c>
      <c r="C6058" s="5">
        <v>0.58199999999999996</v>
      </c>
    </row>
    <row r="6059" spans="1:3" x14ac:dyDescent="0.2">
      <c r="A6059" s="3" t="str">
        <f>"CLDN4"</f>
        <v>CLDN4</v>
      </c>
      <c r="B6059" s="4">
        <v>2</v>
      </c>
      <c r="C6059" s="5">
        <v>0.58199999999999996</v>
      </c>
    </row>
    <row r="6060" spans="1:3" x14ac:dyDescent="0.2">
      <c r="A6060" s="3" t="str">
        <f>"GPATCH3"</f>
        <v>GPATCH3</v>
      </c>
      <c r="B6060" s="4">
        <v>2</v>
      </c>
      <c r="C6060" s="5">
        <v>0.58199999999999996</v>
      </c>
    </row>
    <row r="6061" spans="1:3" x14ac:dyDescent="0.2">
      <c r="A6061" s="3" t="str">
        <f>"RHBDL2"</f>
        <v>RHBDL2</v>
      </c>
      <c r="B6061" s="4">
        <v>2</v>
      </c>
      <c r="C6061" s="5">
        <v>0.58199999999999996</v>
      </c>
    </row>
    <row r="6062" spans="1:3" x14ac:dyDescent="0.2">
      <c r="A6062" s="3" t="str">
        <f>"C1orf122"</f>
        <v>C1orf122</v>
      </c>
      <c r="B6062" s="4">
        <v>2</v>
      </c>
      <c r="C6062" s="5">
        <v>0.58199999999999996</v>
      </c>
    </row>
    <row r="6063" spans="1:3" x14ac:dyDescent="0.2">
      <c r="A6063" s="3" t="str">
        <f>"H1-4"</f>
        <v>H1-4</v>
      </c>
      <c r="B6063" s="4">
        <v>2</v>
      </c>
      <c r="C6063" s="5">
        <v>0.58099999999999996</v>
      </c>
    </row>
    <row r="6064" spans="1:3" x14ac:dyDescent="0.2">
      <c r="A6064" s="3" t="str">
        <f>"CATSPER1"</f>
        <v>CATSPER1</v>
      </c>
      <c r="B6064" s="4">
        <v>2</v>
      </c>
      <c r="C6064" s="5">
        <v>0.58099999999999996</v>
      </c>
    </row>
    <row r="6065" spans="1:3" x14ac:dyDescent="0.2">
      <c r="A6065" s="3" t="str">
        <f>"TMPRSS11B"</f>
        <v>TMPRSS11B</v>
      </c>
      <c r="B6065" s="4">
        <v>2</v>
      </c>
      <c r="C6065" s="5">
        <v>0.58099999999999996</v>
      </c>
    </row>
    <row r="6066" spans="1:3" x14ac:dyDescent="0.2">
      <c r="A6066" s="3" t="str">
        <f>"STC1"</f>
        <v>STC1</v>
      </c>
      <c r="B6066" s="4">
        <v>2</v>
      </c>
      <c r="C6066" s="5">
        <v>0.58099999999999996</v>
      </c>
    </row>
    <row r="6067" spans="1:3" x14ac:dyDescent="0.2">
      <c r="A6067" s="3" t="str">
        <f>"GEMIN8P4"</f>
        <v>GEMIN8P4</v>
      </c>
      <c r="B6067" s="4">
        <v>2</v>
      </c>
      <c r="C6067" s="5">
        <v>0.58099999999999996</v>
      </c>
    </row>
    <row r="6068" spans="1:3" x14ac:dyDescent="0.2">
      <c r="A6068" s="3" t="str">
        <f>"TAF1D"</f>
        <v>TAF1D</v>
      </c>
      <c r="B6068" s="4">
        <v>2</v>
      </c>
      <c r="C6068" s="5">
        <v>0.58099999999999996</v>
      </c>
    </row>
    <row r="6069" spans="1:3" x14ac:dyDescent="0.2">
      <c r="A6069" s="3" t="str">
        <f>"TMEM163"</f>
        <v>TMEM163</v>
      </c>
      <c r="B6069" s="4">
        <v>2</v>
      </c>
      <c r="C6069" s="5">
        <v>0.58099999999999996</v>
      </c>
    </row>
    <row r="6070" spans="1:3" x14ac:dyDescent="0.2">
      <c r="A6070" s="3" t="str">
        <f>"NPEPPSP1"</f>
        <v>NPEPPSP1</v>
      </c>
      <c r="B6070" s="4">
        <v>2</v>
      </c>
      <c r="C6070" s="5">
        <v>0.58099999999999996</v>
      </c>
    </row>
    <row r="6071" spans="1:3" x14ac:dyDescent="0.2">
      <c r="A6071" s="3" t="str">
        <f>"DERA"</f>
        <v>DERA</v>
      </c>
      <c r="B6071" s="4">
        <v>2</v>
      </c>
      <c r="C6071" s="5">
        <v>0.58099999999999996</v>
      </c>
    </row>
    <row r="6072" spans="1:3" x14ac:dyDescent="0.2">
      <c r="A6072" s="3" t="str">
        <f>"FAM25A"</f>
        <v>FAM25A</v>
      </c>
      <c r="B6072" s="4">
        <v>2</v>
      </c>
      <c r="C6072" s="5">
        <v>0.57999999999999996</v>
      </c>
    </row>
    <row r="6073" spans="1:3" x14ac:dyDescent="0.2">
      <c r="A6073" s="3" t="str">
        <f>"TMIGD2"</f>
        <v>TMIGD2</v>
      </c>
      <c r="B6073" s="4">
        <v>2</v>
      </c>
      <c r="C6073" s="5">
        <v>0.57999999999999996</v>
      </c>
    </row>
    <row r="6074" spans="1:3" x14ac:dyDescent="0.2">
      <c r="A6074" s="3" t="str">
        <f>"LINC02487"</f>
        <v>LINC02487</v>
      </c>
      <c r="B6074" s="4">
        <v>2</v>
      </c>
      <c r="C6074" s="5">
        <v>0.57999999999999996</v>
      </c>
    </row>
    <row r="6075" spans="1:3" x14ac:dyDescent="0.2">
      <c r="A6075" s="3" t="str">
        <f>"DIP2A"</f>
        <v>DIP2A</v>
      </c>
      <c r="B6075" s="4">
        <v>2</v>
      </c>
      <c r="C6075" s="5">
        <v>0.57999999999999996</v>
      </c>
    </row>
    <row r="6076" spans="1:3" x14ac:dyDescent="0.2">
      <c r="A6076" s="3" t="str">
        <f>"OTUB2"</f>
        <v>OTUB2</v>
      </c>
      <c r="B6076" s="4">
        <v>2</v>
      </c>
      <c r="C6076" s="5">
        <v>0.57999999999999996</v>
      </c>
    </row>
    <row r="6077" spans="1:3" x14ac:dyDescent="0.2">
      <c r="A6077" s="3" t="str">
        <f>"LRRN1"</f>
        <v>LRRN1</v>
      </c>
      <c r="B6077" s="4">
        <v>2</v>
      </c>
      <c r="C6077" s="5">
        <v>0.57999999999999996</v>
      </c>
    </row>
    <row r="6078" spans="1:3" x14ac:dyDescent="0.2">
      <c r="A6078" s="3" t="str">
        <f>"TIAL1"</f>
        <v>TIAL1</v>
      </c>
      <c r="B6078" s="4">
        <v>2</v>
      </c>
      <c r="C6078" s="5">
        <v>0.57999999999999996</v>
      </c>
    </row>
    <row r="6079" spans="1:3" x14ac:dyDescent="0.2">
      <c r="A6079" s="3" t="str">
        <f>"RIPK1"</f>
        <v>RIPK1</v>
      </c>
      <c r="B6079" s="4">
        <v>2</v>
      </c>
      <c r="C6079" s="5">
        <v>0.57999999999999996</v>
      </c>
    </row>
    <row r="6080" spans="1:3" x14ac:dyDescent="0.2">
      <c r="A6080" s="3" t="str">
        <f>"DERL1"</f>
        <v>DERL1</v>
      </c>
      <c r="B6080" s="4">
        <v>2</v>
      </c>
      <c r="C6080" s="5">
        <v>0.57999999999999996</v>
      </c>
    </row>
    <row r="6081" spans="1:3" x14ac:dyDescent="0.2">
      <c r="A6081" s="3" t="str">
        <f>"VAMP7"</f>
        <v>VAMP7</v>
      </c>
      <c r="B6081" s="4">
        <v>2</v>
      </c>
      <c r="C6081" s="5">
        <v>0.57899999999999996</v>
      </c>
    </row>
    <row r="6082" spans="1:3" x14ac:dyDescent="0.2">
      <c r="A6082" s="3" t="str">
        <f>"MBD2"</f>
        <v>MBD2</v>
      </c>
      <c r="B6082" s="4">
        <v>2</v>
      </c>
      <c r="C6082" s="5">
        <v>0.57899999999999996</v>
      </c>
    </row>
    <row r="6083" spans="1:3" x14ac:dyDescent="0.2">
      <c r="A6083" s="3" t="str">
        <f>"BNIP5"</f>
        <v>BNIP5</v>
      </c>
      <c r="B6083" s="4">
        <v>2</v>
      </c>
      <c r="C6083" s="5">
        <v>0.57899999999999996</v>
      </c>
    </row>
    <row r="6084" spans="1:3" x14ac:dyDescent="0.2">
      <c r="A6084" s="3" t="str">
        <f>"ACTR8"</f>
        <v>ACTR8</v>
      </c>
      <c r="B6084" s="4">
        <v>2</v>
      </c>
      <c r="C6084" s="5">
        <v>0.57899999999999996</v>
      </c>
    </row>
    <row r="6085" spans="1:3" x14ac:dyDescent="0.2">
      <c r="A6085" s="3" t="str">
        <f>"NAV1"</f>
        <v>NAV1</v>
      </c>
      <c r="B6085" s="4">
        <v>2</v>
      </c>
      <c r="C6085" s="5">
        <v>0.57899999999999996</v>
      </c>
    </row>
    <row r="6086" spans="1:3" x14ac:dyDescent="0.2">
      <c r="A6086" s="3" t="str">
        <f>"TIGD3"</f>
        <v>TIGD3</v>
      </c>
      <c r="B6086" s="4">
        <v>2</v>
      </c>
      <c r="C6086" s="5">
        <v>0.57899999999999996</v>
      </c>
    </row>
    <row r="6087" spans="1:3" x14ac:dyDescent="0.2">
      <c r="A6087" s="3" t="str">
        <f>"SAMD4A"</f>
        <v>SAMD4A</v>
      </c>
      <c r="B6087" s="4">
        <v>2</v>
      </c>
      <c r="C6087" s="5">
        <v>0.57799999999999996</v>
      </c>
    </row>
    <row r="6088" spans="1:3" x14ac:dyDescent="0.2">
      <c r="A6088" s="3" t="str">
        <f>"CXCL6"</f>
        <v>CXCL6</v>
      </c>
      <c r="B6088" s="4">
        <v>2</v>
      </c>
      <c r="C6088" s="5">
        <v>0.57799999999999996</v>
      </c>
    </row>
    <row r="6089" spans="1:3" x14ac:dyDescent="0.2">
      <c r="A6089" s="3" t="str">
        <f>"GOLGA7B"</f>
        <v>GOLGA7B</v>
      </c>
      <c r="B6089" s="4">
        <v>2</v>
      </c>
      <c r="C6089" s="5">
        <v>0.57799999999999996</v>
      </c>
    </row>
    <row r="6090" spans="1:3" x14ac:dyDescent="0.2">
      <c r="A6090" s="3" t="str">
        <f>"KCNA7"</f>
        <v>KCNA7</v>
      </c>
      <c r="B6090" s="4">
        <v>2</v>
      </c>
      <c r="C6090" s="5">
        <v>0.57799999999999996</v>
      </c>
    </row>
    <row r="6091" spans="1:3" x14ac:dyDescent="0.2">
      <c r="A6091" s="3" t="str">
        <f>"DSG3"</f>
        <v>DSG3</v>
      </c>
      <c r="B6091" s="4">
        <v>2</v>
      </c>
      <c r="C6091" s="5">
        <v>0.57699999999999996</v>
      </c>
    </row>
    <row r="6092" spans="1:3" x14ac:dyDescent="0.2">
      <c r="A6092" s="3" t="str">
        <f>"AL034376.1"</f>
        <v>AL034376.1</v>
      </c>
      <c r="B6092" s="4">
        <v>2</v>
      </c>
      <c r="C6092" s="5">
        <v>0.57699999999999996</v>
      </c>
    </row>
    <row r="6093" spans="1:3" x14ac:dyDescent="0.2">
      <c r="A6093" s="3" t="str">
        <f>"ATP8B3"</f>
        <v>ATP8B3</v>
      </c>
      <c r="B6093" s="4">
        <v>2</v>
      </c>
      <c r="C6093" s="5">
        <v>0.57699999999999996</v>
      </c>
    </row>
    <row r="6094" spans="1:3" x14ac:dyDescent="0.2">
      <c r="A6094" s="3" t="str">
        <f>"STRN4"</f>
        <v>STRN4</v>
      </c>
      <c r="B6094" s="4">
        <v>2</v>
      </c>
      <c r="C6094" s="5">
        <v>0.57699999999999996</v>
      </c>
    </row>
    <row r="6095" spans="1:3" x14ac:dyDescent="0.2">
      <c r="A6095" s="3" t="str">
        <f>"SERPINB4"</f>
        <v>SERPINB4</v>
      </c>
      <c r="B6095" s="4">
        <v>2</v>
      </c>
      <c r="C6095" s="5">
        <v>0.57699999999999996</v>
      </c>
    </row>
    <row r="6096" spans="1:3" x14ac:dyDescent="0.2">
      <c r="A6096" s="3" t="str">
        <f>"LINC00472"</f>
        <v>LINC00472</v>
      </c>
      <c r="B6096" s="4">
        <v>2</v>
      </c>
      <c r="C6096" s="5">
        <v>0.57699999999999996</v>
      </c>
    </row>
    <row r="6097" spans="1:3" x14ac:dyDescent="0.2">
      <c r="A6097" s="3" t="str">
        <f>"SFT2D2"</f>
        <v>SFT2D2</v>
      </c>
      <c r="B6097" s="4">
        <v>2</v>
      </c>
      <c r="C6097" s="5">
        <v>0.57599999999999996</v>
      </c>
    </row>
    <row r="6098" spans="1:3" x14ac:dyDescent="0.2">
      <c r="A6098" s="3" t="str">
        <f>"BLACAT1"</f>
        <v>BLACAT1</v>
      </c>
      <c r="B6098" s="4">
        <v>2</v>
      </c>
      <c r="C6098" s="5">
        <v>0.57599999999999996</v>
      </c>
    </row>
    <row r="6099" spans="1:3" x14ac:dyDescent="0.2">
      <c r="A6099" s="3" t="str">
        <f>"ATP12A"</f>
        <v>ATP12A</v>
      </c>
      <c r="B6099" s="4">
        <v>2</v>
      </c>
      <c r="C6099" s="5">
        <v>0.57599999999999996</v>
      </c>
    </row>
    <row r="6100" spans="1:3" x14ac:dyDescent="0.2">
      <c r="A6100" s="3" t="str">
        <f>"ZFAND2A"</f>
        <v>ZFAND2A</v>
      </c>
      <c r="B6100" s="4">
        <v>2</v>
      </c>
      <c r="C6100" s="5">
        <v>0.57599999999999996</v>
      </c>
    </row>
    <row r="6101" spans="1:3" x14ac:dyDescent="0.2">
      <c r="A6101" s="3" t="str">
        <f>"OSMR"</f>
        <v>OSMR</v>
      </c>
      <c r="B6101" s="4">
        <v>2</v>
      </c>
      <c r="C6101" s="5">
        <v>0.57599999999999996</v>
      </c>
    </row>
    <row r="6102" spans="1:3" x14ac:dyDescent="0.2">
      <c r="A6102" s="3" t="str">
        <f>"CCNE1"</f>
        <v>CCNE1</v>
      </c>
      <c r="B6102" s="4">
        <v>2</v>
      </c>
      <c r="C6102" s="5">
        <v>0.57599999999999996</v>
      </c>
    </row>
    <row r="6103" spans="1:3" x14ac:dyDescent="0.2">
      <c r="A6103" s="3" t="str">
        <f>"DDA1"</f>
        <v>DDA1</v>
      </c>
      <c r="B6103" s="4">
        <v>2</v>
      </c>
      <c r="C6103" s="5">
        <v>0.57499999999999996</v>
      </c>
    </row>
    <row r="6104" spans="1:3" x14ac:dyDescent="0.2">
      <c r="A6104" s="3" t="str">
        <f>"KU-MEL-3"</f>
        <v>KU-MEL-3</v>
      </c>
      <c r="B6104" s="4">
        <v>2</v>
      </c>
      <c r="C6104" s="5">
        <v>0.57499999999999996</v>
      </c>
    </row>
    <row r="6105" spans="1:3" x14ac:dyDescent="0.2">
      <c r="A6105" s="3" t="str">
        <f>"BDKRB1"</f>
        <v>BDKRB1</v>
      </c>
      <c r="B6105" s="4">
        <v>2</v>
      </c>
      <c r="C6105" s="5">
        <v>0.57499999999999996</v>
      </c>
    </row>
    <row r="6106" spans="1:3" x14ac:dyDescent="0.2">
      <c r="A6106" s="3" t="str">
        <f>"SYT1"</f>
        <v>SYT1</v>
      </c>
      <c r="B6106" s="4">
        <v>2</v>
      </c>
      <c r="C6106" s="5">
        <v>0.57499999999999996</v>
      </c>
    </row>
    <row r="6107" spans="1:3" x14ac:dyDescent="0.2">
      <c r="A6107" s="3" t="str">
        <f>"LCE3E"</f>
        <v>LCE3E</v>
      </c>
      <c r="B6107" s="4">
        <v>2</v>
      </c>
      <c r="C6107" s="5">
        <v>0.57499999999999996</v>
      </c>
    </row>
    <row r="6108" spans="1:3" x14ac:dyDescent="0.2">
      <c r="A6108" s="3" t="str">
        <f>"FANCG"</f>
        <v>FANCG</v>
      </c>
      <c r="B6108" s="4">
        <v>2</v>
      </c>
      <c r="C6108" s="5">
        <v>0.57499999999999996</v>
      </c>
    </row>
    <row r="6109" spans="1:3" x14ac:dyDescent="0.2">
      <c r="A6109" s="3" t="str">
        <f>"MICB"</f>
        <v>MICB</v>
      </c>
      <c r="B6109" s="4">
        <v>2</v>
      </c>
      <c r="C6109" s="5">
        <v>0.57399999999999995</v>
      </c>
    </row>
    <row r="6110" spans="1:3" x14ac:dyDescent="0.2">
      <c r="A6110" s="3" t="str">
        <f>"EVPL"</f>
        <v>EVPL</v>
      </c>
      <c r="B6110" s="4">
        <v>2</v>
      </c>
      <c r="C6110" s="5">
        <v>0.57399999999999995</v>
      </c>
    </row>
    <row r="6111" spans="1:3" x14ac:dyDescent="0.2">
      <c r="A6111" s="3" t="str">
        <f>"SNHG3"</f>
        <v>SNHG3</v>
      </c>
      <c r="B6111" s="4">
        <v>2</v>
      </c>
      <c r="C6111" s="5">
        <v>0.57399999999999995</v>
      </c>
    </row>
    <row r="6112" spans="1:3" x14ac:dyDescent="0.2">
      <c r="A6112" s="3" t="str">
        <f>"ITM2B"</f>
        <v>ITM2B</v>
      </c>
      <c r="B6112" s="4">
        <v>2</v>
      </c>
      <c r="C6112" s="5">
        <v>0.57399999999999995</v>
      </c>
    </row>
    <row r="6113" spans="1:3" x14ac:dyDescent="0.2">
      <c r="A6113" s="3" t="str">
        <f>"PSMD11"</f>
        <v>PSMD11</v>
      </c>
      <c r="B6113" s="4">
        <v>2</v>
      </c>
      <c r="C6113" s="5">
        <v>0.57399999999999995</v>
      </c>
    </row>
    <row r="6114" spans="1:3" x14ac:dyDescent="0.2">
      <c r="A6114" s="3" t="str">
        <f>"AAK1"</f>
        <v>AAK1</v>
      </c>
      <c r="B6114" s="4">
        <v>2</v>
      </c>
      <c r="C6114" s="5">
        <v>0.57299999999999995</v>
      </c>
    </row>
    <row r="6115" spans="1:3" x14ac:dyDescent="0.2">
      <c r="A6115" s="3" t="str">
        <f>"SCX"</f>
        <v>SCX</v>
      </c>
      <c r="B6115" s="4">
        <v>2</v>
      </c>
      <c r="C6115" s="5">
        <v>0.57299999999999995</v>
      </c>
    </row>
    <row r="6116" spans="1:3" x14ac:dyDescent="0.2">
      <c r="A6116" s="3" t="str">
        <f>"PITPNB"</f>
        <v>PITPNB</v>
      </c>
      <c r="B6116" s="4">
        <v>2</v>
      </c>
      <c r="C6116" s="5">
        <v>0.57299999999999995</v>
      </c>
    </row>
    <row r="6117" spans="1:3" x14ac:dyDescent="0.2">
      <c r="A6117" s="3" t="str">
        <f>"TFAP2C"</f>
        <v>TFAP2C</v>
      </c>
      <c r="B6117" s="4">
        <v>2</v>
      </c>
      <c r="C6117" s="5">
        <v>0.57299999999999995</v>
      </c>
    </row>
    <row r="6118" spans="1:3" x14ac:dyDescent="0.2">
      <c r="A6118" s="3" t="str">
        <f>"CACNA1C"</f>
        <v>CACNA1C</v>
      </c>
      <c r="B6118" s="4">
        <v>2</v>
      </c>
      <c r="C6118" s="5">
        <v>0.57199999999999995</v>
      </c>
    </row>
    <row r="6119" spans="1:3" x14ac:dyDescent="0.2">
      <c r="A6119" s="3" t="str">
        <f>"RHBDD3"</f>
        <v>RHBDD3</v>
      </c>
      <c r="B6119" s="4">
        <v>2</v>
      </c>
      <c r="C6119" s="5">
        <v>0.57199999999999995</v>
      </c>
    </row>
    <row r="6120" spans="1:3" x14ac:dyDescent="0.2">
      <c r="A6120" s="3" t="str">
        <f>"PYGL"</f>
        <v>PYGL</v>
      </c>
      <c r="B6120" s="4">
        <v>2</v>
      </c>
      <c r="C6120" s="5">
        <v>0.57199999999999995</v>
      </c>
    </row>
    <row r="6121" spans="1:3" x14ac:dyDescent="0.2">
      <c r="A6121" s="3" t="str">
        <f>"ATP6V1G1"</f>
        <v>ATP6V1G1</v>
      </c>
      <c r="B6121" s="4">
        <v>2</v>
      </c>
      <c r="C6121" s="5">
        <v>0.57199999999999995</v>
      </c>
    </row>
    <row r="6122" spans="1:3" x14ac:dyDescent="0.2">
      <c r="A6122" s="3" t="str">
        <f>"RFNG"</f>
        <v>RFNG</v>
      </c>
      <c r="B6122" s="4">
        <v>2</v>
      </c>
      <c r="C6122" s="5">
        <v>0.57199999999999995</v>
      </c>
    </row>
    <row r="6123" spans="1:3" x14ac:dyDescent="0.2">
      <c r="A6123" s="3" t="str">
        <f>"RECQL4"</f>
        <v>RECQL4</v>
      </c>
      <c r="B6123" s="4">
        <v>2</v>
      </c>
      <c r="C6123" s="5">
        <v>0.57099999999999995</v>
      </c>
    </row>
    <row r="6124" spans="1:3" x14ac:dyDescent="0.2">
      <c r="A6124" s="3" t="str">
        <f>"LAMTOR1"</f>
        <v>LAMTOR1</v>
      </c>
      <c r="B6124" s="4">
        <v>2</v>
      </c>
      <c r="C6124" s="5">
        <v>0.57099999999999995</v>
      </c>
    </row>
    <row r="6125" spans="1:3" x14ac:dyDescent="0.2">
      <c r="A6125" s="3" t="str">
        <f>"MRC1"</f>
        <v>MRC1</v>
      </c>
      <c r="B6125" s="4">
        <v>2</v>
      </c>
      <c r="C6125" s="5">
        <v>0.57099999999999995</v>
      </c>
    </row>
    <row r="6126" spans="1:3" x14ac:dyDescent="0.2">
      <c r="A6126" s="3" t="str">
        <f>"ARIH2"</f>
        <v>ARIH2</v>
      </c>
      <c r="B6126" s="4">
        <v>2</v>
      </c>
      <c r="C6126" s="5">
        <v>0.57099999999999995</v>
      </c>
    </row>
    <row r="6127" spans="1:3" x14ac:dyDescent="0.2">
      <c r="A6127" s="3" t="str">
        <f>"POLM"</f>
        <v>POLM</v>
      </c>
      <c r="B6127" s="4">
        <v>2</v>
      </c>
      <c r="C6127" s="5">
        <v>0.57099999999999995</v>
      </c>
    </row>
    <row r="6128" spans="1:3" x14ac:dyDescent="0.2">
      <c r="A6128" s="3" t="str">
        <f>"IFIT3"</f>
        <v>IFIT3</v>
      </c>
      <c r="B6128" s="4">
        <v>2</v>
      </c>
      <c r="C6128" s="5">
        <v>0.57099999999999995</v>
      </c>
    </row>
    <row r="6129" spans="1:3" x14ac:dyDescent="0.2">
      <c r="A6129" s="3" t="str">
        <f>"ACSL3"</f>
        <v>ACSL3</v>
      </c>
      <c r="B6129" s="4">
        <v>2</v>
      </c>
      <c r="C6129" s="5">
        <v>0.56999999999999995</v>
      </c>
    </row>
    <row r="6130" spans="1:3" x14ac:dyDescent="0.2">
      <c r="A6130" s="3" t="str">
        <f>"PLXNB2"</f>
        <v>PLXNB2</v>
      </c>
      <c r="B6130" s="4">
        <v>2</v>
      </c>
      <c r="C6130" s="5">
        <v>0.56999999999999995</v>
      </c>
    </row>
    <row r="6131" spans="1:3" x14ac:dyDescent="0.2">
      <c r="A6131" s="3" t="str">
        <f>"AL391056.1"</f>
        <v>AL391056.1</v>
      </c>
      <c r="B6131" s="4">
        <v>2</v>
      </c>
      <c r="C6131" s="5">
        <v>0.56999999999999995</v>
      </c>
    </row>
    <row r="6132" spans="1:3" x14ac:dyDescent="0.2">
      <c r="A6132" s="3" t="str">
        <f>"TIFA"</f>
        <v>TIFA</v>
      </c>
      <c r="B6132" s="4">
        <v>2</v>
      </c>
      <c r="C6132" s="5">
        <v>0.56999999999999995</v>
      </c>
    </row>
    <row r="6133" spans="1:3" x14ac:dyDescent="0.2">
      <c r="A6133" s="3" t="str">
        <f>"TMX2"</f>
        <v>TMX2</v>
      </c>
      <c r="B6133" s="4">
        <v>2</v>
      </c>
      <c r="C6133" s="5">
        <v>0.56999999999999995</v>
      </c>
    </row>
    <row r="6134" spans="1:3" x14ac:dyDescent="0.2">
      <c r="A6134" s="3" t="str">
        <f>"AC008760.2"</f>
        <v>AC008760.2</v>
      </c>
      <c r="B6134" s="4">
        <v>2</v>
      </c>
      <c r="C6134" s="5">
        <v>0.56899999999999995</v>
      </c>
    </row>
    <row r="6135" spans="1:3" x14ac:dyDescent="0.2">
      <c r="A6135" s="3" t="str">
        <f>"MAP1S"</f>
        <v>MAP1S</v>
      </c>
      <c r="B6135" s="4">
        <v>2</v>
      </c>
      <c r="C6135" s="5">
        <v>0.56899999999999995</v>
      </c>
    </row>
    <row r="6136" spans="1:3" x14ac:dyDescent="0.2">
      <c r="A6136" s="3" t="str">
        <f>"PBDC1"</f>
        <v>PBDC1</v>
      </c>
      <c r="B6136" s="4">
        <v>2</v>
      </c>
      <c r="C6136" s="5">
        <v>0.56899999999999995</v>
      </c>
    </row>
    <row r="6137" spans="1:3" x14ac:dyDescent="0.2">
      <c r="A6137" s="3" t="str">
        <f>"AP4B1"</f>
        <v>AP4B1</v>
      </c>
      <c r="B6137" s="4">
        <v>2</v>
      </c>
      <c r="C6137" s="5">
        <v>0.56899999999999995</v>
      </c>
    </row>
    <row r="6138" spans="1:3" x14ac:dyDescent="0.2">
      <c r="A6138" s="3" t="str">
        <f>"EXOC1L"</f>
        <v>EXOC1L</v>
      </c>
      <c r="B6138" s="4">
        <v>2</v>
      </c>
      <c r="C6138" s="5">
        <v>0.56899999999999995</v>
      </c>
    </row>
    <row r="6139" spans="1:3" x14ac:dyDescent="0.2">
      <c r="A6139" s="3" t="str">
        <f>"AC243964.3"</f>
        <v>AC243964.3</v>
      </c>
      <c r="B6139" s="4">
        <v>2</v>
      </c>
      <c r="C6139" s="5">
        <v>0.56899999999999995</v>
      </c>
    </row>
    <row r="6140" spans="1:3" x14ac:dyDescent="0.2">
      <c r="A6140" s="3" t="str">
        <f>"KCND3"</f>
        <v>KCND3</v>
      </c>
      <c r="B6140" s="4">
        <v>2</v>
      </c>
      <c r="C6140" s="5">
        <v>0.56899999999999995</v>
      </c>
    </row>
    <row r="6141" spans="1:3" x14ac:dyDescent="0.2">
      <c r="A6141" s="3" t="str">
        <f>"CCNC"</f>
        <v>CCNC</v>
      </c>
      <c r="B6141" s="4">
        <v>2</v>
      </c>
      <c r="C6141" s="5">
        <v>0.56899999999999995</v>
      </c>
    </row>
    <row r="6142" spans="1:3" x14ac:dyDescent="0.2">
      <c r="A6142" s="3" t="str">
        <f>"LEMD2"</f>
        <v>LEMD2</v>
      </c>
      <c r="B6142" s="4">
        <v>2</v>
      </c>
      <c r="C6142" s="5">
        <v>0.56899999999999995</v>
      </c>
    </row>
    <row r="6143" spans="1:3" x14ac:dyDescent="0.2">
      <c r="A6143" s="3" t="str">
        <f>"NOTCH2"</f>
        <v>NOTCH2</v>
      </c>
      <c r="B6143" s="4">
        <v>2</v>
      </c>
      <c r="C6143" s="5">
        <v>0.56899999999999995</v>
      </c>
    </row>
    <row r="6144" spans="1:3" x14ac:dyDescent="0.2">
      <c r="A6144" s="3" t="str">
        <f>"NFE2L3"</f>
        <v>NFE2L3</v>
      </c>
      <c r="B6144" s="4">
        <v>2</v>
      </c>
      <c r="C6144" s="5">
        <v>0.56799999999999995</v>
      </c>
    </row>
    <row r="6145" spans="1:3" x14ac:dyDescent="0.2">
      <c r="A6145" s="3" t="str">
        <f>"AL137127.1"</f>
        <v>AL137127.1</v>
      </c>
      <c r="B6145" s="4">
        <v>2</v>
      </c>
      <c r="C6145" s="5">
        <v>0.56799999999999995</v>
      </c>
    </row>
    <row r="6146" spans="1:3" x14ac:dyDescent="0.2">
      <c r="A6146" s="3" t="str">
        <f>"PYM1"</f>
        <v>PYM1</v>
      </c>
      <c r="B6146" s="4">
        <v>2</v>
      </c>
      <c r="C6146" s="5">
        <v>0.56799999999999995</v>
      </c>
    </row>
    <row r="6147" spans="1:3" x14ac:dyDescent="0.2">
      <c r="A6147" s="3" t="str">
        <f>"ZFAT"</f>
        <v>ZFAT</v>
      </c>
      <c r="B6147" s="4">
        <v>2</v>
      </c>
      <c r="C6147" s="5">
        <v>0.56799999999999995</v>
      </c>
    </row>
    <row r="6148" spans="1:3" x14ac:dyDescent="0.2">
      <c r="A6148" s="3" t="str">
        <f>"RIPOR1"</f>
        <v>RIPOR1</v>
      </c>
      <c r="B6148" s="4">
        <v>2</v>
      </c>
      <c r="C6148" s="5">
        <v>0.56799999999999995</v>
      </c>
    </row>
    <row r="6149" spans="1:3" x14ac:dyDescent="0.2">
      <c r="A6149" s="3" t="str">
        <f>"VWF"</f>
        <v>VWF</v>
      </c>
      <c r="B6149" s="4">
        <v>2</v>
      </c>
      <c r="C6149" s="5">
        <v>0.56799999999999995</v>
      </c>
    </row>
    <row r="6150" spans="1:3" x14ac:dyDescent="0.2">
      <c r="A6150" s="3" t="str">
        <f>"DAXX"</f>
        <v>DAXX</v>
      </c>
      <c r="B6150" s="4">
        <v>2</v>
      </c>
      <c r="C6150" s="5">
        <v>0.56799999999999995</v>
      </c>
    </row>
    <row r="6151" spans="1:3" x14ac:dyDescent="0.2">
      <c r="A6151" s="3" t="str">
        <f>"ZNF431"</f>
        <v>ZNF431</v>
      </c>
      <c r="B6151" s="4">
        <v>2</v>
      </c>
      <c r="C6151" s="5">
        <v>0.56799999999999995</v>
      </c>
    </row>
    <row r="6152" spans="1:3" x14ac:dyDescent="0.2">
      <c r="A6152" s="3" t="str">
        <f>"ABLIM2"</f>
        <v>ABLIM2</v>
      </c>
      <c r="B6152" s="4">
        <v>2</v>
      </c>
      <c r="C6152" s="5">
        <v>0.56699999999999995</v>
      </c>
    </row>
    <row r="6153" spans="1:3" x14ac:dyDescent="0.2">
      <c r="A6153" s="3" t="str">
        <f>"ZHX2"</f>
        <v>ZHX2</v>
      </c>
      <c r="B6153" s="4">
        <v>2</v>
      </c>
      <c r="C6153" s="5">
        <v>0.56699999999999995</v>
      </c>
    </row>
    <row r="6154" spans="1:3" x14ac:dyDescent="0.2">
      <c r="A6154" s="3" t="str">
        <f>"HGS"</f>
        <v>HGS</v>
      </c>
      <c r="B6154" s="4">
        <v>2</v>
      </c>
      <c r="C6154" s="5">
        <v>0.56699999999999995</v>
      </c>
    </row>
    <row r="6155" spans="1:3" x14ac:dyDescent="0.2">
      <c r="A6155" s="3" t="str">
        <f>"AGAP1"</f>
        <v>AGAP1</v>
      </c>
      <c r="B6155" s="4">
        <v>2</v>
      </c>
      <c r="C6155" s="5">
        <v>0.56699999999999995</v>
      </c>
    </row>
    <row r="6156" spans="1:3" x14ac:dyDescent="0.2">
      <c r="A6156" s="3" t="str">
        <f>"ARHGAP8"</f>
        <v>ARHGAP8</v>
      </c>
      <c r="B6156" s="4">
        <v>2</v>
      </c>
      <c r="C6156" s="5">
        <v>0.56699999999999995</v>
      </c>
    </row>
    <row r="6157" spans="1:3" x14ac:dyDescent="0.2">
      <c r="A6157" s="3" t="str">
        <f>"BTBD10"</f>
        <v>BTBD10</v>
      </c>
      <c r="B6157" s="4">
        <v>2</v>
      </c>
      <c r="C6157" s="5">
        <v>0.56699999999999995</v>
      </c>
    </row>
    <row r="6158" spans="1:3" x14ac:dyDescent="0.2">
      <c r="A6158" s="3" t="str">
        <f>"HMGB3"</f>
        <v>HMGB3</v>
      </c>
      <c r="B6158" s="4">
        <v>2</v>
      </c>
      <c r="C6158" s="5">
        <v>0.56699999999999995</v>
      </c>
    </row>
    <row r="6159" spans="1:3" x14ac:dyDescent="0.2">
      <c r="A6159" s="3" t="str">
        <f>"CTSV"</f>
        <v>CTSV</v>
      </c>
      <c r="B6159" s="4">
        <v>2</v>
      </c>
      <c r="C6159" s="5">
        <v>0.56599999999999995</v>
      </c>
    </row>
    <row r="6160" spans="1:3" x14ac:dyDescent="0.2">
      <c r="A6160" s="3" t="str">
        <f>"RPTN"</f>
        <v>RPTN</v>
      </c>
      <c r="B6160" s="4">
        <v>2</v>
      </c>
      <c r="C6160" s="5">
        <v>0.56599999999999995</v>
      </c>
    </row>
    <row r="6161" spans="1:3" x14ac:dyDescent="0.2">
      <c r="A6161" s="3" t="str">
        <f>"HCG22"</f>
        <v>HCG22</v>
      </c>
      <c r="B6161" s="4">
        <v>2</v>
      </c>
      <c r="C6161" s="5">
        <v>0.56599999999999995</v>
      </c>
    </row>
    <row r="6162" spans="1:3" x14ac:dyDescent="0.2">
      <c r="A6162" s="3" t="str">
        <f>"LCE3D"</f>
        <v>LCE3D</v>
      </c>
      <c r="B6162" s="4">
        <v>2</v>
      </c>
      <c r="C6162" s="5">
        <v>0.56599999999999995</v>
      </c>
    </row>
    <row r="6163" spans="1:3" x14ac:dyDescent="0.2">
      <c r="A6163" s="3" t="str">
        <f>"FAR1"</f>
        <v>FAR1</v>
      </c>
      <c r="B6163" s="4">
        <v>2</v>
      </c>
      <c r="C6163" s="5">
        <v>0.56599999999999995</v>
      </c>
    </row>
    <row r="6164" spans="1:3" x14ac:dyDescent="0.2">
      <c r="A6164" s="3" t="str">
        <f>"FAM83F"</f>
        <v>FAM83F</v>
      </c>
      <c r="B6164" s="4">
        <v>2</v>
      </c>
      <c r="C6164" s="5">
        <v>0.56599999999999995</v>
      </c>
    </row>
    <row r="6165" spans="1:3" x14ac:dyDescent="0.2">
      <c r="A6165" s="3" t="str">
        <f>"MPDU1"</f>
        <v>MPDU1</v>
      </c>
      <c r="B6165" s="4">
        <v>2</v>
      </c>
      <c r="C6165" s="5">
        <v>0.56499999999999995</v>
      </c>
    </row>
    <row r="6166" spans="1:3" x14ac:dyDescent="0.2">
      <c r="A6166" s="3" t="str">
        <f>"MYPN"</f>
        <v>MYPN</v>
      </c>
      <c r="B6166" s="4">
        <v>2</v>
      </c>
      <c r="C6166" s="5">
        <v>0.56499999999999995</v>
      </c>
    </row>
    <row r="6167" spans="1:3" x14ac:dyDescent="0.2">
      <c r="A6167" s="3" t="str">
        <f>"VDAC1"</f>
        <v>VDAC1</v>
      </c>
      <c r="B6167" s="4">
        <v>2</v>
      </c>
      <c r="C6167" s="5">
        <v>0.56499999999999995</v>
      </c>
    </row>
    <row r="6168" spans="1:3" x14ac:dyDescent="0.2">
      <c r="A6168" s="3" t="str">
        <f>"CLDN17"</f>
        <v>CLDN17</v>
      </c>
      <c r="B6168" s="4">
        <v>2</v>
      </c>
      <c r="C6168" s="5">
        <v>0.56399999999999995</v>
      </c>
    </row>
    <row r="6169" spans="1:3" x14ac:dyDescent="0.2">
      <c r="A6169" s="3" t="str">
        <f>"KRT24"</f>
        <v>KRT24</v>
      </c>
      <c r="B6169" s="4">
        <v>2</v>
      </c>
      <c r="C6169" s="5">
        <v>0.56399999999999995</v>
      </c>
    </row>
    <row r="6170" spans="1:3" x14ac:dyDescent="0.2">
      <c r="A6170" s="3" t="str">
        <f>"FSD1"</f>
        <v>FSD1</v>
      </c>
      <c r="B6170" s="4">
        <v>2</v>
      </c>
      <c r="C6170" s="5">
        <v>0.56399999999999995</v>
      </c>
    </row>
    <row r="6171" spans="1:3" x14ac:dyDescent="0.2">
      <c r="A6171" s="3" t="str">
        <f>"LRRC1"</f>
        <v>LRRC1</v>
      </c>
      <c r="B6171" s="4">
        <v>2</v>
      </c>
      <c r="C6171" s="5">
        <v>0.56399999999999995</v>
      </c>
    </row>
    <row r="6172" spans="1:3" x14ac:dyDescent="0.2">
      <c r="A6172" s="3" t="str">
        <f>"PLRG1"</f>
        <v>PLRG1</v>
      </c>
      <c r="B6172" s="4">
        <v>2</v>
      </c>
      <c r="C6172" s="5">
        <v>0.56399999999999995</v>
      </c>
    </row>
    <row r="6173" spans="1:3" x14ac:dyDescent="0.2">
      <c r="A6173" s="3" t="str">
        <f>"KCNJ18"</f>
        <v>KCNJ18</v>
      </c>
      <c r="B6173" s="4">
        <v>2</v>
      </c>
      <c r="C6173" s="5">
        <v>0.56399999999999995</v>
      </c>
    </row>
    <row r="6174" spans="1:3" x14ac:dyDescent="0.2">
      <c r="A6174" s="3" t="str">
        <f>"PI4K2A"</f>
        <v>PI4K2A</v>
      </c>
      <c r="B6174" s="4">
        <v>2</v>
      </c>
      <c r="C6174" s="5">
        <v>0.56399999999999995</v>
      </c>
    </row>
    <row r="6175" spans="1:3" x14ac:dyDescent="0.2">
      <c r="A6175" s="3" t="str">
        <f>"KLK10"</f>
        <v>KLK10</v>
      </c>
      <c r="B6175" s="4">
        <v>2</v>
      </c>
      <c r="C6175" s="5">
        <v>0.56399999999999995</v>
      </c>
    </row>
    <row r="6176" spans="1:3" x14ac:dyDescent="0.2">
      <c r="A6176" s="3" t="str">
        <f>"SLC16A4"</f>
        <v>SLC16A4</v>
      </c>
      <c r="B6176" s="4">
        <v>2</v>
      </c>
      <c r="C6176" s="5">
        <v>0.56299999999999994</v>
      </c>
    </row>
    <row r="6177" spans="1:3" x14ac:dyDescent="0.2">
      <c r="A6177" s="3" t="str">
        <f>"CDC42EP5"</f>
        <v>CDC42EP5</v>
      </c>
      <c r="B6177" s="4">
        <v>2</v>
      </c>
      <c r="C6177" s="5">
        <v>0.56299999999999994</v>
      </c>
    </row>
    <row r="6178" spans="1:3" x14ac:dyDescent="0.2">
      <c r="A6178" s="3" t="str">
        <f>"AL445248.1"</f>
        <v>AL445248.1</v>
      </c>
      <c r="B6178" s="4">
        <v>2</v>
      </c>
      <c r="C6178" s="5">
        <v>0.56299999999999994</v>
      </c>
    </row>
    <row r="6179" spans="1:3" x14ac:dyDescent="0.2">
      <c r="A6179" s="3" t="str">
        <f>"EMILIN2"</f>
        <v>EMILIN2</v>
      </c>
      <c r="B6179" s="4">
        <v>2</v>
      </c>
      <c r="C6179" s="5">
        <v>0.56299999999999994</v>
      </c>
    </row>
    <row r="6180" spans="1:3" x14ac:dyDescent="0.2">
      <c r="A6180" s="3" t="str">
        <f>"MAFG"</f>
        <v>MAFG</v>
      </c>
      <c r="B6180" s="4">
        <v>2</v>
      </c>
      <c r="C6180" s="5">
        <v>0.56299999999999994</v>
      </c>
    </row>
    <row r="6181" spans="1:3" x14ac:dyDescent="0.2">
      <c r="A6181" s="3" t="str">
        <f>"TNFSF13"</f>
        <v>TNFSF13</v>
      </c>
      <c r="B6181" s="4">
        <v>2</v>
      </c>
      <c r="C6181" s="5">
        <v>0.56299999999999994</v>
      </c>
    </row>
    <row r="6182" spans="1:3" x14ac:dyDescent="0.2">
      <c r="A6182" s="3" t="str">
        <f>"KCMF1"</f>
        <v>KCMF1</v>
      </c>
      <c r="B6182" s="4">
        <v>2</v>
      </c>
      <c r="C6182" s="5">
        <v>0.56299999999999994</v>
      </c>
    </row>
    <row r="6183" spans="1:3" x14ac:dyDescent="0.2">
      <c r="A6183" s="3" t="str">
        <f>"EMC3"</f>
        <v>EMC3</v>
      </c>
      <c r="B6183" s="4">
        <v>2</v>
      </c>
      <c r="C6183" s="5">
        <v>0.56299999999999994</v>
      </c>
    </row>
    <row r="6184" spans="1:3" x14ac:dyDescent="0.2">
      <c r="A6184" s="3" t="str">
        <f>"FAM3D-AS1"</f>
        <v>FAM3D-AS1</v>
      </c>
      <c r="B6184" s="4">
        <v>2</v>
      </c>
      <c r="C6184" s="5">
        <v>0.56200000000000006</v>
      </c>
    </row>
    <row r="6185" spans="1:3" x14ac:dyDescent="0.2">
      <c r="A6185" s="3" t="str">
        <f>"HSPA14"</f>
        <v>HSPA14</v>
      </c>
      <c r="B6185" s="4">
        <v>2</v>
      </c>
      <c r="C6185" s="5">
        <v>0.56200000000000006</v>
      </c>
    </row>
    <row r="6186" spans="1:3" x14ac:dyDescent="0.2">
      <c r="A6186" s="3" t="str">
        <f>"MEMO1"</f>
        <v>MEMO1</v>
      </c>
      <c r="B6186" s="4">
        <v>2</v>
      </c>
      <c r="C6186" s="5">
        <v>0.56200000000000006</v>
      </c>
    </row>
    <row r="6187" spans="1:3" x14ac:dyDescent="0.2">
      <c r="A6187" s="3" t="str">
        <f>"GARS1"</f>
        <v>GARS1</v>
      </c>
      <c r="B6187" s="4">
        <v>2</v>
      </c>
      <c r="C6187" s="5">
        <v>0.56200000000000006</v>
      </c>
    </row>
    <row r="6188" spans="1:3" x14ac:dyDescent="0.2">
      <c r="A6188" s="3" t="str">
        <f>"GAPLINC"</f>
        <v>GAPLINC</v>
      </c>
      <c r="B6188" s="4">
        <v>2</v>
      </c>
      <c r="C6188" s="5">
        <v>0.56200000000000006</v>
      </c>
    </row>
    <row r="6189" spans="1:3" x14ac:dyDescent="0.2">
      <c r="A6189" s="3" t="str">
        <f>"RASSF1"</f>
        <v>RASSF1</v>
      </c>
      <c r="B6189" s="4">
        <v>2</v>
      </c>
      <c r="C6189" s="5">
        <v>0.56200000000000006</v>
      </c>
    </row>
    <row r="6190" spans="1:3" x14ac:dyDescent="0.2">
      <c r="A6190" s="3" t="str">
        <f>"PPFIA1"</f>
        <v>PPFIA1</v>
      </c>
      <c r="B6190" s="4">
        <v>2</v>
      </c>
      <c r="C6190" s="5">
        <v>0.56200000000000006</v>
      </c>
    </row>
    <row r="6191" spans="1:3" x14ac:dyDescent="0.2">
      <c r="A6191" s="3" t="str">
        <f>"C6orf15"</f>
        <v>C6orf15</v>
      </c>
      <c r="B6191" s="4">
        <v>2</v>
      </c>
      <c r="C6191" s="5">
        <v>0.56100000000000005</v>
      </c>
    </row>
    <row r="6192" spans="1:3" x14ac:dyDescent="0.2">
      <c r="A6192" s="3" t="str">
        <f>"SNF8"</f>
        <v>SNF8</v>
      </c>
      <c r="B6192" s="4">
        <v>2</v>
      </c>
      <c r="C6192" s="5">
        <v>0.56100000000000005</v>
      </c>
    </row>
    <row r="6193" spans="1:3" x14ac:dyDescent="0.2">
      <c r="A6193" s="3" t="str">
        <f>"SPG21"</f>
        <v>SPG21</v>
      </c>
      <c r="B6193" s="4">
        <v>2</v>
      </c>
      <c r="C6193" s="5">
        <v>0.56100000000000005</v>
      </c>
    </row>
    <row r="6194" spans="1:3" x14ac:dyDescent="0.2">
      <c r="A6194" s="3" t="str">
        <f>"TOPORS"</f>
        <v>TOPORS</v>
      </c>
      <c r="B6194" s="4">
        <v>2</v>
      </c>
      <c r="C6194" s="5">
        <v>0.56100000000000005</v>
      </c>
    </row>
    <row r="6195" spans="1:3" x14ac:dyDescent="0.2">
      <c r="A6195" s="3" t="str">
        <f>"NDUFAF5"</f>
        <v>NDUFAF5</v>
      </c>
      <c r="B6195" s="4">
        <v>2</v>
      </c>
      <c r="C6195" s="5">
        <v>0.56100000000000005</v>
      </c>
    </row>
    <row r="6196" spans="1:3" x14ac:dyDescent="0.2">
      <c r="A6196" s="3" t="str">
        <f>"MYRF"</f>
        <v>MYRF</v>
      </c>
      <c r="B6196" s="4">
        <v>2</v>
      </c>
      <c r="C6196" s="5">
        <v>0.56100000000000005</v>
      </c>
    </row>
    <row r="6197" spans="1:3" x14ac:dyDescent="0.2">
      <c r="A6197" s="3" t="str">
        <f>"CENPN"</f>
        <v>CENPN</v>
      </c>
      <c r="B6197" s="4">
        <v>2</v>
      </c>
      <c r="C6197" s="5">
        <v>0.56000000000000005</v>
      </c>
    </row>
    <row r="6198" spans="1:3" x14ac:dyDescent="0.2">
      <c r="A6198" s="3" t="str">
        <f>"PNLIPRP3"</f>
        <v>PNLIPRP3</v>
      </c>
      <c r="B6198" s="4">
        <v>2</v>
      </c>
      <c r="C6198" s="5">
        <v>0.56000000000000005</v>
      </c>
    </row>
    <row r="6199" spans="1:3" x14ac:dyDescent="0.2">
      <c r="A6199" s="3" t="str">
        <f>"FCHO2"</f>
        <v>FCHO2</v>
      </c>
      <c r="B6199" s="4">
        <v>2</v>
      </c>
      <c r="C6199" s="5">
        <v>0.56000000000000005</v>
      </c>
    </row>
    <row r="6200" spans="1:3" x14ac:dyDescent="0.2">
      <c r="A6200" s="3" t="str">
        <f>"SLC34A2"</f>
        <v>SLC34A2</v>
      </c>
      <c r="B6200" s="4">
        <v>2</v>
      </c>
      <c r="C6200" s="5">
        <v>0.56000000000000005</v>
      </c>
    </row>
    <row r="6201" spans="1:3" x14ac:dyDescent="0.2">
      <c r="A6201" s="3" t="str">
        <f>"AC068888.2"</f>
        <v>AC068888.2</v>
      </c>
      <c r="B6201" s="4">
        <v>2</v>
      </c>
      <c r="C6201" s="5">
        <v>0.56000000000000005</v>
      </c>
    </row>
    <row r="6202" spans="1:3" x14ac:dyDescent="0.2">
      <c r="A6202" s="3" t="str">
        <f>"SERINC1"</f>
        <v>SERINC1</v>
      </c>
      <c r="B6202" s="4">
        <v>2</v>
      </c>
      <c r="C6202" s="5">
        <v>0.56000000000000005</v>
      </c>
    </row>
    <row r="6203" spans="1:3" x14ac:dyDescent="0.2">
      <c r="A6203" s="3" t="str">
        <f>"MON1B"</f>
        <v>MON1B</v>
      </c>
      <c r="B6203" s="4">
        <v>2</v>
      </c>
      <c r="C6203" s="5">
        <v>0.56000000000000005</v>
      </c>
    </row>
    <row r="6204" spans="1:3" x14ac:dyDescent="0.2">
      <c r="A6204" s="3" t="str">
        <f>"FAM118B"</f>
        <v>FAM118B</v>
      </c>
      <c r="B6204" s="4">
        <v>2</v>
      </c>
      <c r="C6204" s="5">
        <v>0.56000000000000005</v>
      </c>
    </row>
    <row r="6205" spans="1:3" x14ac:dyDescent="0.2">
      <c r="A6205" s="3" t="str">
        <f>"P2RY6"</f>
        <v>P2RY6</v>
      </c>
      <c r="B6205" s="4">
        <v>2</v>
      </c>
      <c r="C6205" s="5">
        <v>0.56000000000000005</v>
      </c>
    </row>
    <row r="6206" spans="1:3" x14ac:dyDescent="0.2">
      <c r="A6206" s="3" t="str">
        <f>"SLC37A2"</f>
        <v>SLC37A2</v>
      </c>
      <c r="B6206" s="4">
        <v>2</v>
      </c>
      <c r="C6206" s="5">
        <v>0.55900000000000005</v>
      </c>
    </row>
    <row r="6207" spans="1:3" x14ac:dyDescent="0.2">
      <c r="A6207" s="3" t="str">
        <f>"CDK11A"</f>
        <v>CDK11A</v>
      </c>
      <c r="B6207" s="4">
        <v>2</v>
      </c>
      <c r="C6207" s="5">
        <v>0.55900000000000005</v>
      </c>
    </row>
    <row r="6208" spans="1:3" x14ac:dyDescent="0.2">
      <c r="A6208" s="3" t="str">
        <f>"TAPBPL"</f>
        <v>TAPBPL</v>
      </c>
      <c r="B6208" s="4">
        <v>2</v>
      </c>
      <c r="C6208" s="5">
        <v>0.55900000000000005</v>
      </c>
    </row>
    <row r="6209" spans="1:3" x14ac:dyDescent="0.2">
      <c r="A6209" s="3" t="str">
        <f>"DHRS13"</f>
        <v>DHRS13</v>
      </c>
      <c r="B6209" s="4">
        <v>2</v>
      </c>
      <c r="C6209" s="5">
        <v>0.55900000000000005</v>
      </c>
    </row>
    <row r="6210" spans="1:3" x14ac:dyDescent="0.2">
      <c r="A6210" s="3" t="str">
        <f>"AC105233.5"</f>
        <v>AC105233.5</v>
      </c>
      <c r="B6210" s="4">
        <v>2</v>
      </c>
      <c r="C6210" s="5">
        <v>0.55900000000000005</v>
      </c>
    </row>
    <row r="6211" spans="1:3" x14ac:dyDescent="0.2">
      <c r="A6211" s="3" t="str">
        <f>"SLC26A6"</f>
        <v>SLC26A6</v>
      </c>
      <c r="B6211" s="4">
        <v>2</v>
      </c>
      <c r="C6211" s="5">
        <v>0.55900000000000005</v>
      </c>
    </row>
    <row r="6212" spans="1:3" x14ac:dyDescent="0.2">
      <c r="A6212" s="3" t="str">
        <f>"OCLN"</f>
        <v>OCLN</v>
      </c>
      <c r="B6212" s="4">
        <v>2</v>
      </c>
      <c r="C6212" s="5">
        <v>0.55900000000000005</v>
      </c>
    </row>
    <row r="6213" spans="1:3" x14ac:dyDescent="0.2">
      <c r="A6213" s="3" t="str">
        <f>"SASH1"</f>
        <v>SASH1</v>
      </c>
      <c r="B6213" s="4">
        <v>2</v>
      </c>
      <c r="C6213" s="5">
        <v>0.55800000000000005</v>
      </c>
    </row>
    <row r="6214" spans="1:3" x14ac:dyDescent="0.2">
      <c r="A6214" s="3" t="str">
        <f>"AC068631.2"</f>
        <v>AC068631.2</v>
      </c>
      <c r="B6214" s="4">
        <v>2</v>
      </c>
      <c r="C6214" s="5">
        <v>0.55800000000000005</v>
      </c>
    </row>
    <row r="6215" spans="1:3" x14ac:dyDescent="0.2">
      <c r="A6215" s="3" t="str">
        <f>"AFG3L1P"</f>
        <v>AFG3L1P</v>
      </c>
      <c r="B6215" s="4">
        <v>2</v>
      </c>
      <c r="C6215" s="5">
        <v>0.55800000000000005</v>
      </c>
    </row>
    <row r="6216" spans="1:3" x14ac:dyDescent="0.2">
      <c r="A6216" s="3" t="str">
        <f>"ARRDC1"</f>
        <v>ARRDC1</v>
      </c>
      <c r="B6216" s="4">
        <v>2</v>
      </c>
      <c r="C6216" s="5">
        <v>0.55800000000000005</v>
      </c>
    </row>
    <row r="6217" spans="1:3" x14ac:dyDescent="0.2">
      <c r="A6217" s="3" t="str">
        <f>"YWHAZ"</f>
        <v>YWHAZ</v>
      </c>
      <c r="B6217" s="4">
        <v>2</v>
      </c>
      <c r="C6217" s="5">
        <v>0.55800000000000005</v>
      </c>
    </row>
    <row r="6218" spans="1:3" x14ac:dyDescent="0.2">
      <c r="A6218" s="3" t="str">
        <f>"HHEX"</f>
        <v>HHEX</v>
      </c>
      <c r="B6218" s="4">
        <v>2</v>
      </c>
      <c r="C6218" s="5">
        <v>0.55700000000000005</v>
      </c>
    </row>
    <row r="6219" spans="1:3" x14ac:dyDescent="0.2">
      <c r="A6219" s="3" t="str">
        <f>"AL049840.5"</f>
        <v>AL049840.5</v>
      </c>
      <c r="B6219" s="4">
        <v>2</v>
      </c>
      <c r="C6219" s="5">
        <v>0.55700000000000005</v>
      </c>
    </row>
    <row r="6220" spans="1:3" x14ac:dyDescent="0.2">
      <c r="A6220" s="3" t="str">
        <f>"SESTD1"</f>
        <v>SESTD1</v>
      </c>
      <c r="B6220" s="4">
        <v>2</v>
      </c>
      <c r="C6220" s="5">
        <v>0.55700000000000005</v>
      </c>
    </row>
    <row r="6221" spans="1:3" x14ac:dyDescent="0.2">
      <c r="A6221" s="3" t="str">
        <f>"HRAS"</f>
        <v>HRAS</v>
      </c>
      <c r="B6221" s="4">
        <v>2</v>
      </c>
      <c r="C6221" s="5">
        <v>0.55700000000000005</v>
      </c>
    </row>
    <row r="6222" spans="1:3" x14ac:dyDescent="0.2">
      <c r="A6222" s="3" t="str">
        <f>"SEMA4G"</f>
        <v>SEMA4G</v>
      </c>
      <c r="B6222" s="4">
        <v>2</v>
      </c>
      <c r="C6222" s="5">
        <v>0.55700000000000005</v>
      </c>
    </row>
    <row r="6223" spans="1:3" x14ac:dyDescent="0.2">
      <c r="A6223" s="3" t="str">
        <f>"CDC34"</f>
        <v>CDC34</v>
      </c>
      <c r="B6223" s="4">
        <v>2</v>
      </c>
      <c r="C6223" s="5">
        <v>0.55700000000000005</v>
      </c>
    </row>
    <row r="6224" spans="1:3" x14ac:dyDescent="0.2">
      <c r="A6224" s="3" t="str">
        <f>"OSGIN1"</f>
        <v>OSGIN1</v>
      </c>
      <c r="B6224" s="4">
        <v>2</v>
      </c>
      <c r="C6224" s="5">
        <v>0.55700000000000005</v>
      </c>
    </row>
    <row r="6225" spans="1:3" x14ac:dyDescent="0.2">
      <c r="A6225" s="3" t="str">
        <f>"AC004951.2"</f>
        <v>AC004951.2</v>
      </c>
      <c r="B6225" s="4">
        <v>2</v>
      </c>
      <c r="C6225" s="5">
        <v>0.55700000000000005</v>
      </c>
    </row>
    <row r="6226" spans="1:3" x14ac:dyDescent="0.2">
      <c r="A6226" s="3" t="str">
        <f>"FASTKD3"</f>
        <v>FASTKD3</v>
      </c>
      <c r="B6226" s="4">
        <v>2</v>
      </c>
      <c r="C6226" s="5">
        <v>0.55700000000000005</v>
      </c>
    </row>
    <row r="6227" spans="1:3" x14ac:dyDescent="0.2">
      <c r="A6227" s="3" t="str">
        <f>"KLHDC8B"</f>
        <v>KLHDC8B</v>
      </c>
      <c r="B6227" s="4">
        <v>2</v>
      </c>
      <c r="C6227" s="5">
        <v>0.55700000000000005</v>
      </c>
    </row>
    <row r="6228" spans="1:3" x14ac:dyDescent="0.2">
      <c r="A6228" s="3" t="str">
        <f>"ERVH-1"</f>
        <v>ERVH-1</v>
      </c>
      <c r="B6228" s="4">
        <v>2</v>
      </c>
      <c r="C6228" s="5">
        <v>0.55600000000000005</v>
      </c>
    </row>
    <row r="6229" spans="1:3" x14ac:dyDescent="0.2">
      <c r="A6229" s="3" t="str">
        <f>"CPSF1"</f>
        <v>CPSF1</v>
      </c>
      <c r="B6229" s="4">
        <v>2</v>
      </c>
      <c r="C6229" s="5">
        <v>0.55600000000000005</v>
      </c>
    </row>
    <row r="6230" spans="1:3" x14ac:dyDescent="0.2">
      <c r="A6230" s="3" t="str">
        <f>"ATXN7L2"</f>
        <v>ATXN7L2</v>
      </c>
      <c r="B6230" s="4">
        <v>2</v>
      </c>
      <c r="C6230" s="5">
        <v>0.55600000000000005</v>
      </c>
    </row>
    <row r="6231" spans="1:3" x14ac:dyDescent="0.2">
      <c r="A6231" s="3" t="str">
        <f>"ANXA1"</f>
        <v>ANXA1</v>
      </c>
      <c r="B6231" s="4">
        <v>2</v>
      </c>
      <c r="C6231" s="5">
        <v>0.55600000000000005</v>
      </c>
    </row>
    <row r="6232" spans="1:3" x14ac:dyDescent="0.2">
      <c r="A6232" s="3" t="str">
        <f>"IL7R"</f>
        <v>IL7R</v>
      </c>
      <c r="B6232" s="4">
        <v>2</v>
      </c>
      <c r="C6232" s="5">
        <v>0.55600000000000005</v>
      </c>
    </row>
    <row r="6233" spans="1:3" x14ac:dyDescent="0.2">
      <c r="A6233" s="3" t="str">
        <f>"CMAS"</f>
        <v>CMAS</v>
      </c>
      <c r="B6233" s="4">
        <v>2</v>
      </c>
      <c r="C6233" s="5">
        <v>0.55600000000000005</v>
      </c>
    </row>
    <row r="6234" spans="1:3" x14ac:dyDescent="0.2">
      <c r="A6234" s="3" t="str">
        <f>"FITM1"</f>
        <v>FITM1</v>
      </c>
      <c r="B6234" s="4">
        <v>2</v>
      </c>
      <c r="C6234" s="5">
        <v>0.55600000000000005</v>
      </c>
    </row>
    <row r="6235" spans="1:3" x14ac:dyDescent="0.2">
      <c r="A6235" s="3" t="str">
        <f>"EIF4E2"</f>
        <v>EIF4E2</v>
      </c>
      <c r="B6235" s="4">
        <v>2</v>
      </c>
      <c r="C6235" s="5">
        <v>0.55500000000000005</v>
      </c>
    </row>
    <row r="6236" spans="1:3" x14ac:dyDescent="0.2">
      <c r="A6236" s="3" t="str">
        <f>"AP3S1"</f>
        <v>AP3S1</v>
      </c>
      <c r="B6236" s="4">
        <v>2</v>
      </c>
      <c r="C6236" s="5">
        <v>0.55500000000000005</v>
      </c>
    </row>
    <row r="6237" spans="1:3" x14ac:dyDescent="0.2">
      <c r="A6237" s="3" t="str">
        <f>"ZBTB8OS"</f>
        <v>ZBTB8OS</v>
      </c>
      <c r="B6237" s="4">
        <v>2</v>
      </c>
      <c r="C6237" s="5">
        <v>0.55500000000000005</v>
      </c>
    </row>
    <row r="6238" spans="1:3" x14ac:dyDescent="0.2">
      <c r="A6238" s="3" t="str">
        <f>"AC025580.1"</f>
        <v>AC025580.1</v>
      </c>
      <c r="B6238" s="4">
        <v>2</v>
      </c>
      <c r="C6238" s="5">
        <v>0.55400000000000005</v>
      </c>
    </row>
    <row r="6239" spans="1:3" x14ac:dyDescent="0.2">
      <c r="A6239" s="3" t="str">
        <f>"GNL2"</f>
        <v>GNL2</v>
      </c>
      <c r="B6239" s="4">
        <v>2</v>
      </c>
      <c r="C6239" s="5">
        <v>0.55400000000000005</v>
      </c>
    </row>
    <row r="6240" spans="1:3" x14ac:dyDescent="0.2">
      <c r="A6240" s="3" t="str">
        <f>"AC025442.2"</f>
        <v>AC025442.2</v>
      </c>
      <c r="B6240" s="4">
        <v>2</v>
      </c>
      <c r="C6240" s="5">
        <v>0.55400000000000005</v>
      </c>
    </row>
    <row r="6241" spans="1:3" x14ac:dyDescent="0.2">
      <c r="A6241" s="3" t="str">
        <f>"TDG"</f>
        <v>TDG</v>
      </c>
      <c r="B6241" s="4">
        <v>2</v>
      </c>
      <c r="C6241" s="5">
        <v>0.55400000000000005</v>
      </c>
    </row>
    <row r="6242" spans="1:3" x14ac:dyDescent="0.2">
      <c r="A6242" s="3" t="str">
        <f>"FGD6"</f>
        <v>FGD6</v>
      </c>
      <c r="B6242" s="4">
        <v>2</v>
      </c>
      <c r="C6242" s="5">
        <v>0.55400000000000005</v>
      </c>
    </row>
    <row r="6243" spans="1:3" x14ac:dyDescent="0.2">
      <c r="A6243" s="3" t="str">
        <f>"CSNK1E"</f>
        <v>CSNK1E</v>
      </c>
      <c r="B6243" s="4">
        <v>2</v>
      </c>
      <c r="C6243" s="5">
        <v>0.55400000000000005</v>
      </c>
    </row>
    <row r="6244" spans="1:3" x14ac:dyDescent="0.2">
      <c r="A6244" s="3" t="str">
        <f>"S1PR3"</f>
        <v>S1PR3</v>
      </c>
      <c r="B6244" s="4">
        <v>2</v>
      </c>
      <c r="C6244" s="5">
        <v>0.55400000000000005</v>
      </c>
    </row>
    <row r="6245" spans="1:3" x14ac:dyDescent="0.2">
      <c r="A6245" s="3" t="str">
        <f>"ADRB2"</f>
        <v>ADRB2</v>
      </c>
      <c r="B6245" s="4">
        <v>2</v>
      </c>
      <c r="C6245" s="5">
        <v>0.55400000000000005</v>
      </c>
    </row>
    <row r="6246" spans="1:3" x14ac:dyDescent="0.2">
      <c r="A6246" s="3" t="str">
        <f>"AP003068.4"</f>
        <v>AP003068.4</v>
      </c>
      <c r="B6246" s="4">
        <v>2</v>
      </c>
      <c r="C6246" s="5">
        <v>0.55300000000000005</v>
      </c>
    </row>
    <row r="6247" spans="1:3" x14ac:dyDescent="0.2">
      <c r="A6247" s="3" t="str">
        <f>"ACHE"</f>
        <v>ACHE</v>
      </c>
      <c r="B6247" s="4">
        <v>2</v>
      </c>
      <c r="C6247" s="5">
        <v>0.55300000000000005</v>
      </c>
    </row>
    <row r="6248" spans="1:3" x14ac:dyDescent="0.2">
      <c r="A6248" s="3" t="str">
        <f>"UBE2F"</f>
        <v>UBE2F</v>
      </c>
      <c r="B6248" s="4">
        <v>2</v>
      </c>
      <c r="C6248" s="5">
        <v>0.55300000000000005</v>
      </c>
    </row>
    <row r="6249" spans="1:3" x14ac:dyDescent="0.2">
      <c r="A6249" s="3" t="str">
        <f>"ARSB"</f>
        <v>ARSB</v>
      </c>
      <c r="B6249" s="4">
        <v>2</v>
      </c>
      <c r="C6249" s="5">
        <v>0.55300000000000005</v>
      </c>
    </row>
    <row r="6250" spans="1:3" x14ac:dyDescent="0.2">
      <c r="A6250" s="3" t="str">
        <f>"FUCA1"</f>
        <v>FUCA1</v>
      </c>
      <c r="B6250" s="4">
        <v>2</v>
      </c>
      <c r="C6250" s="5">
        <v>0.55300000000000005</v>
      </c>
    </row>
    <row r="6251" spans="1:3" x14ac:dyDescent="0.2">
      <c r="A6251" s="3" t="str">
        <f>"MT-TL1"</f>
        <v>MT-TL1</v>
      </c>
      <c r="B6251" s="4">
        <v>2</v>
      </c>
      <c r="C6251" s="5">
        <v>0.55200000000000005</v>
      </c>
    </row>
    <row r="6252" spans="1:3" x14ac:dyDescent="0.2">
      <c r="A6252" s="3" t="str">
        <f>"HSD17B14"</f>
        <v>HSD17B14</v>
      </c>
      <c r="B6252" s="4">
        <v>2</v>
      </c>
      <c r="C6252" s="5">
        <v>0.55200000000000005</v>
      </c>
    </row>
    <row r="6253" spans="1:3" x14ac:dyDescent="0.2">
      <c r="A6253" s="3" t="str">
        <f>"RELN"</f>
        <v>RELN</v>
      </c>
      <c r="B6253" s="4">
        <v>2</v>
      </c>
      <c r="C6253" s="5">
        <v>0.55200000000000005</v>
      </c>
    </row>
    <row r="6254" spans="1:3" x14ac:dyDescent="0.2">
      <c r="A6254" s="3" t="str">
        <f>"ZSCAN2"</f>
        <v>ZSCAN2</v>
      </c>
      <c r="B6254" s="4">
        <v>2</v>
      </c>
      <c r="C6254" s="5">
        <v>0.55200000000000005</v>
      </c>
    </row>
    <row r="6255" spans="1:3" x14ac:dyDescent="0.2">
      <c r="A6255" s="3" t="str">
        <f>"BRD2"</f>
        <v>BRD2</v>
      </c>
      <c r="B6255" s="4">
        <v>2</v>
      </c>
      <c r="C6255" s="5">
        <v>0.55200000000000005</v>
      </c>
    </row>
    <row r="6256" spans="1:3" x14ac:dyDescent="0.2">
      <c r="A6256" s="3" t="str">
        <f>"DTX2"</f>
        <v>DTX2</v>
      </c>
      <c r="B6256" s="4">
        <v>2</v>
      </c>
      <c r="C6256" s="5">
        <v>0.55100000000000005</v>
      </c>
    </row>
    <row r="6257" spans="1:3" x14ac:dyDescent="0.2">
      <c r="A6257" s="3" t="str">
        <f>"ZNF513"</f>
        <v>ZNF513</v>
      </c>
      <c r="B6257" s="4">
        <v>2</v>
      </c>
      <c r="C6257" s="5">
        <v>0.55000000000000004</v>
      </c>
    </row>
    <row r="6258" spans="1:3" x14ac:dyDescent="0.2">
      <c r="A6258" s="3" t="str">
        <f>"FHDC1"</f>
        <v>FHDC1</v>
      </c>
      <c r="B6258" s="4">
        <v>2</v>
      </c>
      <c r="C6258" s="5">
        <v>0.55000000000000004</v>
      </c>
    </row>
    <row r="6259" spans="1:3" x14ac:dyDescent="0.2">
      <c r="A6259" s="3" t="str">
        <f>"BABAM1"</f>
        <v>BABAM1</v>
      </c>
      <c r="B6259" s="4">
        <v>2</v>
      </c>
      <c r="C6259" s="5">
        <v>0.55000000000000004</v>
      </c>
    </row>
    <row r="6260" spans="1:3" x14ac:dyDescent="0.2">
      <c r="A6260" s="3" t="str">
        <f>"TBC1D2"</f>
        <v>TBC1D2</v>
      </c>
      <c r="B6260" s="4">
        <v>2</v>
      </c>
      <c r="C6260" s="5">
        <v>0.55000000000000004</v>
      </c>
    </row>
    <row r="6261" spans="1:3" x14ac:dyDescent="0.2">
      <c r="A6261" s="3" t="str">
        <f>"CEMIP2"</f>
        <v>CEMIP2</v>
      </c>
      <c r="B6261" s="4">
        <v>2</v>
      </c>
      <c r="C6261" s="5">
        <v>0.55000000000000004</v>
      </c>
    </row>
    <row r="6262" spans="1:3" x14ac:dyDescent="0.2">
      <c r="A6262" s="3" t="str">
        <f>"PRR14"</f>
        <v>PRR14</v>
      </c>
      <c r="B6262" s="4">
        <v>2</v>
      </c>
      <c r="C6262" s="5">
        <v>0.54900000000000004</v>
      </c>
    </row>
    <row r="6263" spans="1:3" x14ac:dyDescent="0.2">
      <c r="A6263" s="3" t="str">
        <f>"AMN"</f>
        <v>AMN</v>
      </c>
      <c r="B6263" s="4">
        <v>2</v>
      </c>
      <c r="C6263" s="5">
        <v>0.54900000000000004</v>
      </c>
    </row>
    <row r="6264" spans="1:3" x14ac:dyDescent="0.2">
      <c r="A6264" s="3" t="str">
        <f>"FAM160B2"</f>
        <v>FAM160B2</v>
      </c>
      <c r="B6264" s="4">
        <v>2</v>
      </c>
      <c r="C6264" s="5">
        <v>0.54900000000000004</v>
      </c>
    </row>
    <row r="6265" spans="1:3" x14ac:dyDescent="0.2">
      <c r="A6265" s="3" t="str">
        <f>"AL592295.1"</f>
        <v>AL592295.1</v>
      </c>
      <c r="B6265" s="4">
        <v>2</v>
      </c>
      <c r="C6265" s="5">
        <v>0.54900000000000004</v>
      </c>
    </row>
    <row r="6266" spans="1:3" x14ac:dyDescent="0.2">
      <c r="A6266" s="3" t="str">
        <f>"S100A10"</f>
        <v>S100A10</v>
      </c>
      <c r="B6266" s="4">
        <v>2</v>
      </c>
      <c r="C6266" s="5">
        <v>0.54800000000000004</v>
      </c>
    </row>
    <row r="6267" spans="1:3" x14ac:dyDescent="0.2">
      <c r="A6267" s="3" t="str">
        <f>"AL590764.2"</f>
        <v>AL590764.2</v>
      </c>
      <c r="B6267" s="4">
        <v>2</v>
      </c>
      <c r="C6267" s="5">
        <v>0.54800000000000004</v>
      </c>
    </row>
    <row r="6268" spans="1:3" x14ac:dyDescent="0.2">
      <c r="A6268" s="3" t="str">
        <f>"AL606534.4"</f>
        <v>AL606534.4</v>
      </c>
      <c r="B6268" s="4">
        <v>2</v>
      </c>
      <c r="C6268" s="5">
        <v>0.54800000000000004</v>
      </c>
    </row>
    <row r="6269" spans="1:3" x14ac:dyDescent="0.2">
      <c r="A6269" s="3" t="str">
        <f>"HTR3B"</f>
        <v>HTR3B</v>
      </c>
      <c r="B6269" s="4">
        <v>2</v>
      </c>
      <c r="C6269" s="5">
        <v>0.54800000000000004</v>
      </c>
    </row>
    <row r="6270" spans="1:3" x14ac:dyDescent="0.2">
      <c r="A6270" s="3" t="str">
        <f>"SNX11"</f>
        <v>SNX11</v>
      </c>
      <c r="B6270" s="4">
        <v>2</v>
      </c>
      <c r="C6270" s="5">
        <v>0.54800000000000004</v>
      </c>
    </row>
    <row r="6271" spans="1:3" x14ac:dyDescent="0.2">
      <c r="A6271" s="3" t="str">
        <f>"IGFL2-AS1"</f>
        <v>IGFL2-AS1</v>
      </c>
      <c r="B6271" s="4">
        <v>2</v>
      </c>
      <c r="C6271" s="5">
        <v>0.54800000000000004</v>
      </c>
    </row>
    <row r="6272" spans="1:3" x14ac:dyDescent="0.2">
      <c r="A6272" s="3" t="str">
        <f>"CASP6"</f>
        <v>CASP6</v>
      </c>
      <c r="B6272" s="4">
        <v>2</v>
      </c>
      <c r="C6272" s="5">
        <v>0.54800000000000004</v>
      </c>
    </row>
    <row r="6273" spans="1:3" x14ac:dyDescent="0.2">
      <c r="A6273" s="3" t="str">
        <f>"RALY"</f>
        <v>RALY</v>
      </c>
      <c r="B6273" s="4">
        <v>2</v>
      </c>
      <c r="C6273" s="5">
        <v>0.54800000000000004</v>
      </c>
    </row>
    <row r="6274" spans="1:3" x14ac:dyDescent="0.2">
      <c r="A6274" s="3" t="str">
        <f>"GLUL"</f>
        <v>GLUL</v>
      </c>
      <c r="B6274" s="4">
        <v>2</v>
      </c>
      <c r="C6274" s="5">
        <v>0.54800000000000004</v>
      </c>
    </row>
    <row r="6275" spans="1:3" x14ac:dyDescent="0.2">
      <c r="A6275" s="3" t="str">
        <f>"AMPD1"</f>
        <v>AMPD1</v>
      </c>
      <c r="B6275" s="4">
        <v>2</v>
      </c>
      <c r="C6275" s="5">
        <v>0.54700000000000004</v>
      </c>
    </row>
    <row r="6276" spans="1:3" x14ac:dyDescent="0.2">
      <c r="A6276" s="3" t="str">
        <f>"CCL22"</f>
        <v>CCL22</v>
      </c>
      <c r="B6276" s="4">
        <v>2</v>
      </c>
      <c r="C6276" s="5">
        <v>0.54700000000000004</v>
      </c>
    </row>
    <row r="6277" spans="1:3" x14ac:dyDescent="0.2">
      <c r="A6277" s="3" t="str">
        <f>"TOP3B"</f>
        <v>TOP3B</v>
      </c>
      <c r="B6277" s="4">
        <v>2</v>
      </c>
      <c r="C6277" s="5">
        <v>0.54700000000000004</v>
      </c>
    </row>
    <row r="6278" spans="1:3" x14ac:dyDescent="0.2">
      <c r="A6278" s="3" t="str">
        <f>"MMADHC"</f>
        <v>MMADHC</v>
      </c>
      <c r="B6278" s="4">
        <v>2</v>
      </c>
      <c r="C6278" s="5">
        <v>0.54700000000000004</v>
      </c>
    </row>
    <row r="6279" spans="1:3" x14ac:dyDescent="0.2">
      <c r="A6279" s="3" t="str">
        <f>"PKN2"</f>
        <v>PKN2</v>
      </c>
      <c r="B6279" s="4">
        <v>2</v>
      </c>
      <c r="C6279" s="5">
        <v>0.54700000000000004</v>
      </c>
    </row>
    <row r="6280" spans="1:3" x14ac:dyDescent="0.2">
      <c r="A6280" s="3" t="str">
        <f>"CRNN"</f>
        <v>CRNN</v>
      </c>
      <c r="B6280" s="4">
        <v>2</v>
      </c>
      <c r="C6280" s="5">
        <v>0.54700000000000004</v>
      </c>
    </row>
    <row r="6281" spans="1:3" x14ac:dyDescent="0.2">
      <c r="A6281" s="3" t="str">
        <f>"NOC4L"</f>
        <v>NOC4L</v>
      </c>
      <c r="B6281" s="4">
        <v>2</v>
      </c>
      <c r="C6281" s="5">
        <v>0.54700000000000004</v>
      </c>
    </row>
    <row r="6282" spans="1:3" x14ac:dyDescent="0.2">
      <c r="A6282" s="3" t="str">
        <f>"MYL12B"</f>
        <v>MYL12B</v>
      </c>
      <c r="B6282" s="4">
        <v>2</v>
      </c>
      <c r="C6282" s="5">
        <v>0.54700000000000004</v>
      </c>
    </row>
    <row r="6283" spans="1:3" x14ac:dyDescent="0.2">
      <c r="A6283" s="3" t="str">
        <f>"CD109"</f>
        <v>CD109</v>
      </c>
      <c r="B6283" s="4">
        <v>2</v>
      </c>
      <c r="C6283" s="5">
        <v>0.54600000000000004</v>
      </c>
    </row>
    <row r="6284" spans="1:3" x14ac:dyDescent="0.2">
      <c r="A6284" s="3" t="str">
        <f>"LINC02617"</f>
        <v>LINC02617</v>
      </c>
      <c r="B6284" s="4">
        <v>2</v>
      </c>
      <c r="C6284" s="5">
        <v>0.54600000000000004</v>
      </c>
    </row>
    <row r="6285" spans="1:3" x14ac:dyDescent="0.2">
      <c r="A6285" s="3" t="str">
        <f>"PRRG1"</f>
        <v>PRRG1</v>
      </c>
      <c r="B6285" s="4">
        <v>2</v>
      </c>
      <c r="C6285" s="5">
        <v>0.54600000000000004</v>
      </c>
    </row>
    <row r="6286" spans="1:3" x14ac:dyDescent="0.2">
      <c r="A6286" s="3" t="str">
        <f>"ZNF226"</f>
        <v>ZNF226</v>
      </c>
      <c r="B6286" s="4">
        <v>2</v>
      </c>
      <c r="C6286" s="5">
        <v>0.54600000000000004</v>
      </c>
    </row>
    <row r="6287" spans="1:3" x14ac:dyDescent="0.2">
      <c r="A6287" s="3" t="str">
        <f>"CLSTN3"</f>
        <v>CLSTN3</v>
      </c>
      <c r="B6287" s="4">
        <v>2</v>
      </c>
      <c r="C6287" s="5">
        <v>0.54600000000000004</v>
      </c>
    </row>
    <row r="6288" spans="1:3" x14ac:dyDescent="0.2">
      <c r="A6288" s="3" t="str">
        <f>"NNMT"</f>
        <v>NNMT</v>
      </c>
      <c r="B6288" s="4">
        <v>2</v>
      </c>
      <c r="C6288" s="5">
        <v>0.54600000000000004</v>
      </c>
    </row>
    <row r="6289" spans="1:3" x14ac:dyDescent="0.2">
      <c r="A6289" s="3" t="str">
        <f>"STAT2"</f>
        <v>STAT2</v>
      </c>
      <c r="B6289" s="4">
        <v>2</v>
      </c>
      <c r="C6289" s="5">
        <v>0.54600000000000004</v>
      </c>
    </row>
    <row r="6290" spans="1:3" x14ac:dyDescent="0.2">
      <c r="A6290" s="3" t="str">
        <f>"EGLN2"</f>
        <v>EGLN2</v>
      </c>
      <c r="B6290" s="4">
        <v>2</v>
      </c>
      <c r="C6290" s="5">
        <v>0.54600000000000004</v>
      </c>
    </row>
    <row r="6291" spans="1:3" x14ac:dyDescent="0.2">
      <c r="A6291" s="3" t="str">
        <f>"LINC02681"</f>
        <v>LINC02681</v>
      </c>
      <c r="B6291" s="4">
        <v>2</v>
      </c>
      <c r="C6291" s="5">
        <v>0.54600000000000004</v>
      </c>
    </row>
    <row r="6292" spans="1:3" x14ac:dyDescent="0.2">
      <c r="A6292" s="3" t="str">
        <f>"TAF13"</f>
        <v>TAF13</v>
      </c>
      <c r="B6292" s="4">
        <v>2</v>
      </c>
      <c r="C6292" s="5">
        <v>0.54600000000000004</v>
      </c>
    </row>
    <row r="6293" spans="1:3" x14ac:dyDescent="0.2">
      <c r="A6293" s="3" t="str">
        <f>"MGST2"</f>
        <v>MGST2</v>
      </c>
      <c r="B6293" s="4">
        <v>2</v>
      </c>
      <c r="C6293" s="5">
        <v>0.54500000000000004</v>
      </c>
    </row>
    <row r="6294" spans="1:3" x14ac:dyDescent="0.2">
      <c r="A6294" s="3" t="str">
        <f>"RAB18"</f>
        <v>RAB18</v>
      </c>
      <c r="B6294" s="4">
        <v>2</v>
      </c>
      <c r="C6294" s="5">
        <v>0.54500000000000004</v>
      </c>
    </row>
    <row r="6295" spans="1:3" x14ac:dyDescent="0.2">
      <c r="A6295" s="3" t="str">
        <f>"SREK1IP1"</f>
        <v>SREK1IP1</v>
      </c>
      <c r="B6295" s="4">
        <v>2</v>
      </c>
      <c r="C6295" s="5">
        <v>0.54500000000000004</v>
      </c>
    </row>
    <row r="6296" spans="1:3" x14ac:dyDescent="0.2">
      <c r="A6296" s="3" t="str">
        <f>"COMMD5"</f>
        <v>COMMD5</v>
      </c>
      <c r="B6296" s="4">
        <v>2</v>
      </c>
      <c r="C6296" s="5">
        <v>0.54500000000000004</v>
      </c>
    </row>
    <row r="6297" spans="1:3" x14ac:dyDescent="0.2">
      <c r="A6297" s="3" t="str">
        <f>"ACOX1"</f>
        <v>ACOX1</v>
      </c>
      <c r="B6297" s="4">
        <v>2</v>
      </c>
      <c r="C6297" s="5">
        <v>0.54500000000000004</v>
      </c>
    </row>
    <row r="6298" spans="1:3" x14ac:dyDescent="0.2">
      <c r="A6298" s="3" t="str">
        <f>"KF456478.1"</f>
        <v>KF456478.1</v>
      </c>
      <c r="B6298" s="4">
        <v>2</v>
      </c>
      <c r="C6298" s="5">
        <v>0.54400000000000004</v>
      </c>
    </row>
    <row r="6299" spans="1:3" x14ac:dyDescent="0.2">
      <c r="A6299" s="3" t="str">
        <f>"AC025678.3"</f>
        <v>AC025678.3</v>
      </c>
      <c r="B6299" s="4">
        <v>2</v>
      </c>
      <c r="C6299" s="5">
        <v>0.54400000000000004</v>
      </c>
    </row>
    <row r="6300" spans="1:3" x14ac:dyDescent="0.2">
      <c r="A6300" s="3" t="str">
        <f>"BORA"</f>
        <v>BORA</v>
      </c>
      <c r="B6300" s="4">
        <v>2</v>
      </c>
      <c r="C6300" s="5">
        <v>0.54300000000000004</v>
      </c>
    </row>
    <row r="6301" spans="1:3" x14ac:dyDescent="0.2">
      <c r="A6301" s="3" t="str">
        <f>"MREG"</f>
        <v>MREG</v>
      </c>
      <c r="B6301" s="4">
        <v>2</v>
      </c>
      <c r="C6301" s="5">
        <v>0.54300000000000004</v>
      </c>
    </row>
    <row r="6302" spans="1:3" x14ac:dyDescent="0.2">
      <c r="A6302" s="3" t="str">
        <f>"SNHG11"</f>
        <v>SNHG11</v>
      </c>
      <c r="B6302" s="4">
        <v>2</v>
      </c>
      <c r="C6302" s="5">
        <v>0.54300000000000004</v>
      </c>
    </row>
    <row r="6303" spans="1:3" x14ac:dyDescent="0.2">
      <c r="A6303" s="3" t="str">
        <f>"GDI2"</f>
        <v>GDI2</v>
      </c>
      <c r="B6303" s="4">
        <v>2</v>
      </c>
      <c r="C6303" s="5">
        <v>0.54300000000000004</v>
      </c>
    </row>
    <row r="6304" spans="1:3" x14ac:dyDescent="0.2">
      <c r="A6304" s="3" t="str">
        <f>"ZFYVE1"</f>
        <v>ZFYVE1</v>
      </c>
      <c r="B6304" s="4">
        <v>2</v>
      </c>
      <c r="C6304" s="5">
        <v>0.54200000000000004</v>
      </c>
    </row>
    <row r="6305" spans="1:3" x14ac:dyDescent="0.2">
      <c r="A6305" s="3" t="str">
        <f>"TMEM30A"</f>
        <v>TMEM30A</v>
      </c>
      <c r="B6305" s="4">
        <v>2</v>
      </c>
      <c r="C6305" s="5">
        <v>0.54200000000000004</v>
      </c>
    </row>
    <row r="6306" spans="1:3" x14ac:dyDescent="0.2">
      <c r="A6306" s="3" t="str">
        <f>"SMIM12"</f>
        <v>SMIM12</v>
      </c>
      <c r="B6306" s="4">
        <v>2</v>
      </c>
      <c r="C6306" s="5">
        <v>0.54200000000000004</v>
      </c>
    </row>
    <row r="6307" spans="1:3" x14ac:dyDescent="0.2">
      <c r="A6307" s="3" t="str">
        <f>"AL137782.1"</f>
        <v>AL137782.1</v>
      </c>
      <c r="B6307" s="4">
        <v>2</v>
      </c>
      <c r="C6307" s="5">
        <v>0.54200000000000004</v>
      </c>
    </row>
    <row r="6308" spans="1:3" x14ac:dyDescent="0.2">
      <c r="A6308" s="3" t="str">
        <f>"AC007292.2"</f>
        <v>AC007292.2</v>
      </c>
      <c r="B6308" s="4">
        <v>2</v>
      </c>
      <c r="C6308" s="5">
        <v>0.54200000000000004</v>
      </c>
    </row>
    <row r="6309" spans="1:3" x14ac:dyDescent="0.2">
      <c r="A6309" s="3" t="str">
        <f>"RNF126"</f>
        <v>RNF126</v>
      </c>
      <c r="B6309" s="4">
        <v>2</v>
      </c>
      <c r="C6309" s="5">
        <v>0.54200000000000004</v>
      </c>
    </row>
    <row r="6310" spans="1:3" x14ac:dyDescent="0.2">
      <c r="A6310" s="3" t="str">
        <f>"AMOTL2"</f>
        <v>AMOTL2</v>
      </c>
      <c r="B6310" s="4">
        <v>2</v>
      </c>
      <c r="C6310" s="5">
        <v>0.54100000000000004</v>
      </c>
    </row>
    <row r="6311" spans="1:3" x14ac:dyDescent="0.2">
      <c r="A6311" s="3" t="str">
        <f>"CARD17"</f>
        <v>CARD17</v>
      </c>
      <c r="B6311" s="4">
        <v>2</v>
      </c>
      <c r="C6311" s="5">
        <v>0.54100000000000004</v>
      </c>
    </row>
    <row r="6312" spans="1:3" x14ac:dyDescent="0.2">
      <c r="A6312" s="3" t="str">
        <f>"PACC1"</f>
        <v>PACC1</v>
      </c>
      <c r="B6312" s="4">
        <v>2</v>
      </c>
      <c r="C6312" s="5">
        <v>0.54100000000000004</v>
      </c>
    </row>
    <row r="6313" spans="1:3" x14ac:dyDescent="0.2">
      <c r="A6313" s="3" t="str">
        <f>"ZNF326"</f>
        <v>ZNF326</v>
      </c>
      <c r="B6313" s="4">
        <v>2</v>
      </c>
      <c r="C6313" s="5">
        <v>0.54</v>
      </c>
    </row>
    <row r="6314" spans="1:3" x14ac:dyDescent="0.2">
      <c r="A6314" s="3" t="str">
        <f>"RAB22A"</f>
        <v>RAB22A</v>
      </c>
      <c r="B6314" s="4">
        <v>2</v>
      </c>
      <c r="C6314" s="5">
        <v>0.54</v>
      </c>
    </row>
    <row r="6315" spans="1:3" x14ac:dyDescent="0.2">
      <c r="A6315" s="3" t="str">
        <f>"KLF13"</f>
        <v>KLF13</v>
      </c>
      <c r="B6315" s="4">
        <v>2</v>
      </c>
      <c r="C6315" s="5">
        <v>0.54</v>
      </c>
    </row>
    <row r="6316" spans="1:3" x14ac:dyDescent="0.2">
      <c r="A6316" s="3" t="str">
        <f>"SEC24A"</f>
        <v>SEC24A</v>
      </c>
      <c r="B6316" s="4">
        <v>2</v>
      </c>
      <c r="C6316" s="5">
        <v>0.53900000000000003</v>
      </c>
    </row>
    <row r="6317" spans="1:3" x14ac:dyDescent="0.2">
      <c r="A6317" s="3" t="str">
        <f>"PGLYRP4"</f>
        <v>PGLYRP4</v>
      </c>
      <c r="B6317" s="4">
        <v>2</v>
      </c>
      <c r="C6317" s="5">
        <v>0.53900000000000003</v>
      </c>
    </row>
    <row r="6318" spans="1:3" x14ac:dyDescent="0.2">
      <c r="A6318" s="3" t="str">
        <f>"SGSH"</f>
        <v>SGSH</v>
      </c>
      <c r="B6318" s="4">
        <v>2</v>
      </c>
      <c r="C6318" s="5">
        <v>0.53900000000000003</v>
      </c>
    </row>
    <row r="6319" spans="1:3" x14ac:dyDescent="0.2">
      <c r="A6319" s="3" t="str">
        <f>"HYOU1"</f>
        <v>HYOU1</v>
      </c>
      <c r="B6319" s="4">
        <v>2</v>
      </c>
      <c r="C6319" s="5">
        <v>0.53900000000000003</v>
      </c>
    </row>
    <row r="6320" spans="1:3" x14ac:dyDescent="0.2">
      <c r="A6320" s="3" t="str">
        <f>"NCOA7"</f>
        <v>NCOA7</v>
      </c>
      <c r="B6320" s="4">
        <v>2</v>
      </c>
      <c r="C6320" s="5">
        <v>0.53900000000000003</v>
      </c>
    </row>
    <row r="6321" spans="1:3" x14ac:dyDescent="0.2">
      <c r="A6321" s="3" t="str">
        <f>"TBC1D10B"</f>
        <v>TBC1D10B</v>
      </c>
      <c r="B6321" s="4">
        <v>2</v>
      </c>
      <c r="C6321" s="5">
        <v>0.53900000000000003</v>
      </c>
    </row>
    <row r="6322" spans="1:3" x14ac:dyDescent="0.2">
      <c r="A6322" s="3" t="str">
        <f>"ETV4"</f>
        <v>ETV4</v>
      </c>
      <c r="B6322" s="4">
        <v>2</v>
      </c>
      <c r="C6322" s="5">
        <v>0.53800000000000003</v>
      </c>
    </row>
    <row r="6323" spans="1:3" x14ac:dyDescent="0.2">
      <c r="A6323" s="3" t="str">
        <f>"AP4B1-AS1"</f>
        <v>AP4B1-AS1</v>
      </c>
      <c r="B6323" s="4">
        <v>2</v>
      </c>
      <c r="C6323" s="5">
        <v>0.53800000000000003</v>
      </c>
    </row>
    <row r="6324" spans="1:3" x14ac:dyDescent="0.2">
      <c r="A6324" s="3" t="str">
        <f>"LRRC39"</f>
        <v>LRRC39</v>
      </c>
      <c r="B6324" s="4">
        <v>2</v>
      </c>
      <c r="C6324" s="5">
        <v>0.53800000000000003</v>
      </c>
    </row>
    <row r="6325" spans="1:3" x14ac:dyDescent="0.2">
      <c r="A6325" s="3" t="str">
        <f>"DAZAP1"</f>
        <v>DAZAP1</v>
      </c>
      <c r="B6325" s="4">
        <v>2</v>
      </c>
      <c r="C6325" s="5">
        <v>0.53800000000000003</v>
      </c>
    </row>
    <row r="6326" spans="1:3" x14ac:dyDescent="0.2">
      <c r="A6326" s="3" t="str">
        <f>"MIR210HG"</f>
        <v>MIR210HG</v>
      </c>
      <c r="B6326" s="4">
        <v>2</v>
      </c>
      <c r="C6326" s="5">
        <v>0.53800000000000003</v>
      </c>
    </row>
    <row r="6327" spans="1:3" x14ac:dyDescent="0.2">
      <c r="A6327" s="3" t="str">
        <f>"MYBL2"</f>
        <v>MYBL2</v>
      </c>
      <c r="B6327" s="4">
        <v>2</v>
      </c>
      <c r="C6327" s="5">
        <v>0.53700000000000003</v>
      </c>
    </row>
    <row r="6328" spans="1:3" x14ac:dyDescent="0.2">
      <c r="A6328" s="3" t="str">
        <f>"NUDT1"</f>
        <v>NUDT1</v>
      </c>
      <c r="B6328" s="4">
        <v>2</v>
      </c>
      <c r="C6328" s="5">
        <v>0.53700000000000003</v>
      </c>
    </row>
    <row r="6329" spans="1:3" x14ac:dyDescent="0.2">
      <c r="A6329" s="3" t="str">
        <f>"H1-3"</f>
        <v>H1-3</v>
      </c>
      <c r="B6329" s="4">
        <v>2</v>
      </c>
      <c r="C6329" s="5">
        <v>0.53700000000000003</v>
      </c>
    </row>
    <row r="6330" spans="1:3" x14ac:dyDescent="0.2">
      <c r="A6330" s="3" t="str">
        <f>"SGPP2"</f>
        <v>SGPP2</v>
      </c>
      <c r="B6330" s="4">
        <v>2</v>
      </c>
      <c r="C6330" s="5">
        <v>0.53700000000000003</v>
      </c>
    </row>
    <row r="6331" spans="1:3" x14ac:dyDescent="0.2">
      <c r="A6331" s="3" t="str">
        <f>"LINC02012"</f>
        <v>LINC02012</v>
      </c>
      <c r="B6331" s="4">
        <v>2</v>
      </c>
      <c r="C6331" s="5">
        <v>0.53700000000000003</v>
      </c>
    </row>
    <row r="6332" spans="1:3" x14ac:dyDescent="0.2">
      <c r="A6332" s="3" t="str">
        <f>"PTCHD3P2"</f>
        <v>PTCHD3P2</v>
      </c>
      <c r="B6332" s="4">
        <v>2</v>
      </c>
      <c r="C6332" s="5">
        <v>0.53600000000000003</v>
      </c>
    </row>
    <row r="6333" spans="1:3" x14ac:dyDescent="0.2">
      <c r="A6333" s="3" t="str">
        <f>"BIRC7"</f>
        <v>BIRC7</v>
      </c>
      <c r="B6333" s="4">
        <v>2</v>
      </c>
      <c r="C6333" s="5">
        <v>0.53600000000000003</v>
      </c>
    </row>
    <row r="6334" spans="1:3" x14ac:dyDescent="0.2">
      <c r="A6334" s="3" t="str">
        <f>"ICOSLG"</f>
        <v>ICOSLG</v>
      </c>
      <c r="B6334" s="4">
        <v>2</v>
      </c>
      <c r="C6334" s="5">
        <v>0.53600000000000003</v>
      </c>
    </row>
    <row r="6335" spans="1:3" x14ac:dyDescent="0.2">
      <c r="A6335" s="3" t="str">
        <f>"FLT1"</f>
        <v>FLT1</v>
      </c>
      <c r="B6335" s="4">
        <v>2</v>
      </c>
      <c r="C6335" s="5">
        <v>0.53600000000000003</v>
      </c>
    </row>
    <row r="6336" spans="1:3" x14ac:dyDescent="0.2">
      <c r="A6336" s="3" t="str">
        <f>"DKK4"</f>
        <v>DKK4</v>
      </c>
      <c r="B6336" s="4">
        <v>2</v>
      </c>
      <c r="C6336" s="5">
        <v>0.53500000000000003</v>
      </c>
    </row>
    <row r="6337" spans="1:3" x14ac:dyDescent="0.2">
      <c r="A6337" s="3" t="str">
        <f>"PIK3CB"</f>
        <v>PIK3CB</v>
      </c>
      <c r="B6337" s="4">
        <v>2</v>
      </c>
      <c r="C6337" s="5">
        <v>0.53500000000000003</v>
      </c>
    </row>
    <row r="6338" spans="1:3" x14ac:dyDescent="0.2">
      <c r="A6338" s="3" t="str">
        <f>"PIP5K1A"</f>
        <v>PIP5K1A</v>
      </c>
      <c r="B6338" s="4">
        <v>2</v>
      </c>
      <c r="C6338" s="5">
        <v>0.53500000000000003</v>
      </c>
    </row>
    <row r="6339" spans="1:3" x14ac:dyDescent="0.2">
      <c r="A6339" s="3" t="str">
        <f>"SP100"</f>
        <v>SP100</v>
      </c>
      <c r="B6339" s="4">
        <v>2</v>
      </c>
      <c r="C6339" s="5">
        <v>0.53500000000000003</v>
      </c>
    </row>
    <row r="6340" spans="1:3" x14ac:dyDescent="0.2">
      <c r="A6340" s="3" t="str">
        <f>"GLYCTK"</f>
        <v>GLYCTK</v>
      </c>
      <c r="B6340" s="4">
        <v>2</v>
      </c>
      <c r="C6340" s="5">
        <v>0.53500000000000003</v>
      </c>
    </row>
    <row r="6341" spans="1:3" x14ac:dyDescent="0.2">
      <c r="A6341" s="3" t="str">
        <f>"MRTFA"</f>
        <v>MRTFA</v>
      </c>
      <c r="B6341" s="4">
        <v>2</v>
      </c>
      <c r="C6341" s="5">
        <v>0.53500000000000003</v>
      </c>
    </row>
    <row r="6342" spans="1:3" x14ac:dyDescent="0.2">
      <c r="A6342" s="3" t="str">
        <f>"SLC38A2"</f>
        <v>SLC38A2</v>
      </c>
      <c r="B6342" s="4">
        <v>2</v>
      </c>
      <c r="C6342" s="5">
        <v>0.53400000000000003</v>
      </c>
    </row>
    <row r="6343" spans="1:3" x14ac:dyDescent="0.2">
      <c r="A6343" s="3" t="str">
        <f>"CCDC50"</f>
        <v>CCDC50</v>
      </c>
      <c r="B6343" s="4">
        <v>2</v>
      </c>
      <c r="C6343" s="5">
        <v>0.53400000000000003</v>
      </c>
    </row>
    <row r="6344" spans="1:3" x14ac:dyDescent="0.2">
      <c r="A6344" s="3" t="str">
        <f>"ATP11C"</f>
        <v>ATP11C</v>
      </c>
      <c r="B6344" s="4">
        <v>2</v>
      </c>
      <c r="C6344" s="5">
        <v>0.53400000000000003</v>
      </c>
    </row>
    <row r="6345" spans="1:3" x14ac:dyDescent="0.2">
      <c r="A6345" s="3" t="str">
        <f>"CTTNBP2NL"</f>
        <v>CTTNBP2NL</v>
      </c>
      <c r="B6345" s="4">
        <v>2</v>
      </c>
      <c r="C6345" s="5">
        <v>0.53400000000000003</v>
      </c>
    </row>
    <row r="6346" spans="1:3" x14ac:dyDescent="0.2">
      <c r="A6346" s="3" t="str">
        <f>"FAXC"</f>
        <v>FAXC</v>
      </c>
      <c r="B6346" s="4">
        <v>2</v>
      </c>
      <c r="C6346" s="5">
        <v>0.53400000000000003</v>
      </c>
    </row>
    <row r="6347" spans="1:3" x14ac:dyDescent="0.2">
      <c r="A6347" s="3" t="str">
        <f>"SHFL"</f>
        <v>SHFL</v>
      </c>
      <c r="B6347" s="4">
        <v>2</v>
      </c>
      <c r="C6347" s="5">
        <v>0.53400000000000003</v>
      </c>
    </row>
    <row r="6348" spans="1:3" x14ac:dyDescent="0.2">
      <c r="A6348" s="3" t="str">
        <f>"TOP1"</f>
        <v>TOP1</v>
      </c>
      <c r="B6348" s="4">
        <v>2</v>
      </c>
      <c r="C6348" s="5">
        <v>0.53300000000000003</v>
      </c>
    </row>
    <row r="6349" spans="1:3" x14ac:dyDescent="0.2">
      <c r="A6349" s="3" t="str">
        <f>"AL356867.1"</f>
        <v>AL356867.1</v>
      </c>
      <c r="B6349" s="4">
        <v>2</v>
      </c>
      <c r="C6349" s="5">
        <v>0.53300000000000003</v>
      </c>
    </row>
    <row r="6350" spans="1:3" x14ac:dyDescent="0.2">
      <c r="A6350" s="3" t="str">
        <f>"WBP1LP2"</f>
        <v>WBP1LP2</v>
      </c>
      <c r="B6350" s="4">
        <v>2</v>
      </c>
      <c r="C6350" s="5">
        <v>0.53300000000000003</v>
      </c>
    </row>
    <row r="6351" spans="1:3" x14ac:dyDescent="0.2">
      <c r="A6351" s="3" t="str">
        <f>"VENTX"</f>
        <v>VENTX</v>
      </c>
      <c r="B6351" s="4">
        <v>2</v>
      </c>
      <c r="C6351" s="5">
        <v>0.53300000000000003</v>
      </c>
    </row>
    <row r="6352" spans="1:3" x14ac:dyDescent="0.2">
      <c r="A6352" s="3" t="str">
        <f>"PTPN2"</f>
        <v>PTPN2</v>
      </c>
      <c r="B6352" s="4">
        <v>2</v>
      </c>
      <c r="C6352" s="5">
        <v>0.53300000000000003</v>
      </c>
    </row>
    <row r="6353" spans="1:3" x14ac:dyDescent="0.2">
      <c r="A6353" s="3" t="str">
        <f>"DYNLT3"</f>
        <v>DYNLT3</v>
      </c>
      <c r="B6353" s="4">
        <v>2</v>
      </c>
      <c r="C6353" s="5">
        <v>0.53200000000000003</v>
      </c>
    </row>
    <row r="6354" spans="1:3" x14ac:dyDescent="0.2">
      <c r="A6354" s="3" t="str">
        <f>"RSL24D1"</f>
        <v>RSL24D1</v>
      </c>
      <c r="B6354" s="4">
        <v>2</v>
      </c>
      <c r="C6354" s="5">
        <v>0.53200000000000003</v>
      </c>
    </row>
    <row r="6355" spans="1:3" x14ac:dyDescent="0.2">
      <c r="A6355" s="3" t="str">
        <f>"KCTD10"</f>
        <v>KCTD10</v>
      </c>
      <c r="B6355" s="4">
        <v>2</v>
      </c>
      <c r="C6355" s="5">
        <v>0.53200000000000003</v>
      </c>
    </row>
    <row r="6356" spans="1:3" x14ac:dyDescent="0.2">
      <c r="A6356" s="3" t="str">
        <f>"LORICRIN"</f>
        <v>LORICRIN</v>
      </c>
      <c r="B6356" s="4">
        <v>2</v>
      </c>
      <c r="C6356" s="5">
        <v>0.53200000000000003</v>
      </c>
    </row>
    <row r="6357" spans="1:3" x14ac:dyDescent="0.2">
      <c r="A6357" s="3" t="str">
        <f>"ZSWIM8"</f>
        <v>ZSWIM8</v>
      </c>
      <c r="B6357" s="4">
        <v>2</v>
      </c>
      <c r="C6357" s="5">
        <v>0.53200000000000003</v>
      </c>
    </row>
    <row r="6358" spans="1:3" x14ac:dyDescent="0.2">
      <c r="A6358" s="3" t="str">
        <f>"FCHSD2"</f>
        <v>FCHSD2</v>
      </c>
      <c r="B6358" s="4">
        <v>2</v>
      </c>
      <c r="C6358" s="5">
        <v>0.53100000000000003</v>
      </c>
    </row>
    <row r="6359" spans="1:3" x14ac:dyDescent="0.2">
      <c r="A6359" s="3" t="str">
        <f>"TRAPPC2B"</f>
        <v>TRAPPC2B</v>
      </c>
      <c r="B6359" s="4">
        <v>2</v>
      </c>
      <c r="C6359" s="5">
        <v>0.53100000000000003</v>
      </c>
    </row>
    <row r="6360" spans="1:3" x14ac:dyDescent="0.2">
      <c r="A6360" s="3" t="str">
        <f>"COX16"</f>
        <v>COX16</v>
      </c>
      <c r="B6360" s="4">
        <v>2</v>
      </c>
      <c r="C6360" s="5">
        <v>0.53100000000000003</v>
      </c>
    </row>
    <row r="6361" spans="1:3" x14ac:dyDescent="0.2">
      <c r="A6361" s="3" t="str">
        <f>"C1orf131"</f>
        <v>C1orf131</v>
      </c>
      <c r="B6361" s="4">
        <v>2</v>
      </c>
      <c r="C6361" s="5">
        <v>0.53</v>
      </c>
    </row>
    <row r="6362" spans="1:3" x14ac:dyDescent="0.2">
      <c r="A6362" s="3" t="str">
        <f>"EIF3B"</f>
        <v>EIF3B</v>
      </c>
      <c r="B6362" s="4">
        <v>2</v>
      </c>
      <c r="C6362" s="5">
        <v>0.53</v>
      </c>
    </row>
    <row r="6363" spans="1:3" x14ac:dyDescent="0.2">
      <c r="A6363" s="3" t="str">
        <f>"AC090181.2"</f>
        <v>AC090181.2</v>
      </c>
      <c r="B6363" s="4">
        <v>2</v>
      </c>
      <c r="C6363" s="5">
        <v>0.53</v>
      </c>
    </row>
    <row r="6364" spans="1:3" x14ac:dyDescent="0.2">
      <c r="A6364" s="3" t="str">
        <f>"UQCRQ"</f>
        <v>UQCRQ</v>
      </c>
      <c r="B6364" s="4">
        <v>2</v>
      </c>
      <c r="C6364" s="5">
        <v>0.53</v>
      </c>
    </row>
    <row r="6365" spans="1:3" x14ac:dyDescent="0.2">
      <c r="A6365" s="3" t="str">
        <f>"H3C10"</f>
        <v>H3C10</v>
      </c>
      <c r="B6365" s="4">
        <v>2</v>
      </c>
      <c r="C6365" s="5">
        <v>0.53</v>
      </c>
    </row>
    <row r="6366" spans="1:3" x14ac:dyDescent="0.2">
      <c r="A6366" s="3" t="str">
        <f>"COCH"</f>
        <v>COCH</v>
      </c>
      <c r="B6366" s="4">
        <v>2</v>
      </c>
      <c r="C6366" s="5">
        <v>0.53</v>
      </c>
    </row>
    <row r="6367" spans="1:3" x14ac:dyDescent="0.2">
      <c r="A6367" s="3" t="str">
        <f>"ECHDC1"</f>
        <v>ECHDC1</v>
      </c>
      <c r="B6367" s="4">
        <v>2</v>
      </c>
      <c r="C6367" s="5">
        <v>0.53</v>
      </c>
    </row>
    <row r="6368" spans="1:3" x14ac:dyDescent="0.2">
      <c r="A6368" s="3" t="str">
        <f>"LINC00853"</f>
        <v>LINC00853</v>
      </c>
      <c r="B6368" s="4">
        <v>2</v>
      </c>
      <c r="C6368" s="5">
        <v>0.52900000000000003</v>
      </c>
    </row>
    <row r="6369" spans="1:3" x14ac:dyDescent="0.2">
      <c r="A6369" s="3" t="str">
        <f>"WDR45"</f>
        <v>WDR45</v>
      </c>
      <c r="B6369" s="4">
        <v>2</v>
      </c>
      <c r="C6369" s="5">
        <v>0.52900000000000003</v>
      </c>
    </row>
    <row r="6370" spans="1:3" x14ac:dyDescent="0.2">
      <c r="A6370" s="3" t="str">
        <f>"AC133644.2"</f>
        <v>AC133644.2</v>
      </c>
      <c r="B6370" s="4">
        <v>2</v>
      </c>
      <c r="C6370" s="5">
        <v>0.52900000000000003</v>
      </c>
    </row>
    <row r="6371" spans="1:3" x14ac:dyDescent="0.2">
      <c r="A6371" s="3" t="str">
        <f>"FCGBP"</f>
        <v>FCGBP</v>
      </c>
      <c r="B6371" s="4">
        <v>2</v>
      </c>
      <c r="C6371" s="5">
        <v>0.52900000000000003</v>
      </c>
    </row>
    <row r="6372" spans="1:3" x14ac:dyDescent="0.2">
      <c r="A6372" s="3" t="str">
        <f>"SCO2"</f>
        <v>SCO2</v>
      </c>
      <c r="B6372" s="4">
        <v>2</v>
      </c>
      <c r="C6372" s="5">
        <v>0.52900000000000003</v>
      </c>
    </row>
    <row r="6373" spans="1:3" x14ac:dyDescent="0.2">
      <c r="A6373" s="3" t="str">
        <f>"BIRC3"</f>
        <v>BIRC3</v>
      </c>
      <c r="B6373" s="4">
        <v>2</v>
      </c>
      <c r="C6373" s="5">
        <v>0.52900000000000003</v>
      </c>
    </row>
    <row r="6374" spans="1:3" x14ac:dyDescent="0.2">
      <c r="A6374" s="3" t="str">
        <f>"LINC01088"</f>
        <v>LINC01088</v>
      </c>
      <c r="B6374" s="4">
        <v>2</v>
      </c>
      <c r="C6374" s="5">
        <v>0.52900000000000003</v>
      </c>
    </row>
    <row r="6375" spans="1:3" x14ac:dyDescent="0.2">
      <c r="A6375" s="3" t="str">
        <f>"CELSR3"</f>
        <v>CELSR3</v>
      </c>
      <c r="B6375" s="4">
        <v>2</v>
      </c>
      <c r="C6375" s="5">
        <v>0.52900000000000003</v>
      </c>
    </row>
    <row r="6376" spans="1:3" x14ac:dyDescent="0.2">
      <c r="A6376" s="3" t="str">
        <f>"BACE2"</f>
        <v>BACE2</v>
      </c>
      <c r="B6376" s="4">
        <v>2</v>
      </c>
      <c r="C6376" s="5">
        <v>0.52900000000000003</v>
      </c>
    </row>
    <row r="6377" spans="1:3" x14ac:dyDescent="0.2">
      <c r="A6377" s="3" t="str">
        <f>"SPINK7"</f>
        <v>SPINK7</v>
      </c>
      <c r="B6377" s="4">
        <v>2</v>
      </c>
      <c r="C6377" s="5">
        <v>0.52800000000000002</v>
      </c>
    </row>
    <row r="6378" spans="1:3" x14ac:dyDescent="0.2">
      <c r="A6378" s="3" t="str">
        <f>"CCDC167"</f>
        <v>CCDC167</v>
      </c>
      <c r="B6378" s="4">
        <v>2</v>
      </c>
      <c r="C6378" s="5">
        <v>0.52800000000000002</v>
      </c>
    </row>
    <row r="6379" spans="1:3" x14ac:dyDescent="0.2">
      <c r="A6379" s="3" t="str">
        <f>"FBXO7"</f>
        <v>FBXO7</v>
      </c>
      <c r="B6379" s="4">
        <v>2</v>
      </c>
      <c r="C6379" s="5">
        <v>0.52800000000000002</v>
      </c>
    </row>
    <row r="6380" spans="1:3" x14ac:dyDescent="0.2">
      <c r="A6380" s="3" t="str">
        <f>"AC133644.1"</f>
        <v>AC133644.1</v>
      </c>
      <c r="B6380" s="4">
        <v>2</v>
      </c>
      <c r="C6380" s="5">
        <v>0.52800000000000002</v>
      </c>
    </row>
    <row r="6381" spans="1:3" x14ac:dyDescent="0.2">
      <c r="A6381" s="3" t="str">
        <f>"ILKAP"</f>
        <v>ILKAP</v>
      </c>
      <c r="B6381" s="4">
        <v>2</v>
      </c>
      <c r="C6381" s="5">
        <v>0.52800000000000002</v>
      </c>
    </row>
    <row r="6382" spans="1:3" x14ac:dyDescent="0.2">
      <c r="A6382" s="3" t="str">
        <f>"BRPF3"</f>
        <v>BRPF3</v>
      </c>
      <c r="B6382" s="4">
        <v>2</v>
      </c>
      <c r="C6382" s="5">
        <v>0.52800000000000002</v>
      </c>
    </row>
    <row r="6383" spans="1:3" x14ac:dyDescent="0.2">
      <c r="A6383" s="3" t="str">
        <f>"AC145207.3"</f>
        <v>AC145207.3</v>
      </c>
      <c r="B6383" s="4">
        <v>2</v>
      </c>
      <c r="C6383" s="5">
        <v>0.52700000000000002</v>
      </c>
    </row>
    <row r="6384" spans="1:3" x14ac:dyDescent="0.2">
      <c r="A6384" s="3" t="str">
        <f>"KPRP"</f>
        <v>KPRP</v>
      </c>
      <c r="B6384" s="4">
        <v>2</v>
      </c>
      <c r="C6384" s="5">
        <v>0.52700000000000002</v>
      </c>
    </row>
    <row r="6385" spans="1:3" x14ac:dyDescent="0.2">
      <c r="A6385" s="3" t="str">
        <f>"SLC17A5"</f>
        <v>SLC17A5</v>
      </c>
      <c r="B6385" s="4">
        <v>2</v>
      </c>
      <c r="C6385" s="5">
        <v>0.52700000000000002</v>
      </c>
    </row>
    <row r="6386" spans="1:3" x14ac:dyDescent="0.2">
      <c r="A6386" s="3" t="str">
        <f>"MFSD13A"</f>
        <v>MFSD13A</v>
      </c>
      <c r="B6386" s="4">
        <v>2</v>
      </c>
      <c r="C6386" s="5">
        <v>0.52700000000000002</v>
      </c>
    </row>
    <row r="6387" spans="1:3" x14ac:dyDescent="0.2">
      <c r="A6387" s="3" t="str">
        <f>"MIR663AHG"</f>
        <v>MIR663AHG</v>
      </c>
      <c r="B6387" s="4">
        <v>2</v>
      </c>
      <c r="C6387" s="5">
        <v>0.52700000000000002</v>
      </c>
    </row>
    <row r="6388" spans="1:3" x14ac:dyDescent="0.2">
      <c r="A6388" s="3" t="str">
        <f>"DNAJB9"</f>
        <v>DNAJB9</v>
      </c>
      <c r="B6388" s="4">
        <v>2</v>
      </c>
      <c r="C6388" s="5">
        <v>0.52700000000000002</v>
      </c>
    </row>
    <row r="6389" spans="1:3" x14ac:dyDescent="0.2">
      <c r="A6389" s="3" t="str">
        <f>"COMP"</f>
        <v>COMP</v>
      </c>
      <c r="B6389" s="4">
        <v>2</v>
      </c>
      <c r="C6389" s="5">
        <v>0.52600000000000002</v>
      </c>
    </row>
    <row r="6390" spans="1:3" x14ac:dyDescent="0.2">
      <c r="A6390" s="3" t="str">
        <f>"CKS2"</f>
        <v>CKS2</v>
      </c>
      <c r="B6390" s="4">
        <v>2</v>
      </c>
      <c r="C6390" s="5">
        <v>0.52600000000000002</v>
      </c>
    </row>
    <row r="6391" spans="1:3" x14ac:dyDescent="0.2">
      <c r="A6391" s="3" t="str">
        <f>"APC2"</f>
        <v>APC2</v>
      </c>
      <c r="B6391" s="4">
        <v>2</v>
      </c>
      <c r="C6391" s="5">
        <v>0.52600000000000002</v>
      </c>
    </row>
    <row r="6392" spans="1:3" x14ac:dyDescent="0.2">
      <c r="A6392" s="3" t="str">
        <f>"RNF25"</f>
        <v>RNF25</v>
      </c>
      <c r="B6392" s="4">
        <v>2</v>
      </c>
      <c r="C6392" s="5">
        <v>0.52600000000000002</v>
      </c>
    </row>
    <row r="6393" spans="1:3" x14ac:dyDescent="0.2">
      <c r="A6393" s="3" t="str">
        <f>"ABCF1"</f>
        <v>ABCF1</v>
      </c>
      <c r="B6393" s="4">
        <v>2</v>
      </c>
      <c r="C6393" s="5">
        <v>0.52600000000000002</v>
      </c>
    </row>
    <row r="6394" spans="1:3" x14ac:dyDescent="0.2">
      <c r="A6394" s="3" t="str">
        <f>"PTGDS"</f>
        <v>PTGDS</v>
      </c>
      <c r="B6394" s="4">
        <v>2</v>
      </c>
      <c r="C6394" s="5">
        <v>0.52600000000000002</v>
      </c>
    </row>
    <row r="6395" spans="1:3" x14ac:dyDescent="0.2">
      <c r="A6395" s="3" t="str">
        <f>"PLCD3"</f>
        <v>PLCD3</v>
      </c>
      <c r="B6395" s="4">
        <v>2</v>
      </c>
      <c r="C6395" s="5">
        <v>0.52600000000000002</v>
      </c>
    </row>
    <row r="6396" spans="1:3" x14ac:dyDescent="0.2">
      <c r="A6396" s="3" t="str">
        <f>"WDR20"</f>
        <v>WDR20</v>
      </c>
      <c r="B6396" s="4">
        <v>2</v>
      </c>
      <c r="C6396" s="5">
        <v>0.52600000000000002</v>
      </c>
    </row>
    <row r="6397" spans="1:3" x14ac:dyDescent="0.2">
      <c r="A6397" s="3" t="str">
        <f>"GGCT"</f>
        <v>GGCT</v>
      </c>
      <c r="B6397" s="4">
        <v>2</v>
      </c>
      <c r="C6397" s="5">
        <v>0.52600000000000002</v>
      </c>
    </row>
    <row r="6398" spans="1:3" x14ac:dyDescent="0.2">
      <c r="A6398" s="3" t="str">
        <f>"FEZ2"</f>
        <v>FEZ2</v>
      </c>
      <c r="B6398" s="4">
        <v>2</v>
      </c>
      <c r="C6398" s="5">
        <v>0.52600000000000002</v>
      </c>
    </row>
    <row r="6399" spans="1:3" x14ac:dyDescent="0.2">
      <c r="A6399" s="3" t="str">
        <f>"PTBP3"</f>
        <v>PTBP3</v>
      </c>
      <c r="B6399" s="4">
        <v>2</v>
      </c>
      <c r="C6399" s="5">
        <v>0.52600000000000002</v>
      </c>
    </row>
    <row r="6400" spans="1:3" x14ac:dyDescent="0.2">
      <c r="A6400" s="3" t="str">
        <f>"ATP13A5"</f>
        <v>ATP13A5</v>
      </c>
      <c r="B6400" s="4">
        <v>2</v>
      </c>
      <c r="C6400" s="5">
        <v>0.52600000000000002</v>
      </c>
    </row>
    <row r="6401" spans="1:3" x14ac:dyDescent="0.2">
      <c r="A6401" s="3" t="str">
        <f>"ZG16B"</f>
        <v>ZG16B</v>
      </c>
      <c r="B6401" s="4">
        <v>2</v>
      </c>
      <c r="C6401" s="5">
        <v>0.52600000000000002</v>
      </c>
    </row>
    <row r="6402" spans="1:3" x14ac:dyDescent="0.2">
      <c r="A6402" s="3" t="str">
        <f>"ADAM12"</f>
        <v>ADAM12</v>
      </c>
      <c r="B6402" s="4">
        <v>2</v>
      </c>
      <c r="C6402" s="5">
        <v>0.52600000000000002</v>
      </c>
    </row>
    <row r="6403" spans="1:3" x14ac:dyDescent="0.2">
      <c r="A6403" s="3" t="str">
        <f>"TIMELESS"</f>
        <v>TIMELESS</v>
      </c>
      <c r="B6403" s="4">
        <v>2</v>
      </c>
      <c r="C6403" s="5">
        <v>0.52500000000000002</v>
      </c>
    </row>
    <row r="6404" spans="1:3" x14ac:dyDescent="0.2">
      <c r="A6404" s="3" t="str">
        <f>"GUK1"</f>
        <v>GUK1</v>
      </c>
      <c r="B6404" s="4">
        <v>2</v>
      </c>
      <c r="C6404" s="5">
        <v>0.52500000000000002</v>
      </c>
    </row>
    <row r="6405" spans="1:3" x14ac:dyDescent="0.2">
      <c r="A6405" s="3" t="str">
        <f>"AC092171.1"</f>
        <v>AC092171.1</v>
      </c>
      <c r="B6405" s="4">
        <v>2</v>
      </c>
      <c r="C6405" s="5">
        <v>0.52500000000000002</v>
      </c>
    </row>
    <row r="6406" spans="1:3" x14ac:dyDescent="0.2">
      <c r="A6406" s="3" t="str">
        <f>"RNF148"</f>
        <v>RNF148</v>
      </c>
      <c r="B6406" s="4">
        <v>2</v>
      </c>
      <c r="C6406" s="5">
        <v>0.52500000000000002</v>
      </c>
    </row>
    <row r="6407" spans="1:3" x14ac:dyDescent="0.2">
      <c r="A6407" s="3" t="str">
        <f>"AL157829.1"</f>
        <v>AL157829.1</v>
      </c>
      <c r="B6407" s="4">
        <v>2</v>
      </c>
      <c r="C6407" s="5">
        <v>0.52400000000000002</v>
      </c>
    </row>
    <row r="6408" spans="1:3" x14ac:dyDescent="0.2">
      <c r="A6408" s="3" t="str">
        <f>"PTBP2"</f>
        <v>PTBP2</v>
      </c>
      <c r="B6408" s="4">
        <v>2</v>
      </c>
      <c r="C6408" s="5">
        <v>0.52400000000000002</v>
      </c>
    </row>
    <row r="6409" spans="1:3" x14ac:dyDescent="0.2">
      <c r="A6409" s="3" t="str">
        <f>"PARL"</f>
        <v>PARL</v>
      </c>
      <c r="B6409" s="4">
        <v>2</v>
      </c>
      <c r="C6409" s="5">
        <v>0.52300000000000002</v>
      </c>
    </row>
    <row r="6410" spans="1:3" x14ac:dyDescent="0.2">
      <c r="A6410" s="3" t="str">
        <f>"CAMTA2"</f>
        <v>CAMTA2</v>
      </c>
      <c r="B6410" s="4">
        <v>2</v>
      </c>
      <c r="C6410" s="5">
        <v>0.52300000000000002</v>
      </c>
    </row>
    <row r="6411" spans="1:3" x14ac:dyDescent="0.2">
      <c r="A6411" s="3" t="str">
        <f>"PLAT"</f>
        <v>PLAT</v>
      </c>
      <c r="B6411" s="4">
        <v>2</v>
      </c>
      <c r="C6411" s="5">
        <v>0.52300000000000002</v>
      </c>
    </row>
    <row r="6412" spans="1:3" x14ac:dyDescent="0.2">
      <c r="A6412" s="3" t="str">
        <f>"IL20RB"</f>
        <v>IL20RB</v>
      </c>
      <c r="B6412" s="4">
        <v>2</v>
      </c>
      <c r="C6412" s="5">
        <v>0.52300000000000002</v>
      </c>
    </row>
    <row r="6413" spans="1:3" x14ac:dyDescent="0.2">
      <c r="A6413" s="3" t="str">
        <f>"LINC02577"</f>
        <v>LINC02577</v>
      </c>
      <c r="B6413" s="4">
        <v>2</v>
      </c>
      <c r="C6413" s="5">
        <v>0.52300000000000002</v>
      </c>
    </row>
    <row r="6414" spans="1:3" x14ac:dyDescent="0.2">
      <c r="A6414" s="3" t="str">
        <f>"SULT1A3"</f>
        <v>SULT1A3</v>
      </c>
      <c r="B6414" s="4">
        <v>2</v>
      </c>
      <c r="C6414" s="5">
        <v>0.52300000000000002</v>
      </c>
    </row>
    <row r="6415" spans="1:3" x14ac:dyDescent="0.2">
      <c r="A6415" s="3" t="str">
        <f>"NR1I3"</f>
        <v>NR1I3</v>
      </c>
      <c r="B6415" s="4">
        <v>2</v>
      </c>
      <c r="C6415" s="5">
        <v>0.52300000000000002</v>
      </c>
    </row>
    <row r="6416" spans="1:3" x14ac:dyDescent="0.2">
      <c r="A6416" s="3" t="str">
        <f>"TNFRSF12A"</f>
        <v>TNFRSF12A</v>
      </c>
      <c r="B6416" s="4">
        <v>2</v>
      </c>
      <c r="C6416" s="5">
        <v>0.52300000000000002</v>
      </c>
    </row>
    <row r="6417" spans="1:3" x14ac:dyDescent="0.2">
      <c r="A6417" s="3" t="str">
        <f>"FEN1"</f>
        <v>FEN1</v>
      </c>
      <c r="B6417" s="4">
        <v>2</v>
      </c>
      <c r="C6417" s="5">
        <v>0.52200000000000002</v>
      </c>
    </row>
    <row r="6418" spans="1:3" x14ac:dyDescent="0.2">
      <c r="A6418" s="3" t="str">
        <f>"GMEB2"</f>
        <v>GMEB2</v>
      </c>
      <c r="B6418" s="4">
        <v>2</v>
      </c>
      <c r="C6418" s="5">
        <v>0.52200000000000002</v>
      </c>
    </row>
    <row r="6419" spans="1:3" x14ac:dyDescent="0.2">
      <c r="A6419" s="3" t="str">
        <f>"ENTR1"</f>
        <v>ENTR1</v>
      </c>
      <c r="B6419" s="4">
        <v>2</v>
      </c>
      <c r="C6419" s="5">
        <v>0.52200000000000002</v>
      </c>
    </row>
    <row r="6420" spans="1:3" x14ac:dyDescent="0.2">
      <c r="A6420" s="3" t="str">
        <f>"RNF139"</f>
        <v>RNF139</v>
      </c>
      <c r="B6420" s="4">
        <v>2</v>
      </c>
      <c r="C6420" s="5">
        <v>0.52200000000000002</v>
      </c>
    </row>
    <row r="6421" spans="1:3" x14ac:dyDescent="0.2">
      <c r="A6421" s="3" t="str">
        <f>"SMC4"</f>
        <v>SMC4</v>
      </c>
      <c r="B6421" s="4">
        <v>2</v>
      </c>
      <c r="C6421" s="5">
        <v>0.52100000000000002</v>
      </c>
    </row>
    <row r="6422" spans="1:3" x14ac:dyDescent="0.2">
      <c r="A6422" s="3" t="str">
        <f>"CSNK2B"</f>
        <v>CSNK2B</v>
      </c>
      <c r="B6422" s="4">
        <v>2</v>
      </c>
      <c r="C6422" s="5">
        <v>0.52100000000000002</v>
      </c>
    </row>
    <row r="6423" spans="1:3" x14ac:dyDescent="0.2">
      <c r="A6423" s="3" t="str">
        <f>"KPTN"</f>
        <v>KPTN</v>
      </c>
      <c r="B6423" s="4">
        <v>2</v>
      </c>
      <c r="C6423" s="5">
        <v>0.52100000000000002</v>
      </c>
    </row>
    <row r="6424" spans="1:3" x14ac:dyDescent="0.2">
      <c r="A6424" s="3" t="str">
        <f>"ARID5B"</f>
        <v>ARID5B</v>
      </c>
      <c r="B6424" s="4">
        <v>2</v>
      </c>
      <c r="C6424" s="5">
        <v>0.52100000000000002</v>
      </c>
    </row>
    <row r="6425" spans="1:3" x14ac:dyDescent="0.2">
      <c r="A6425" s="3" t="str">
        <f>"ATG5"</f>
        <v>ATG5</v>
      </c>
      <c r="B6425" s="4">
        <v>2</v>
      </c>
      <c r="C6425" s="5">
        <v>0.52100000000000002</v>
      </c>
    </row>
    <row r="6426" spans="1:3" x14ac:dyDescent="0.2">
      <c r="A6426" s="3" t="str">
        <f>"TENT5A"</f>
        <v>TENT5A</v>
      </c>
      <c r="B6426" s="4">
        <v>2</v>
      </c>
      <c r="C6426" s="5">
        <v>0.52100000000000002</v>
      </c>
    </row>
    <row r="6427" spans="1:3" x14ac:dyDescent="0.2">
      <c r="A6427" s="3" t="str">
        <f>"SPRY3"</f>
        <v>SPRY3</v>
      </c>
      <c r="B6427" s="4">
        <v>2</v>
      </c>
      <c r="C6427" s="5">
        <v>0.52100000000000002</v>
      </c>
    </row>
    <row r="6428" spans="1:3" x14ac:dyDescent="0.2">
      <c r="A6428" s="3" t="str">
        <f>"CHST4"</f>
        <v>CHST4</v>
      </c>
      <c r="B6428" s="4">
        <v>2</v>
      </c>
      <c r="C6428" s="5">
        <v>0.52100000000000002</v>
      </c>
    </row>
    <row r="6429" spans="1:3" x14ac:dyDescent="0.2">
      <c r="A6429" s="3" t="str">
        <f>"NME1"</f>
        <v>NME1</v>
      </c>
      <c r="B6429" s="4">
        <v>2</v>
      </c>
      <c r="C6429" s="5">
        <v>0.52</v>
      </c>
    </row>
    <row r="6430" spans="1:3" x14ac:dyDescent="0.2">
      <c r="A6430" s="3" t="str">
        <f>"PRKAR1B-AS1"</f>
        <v>PRKAR1B-AS1</v>
      </c>
      <c r="B6430" s="4">
        <v>2</v>
      </c>
      <c r="C6430" s="5">
        <v>0.52</v>
      </c>
    </row>
    <row r="6431" spans="1:3" x14ac:dyDescent="0.2">
      <c r="A6431" s="3" t="str">
        <f>"VPS16"</f>
        <v>VPS16</v>
      </c>
      <c r="B6431" s="4">
        <v>2</v>
      </c>
      <c r="C6431" s="5">
        <v>0.52</v>
      </c>
    </row>
    <row r="6432" spans="1:3" x14ac:dyDescent="0.2">
      <c r="A6432" s="3" t="str">
        <f>"FOXD1"</f>
        <v>FOXD1</v>
      </c>
      <c r="B6432" s="4">
        <v>2</v>
      </c>
      <c r="C6432" s="5">
        <v>0.52</v>
      </c>
    </row>
    <row r="6433" spans="1:3" x14ac:dyDescent="0.2">
      <c r="A6433" s="3" t="str">
        <f>"CNR1"</f>
        <v>CNR1</v>
      </c>
      <c r="B6433" s="4">
        <v>2</v>
      </c>
      <c r="C6433" s="5">
        <v>0.52</v>
      </c>
    </row>
    <row r="6434" spans="1:3" x14ac:dyDescent="0.2">
      <c r="A6434" s="3" t="str">
        <f>"SPRED3"</f>
        <v>SPRED3</v>
      </c>
      <c r="B6434" s="4">
        <v>2</v>
      </c>
      <c r="C6434" s="5">
        <v>0.51900000000000002</v>
      </c>
    </row>
    <row r="6435" spans="1:3" x14ac:dyDescent="0.2">
      <c r="A6435" s="3" t="str">
        <f>"AC136475.2"</f>
        <v>AC136475.2</v>
      </c>
      <c r="B6435" s="4">
        <v>2</v>
      </c>
      <c r="C6435" s="5">
        <v>0.51900000000000002</v>
      </c>
    </row>
    <row r="6436" spans="1:3" x14ac:dyDescent="0.2">
      <c r="A6436" s="3" t="str">
        <f>"SZRD1"</f>
        <v>SZRD1</v>
      </c>
      <c r="B6436" s="4">
        <v>2</v>
      </c>
      <c r="C6436" s="5">
        <v>0.51900000000000002</v>
      </c>
    </row>
    <row r="6437" spans="1:3" x14ac:dyDescent="0.2">
      <c r="A6437" s="3" t="str">
        <f>"SELENOS"</f>
        <v>SELENOS</v>
      </c>
      <c r="B6437" s="4">
        <v>2</v>
      </c>
      <c r="C6437" s="5">
        <v>0.51900000000000002</v>
      </c>
    </row>
    <row r="6438" spans="1:3" x14ac:dyDescent="0.2">
      <c r="A6438" s="3" t="str">
        <f>"ZNF296"</f>
        <v>ZNF296</v>
      </c>
      <c r="B6438" s="4">
        <v>2</v>
      </c>
      <c r="C6438" s="5">
        <v>0.51800000000000002</v>
      </c>
    </row>
    <row r="6439" spans="1:3" x14ac:dyDescent="0.2">
      <c r="A6439" s="3" t="str">
        <f>"PARP12"</f>
        <v>PARP12</v>
      </c>
      <c r="B6439" s="4">
        <v>2</v>
      </c>
      <c r="C6439" s="5">
        <v>0.51800000000000002</v>
      </c>
    </row>
    <row r="6440" spans="1:3" x14ac:dyDescent="0.2">
      <c r="A6440" s="3" t="str">
        <f>"OTOA"</f>
        <v>OTOA</v>
      </c>
      <c r="B6440" s="4">
        <v>2</v>
      </c>
      <c r="C6440" s="5">
        <v>0.51800000000000002</v>
      </c>
    </row>
    <row r="6441" spans="1:3" x14ac:dyDescent="0.2">
      <c r="A6441" s="3" t="str">
        <f>"OTULINL"</f>
        <v>OTULINL</v>
      </c>
      <c r="B6441" s="4">
        <v>2</v>
      </c>
      <c r="C6441" s="5">
        <v>0.51800000000000002</v>
      </c>
    </row>
    <row r="6442" spans="1:3" x14ac:dyDescent="0.2">
      <c r="A6442" s="3" t="str">
        <f>"PLEKHG1"</f>
        <v>PLEKHG1</v>
      </c>
      <c r="B6442" s="4">
        <v>2</v>
      </c>
      <c r="C6442" s="5">
        <v>0.51800000000000002</v>
      </c>
    </row>
    <row r="6443" spans="1:3" x14ac:dyDescent="0.2">
      <c r="A6443" s="3" t="str">
        <f>"PSMA2"</f>
        <v>PSMA2</v>
      </c>
      <c r="B6443" s="4">
        <v>2</v>
      </c>
      <c r="C6443" s="5">
        <v>0.51700000000000002</v>
      </c>
    </row>
    <row r="6444" spans="1:3" x14ac:dyDescent="0.2">
      <c r="A6444" s="3" t="str">
        <f>"BPTFP1"</f>
        <v>BPTFP1</v>
      </c>
      <c r="B6444" s="4">
        <v>2</v>
      </c>
      <c r="C6444" s="5">
        <v>0.51700000000000002</v>
      </c>
    </row>
    <row r="6445" spans="1:3" x14ac:dyDescent="0.2">
      <c r="A6445" s="3" t="str">
        <f>"PI4KAP2"</f>
        <v>PI4KAP2</v>
      </c>
      <c r="B6445" s="4">
        <v>2</v>
      </c>
      <c r="C6445" s="5">
        <v>0.51700000000000002</v>
      </c>
    </row>
    <row r="6446" spans="1:3" x14ac:dyDescent="0.2">
      <c r="A6446" s="3" t="str">
        <f>"AKAP8L"</f>
        <v>AKAP8L</v>
      </c>
      <c r="B6446" s="4">
        <v>2</v>
      </c>
      <c r="C6446" s="5">
        <v>0.51600000000000001</v>
      </c>
    </row>
    <row r="6447" spans="1:3" x14ac:dyDescent="0.2">
      <c r="A6447" s="3" t="str">
        <f>"FOXC1"</f>
        <v>FOXC1</v>
      </c>
      <c r="B6447" s="4">
        <v>2</v>
      </c>
      <c r="C6447" s="5">
        <v>0.51600000000000001</v>
      </c>
    </row>
    <row r="6448" spans="1:3" x14ac:dyDescent="0.2">
      <c r="A6448" s="3" t="str">
        <f>"NCSTN"</f>
        <v>NCSTN</v>
      </c>
      <c r="B6448" s="4">
        <v>2</v>
      </c>
      <c r="C6448" s="5">
        <v>0.51600000000000001</v>
      </c>
    </row>
    <row r="6449" spans="1:3" x14ac:dyDescent="0.2">
      <c r="A6449" s="3" t="str">
        <f>"AIP"</f>
        <v>AIP</v>
      </c>
      <c r="B6449" s="4">
        <v>2</v>
      </c>
      <c r="C6449" s="5">
        <v>0.51600000000000001</v>
      </c>
    </row>
    <row r="6450" spans="1:3" x14ac:dyDescent="0.2">
      <c r="A6450" s="3" t="str">
        <f>"RFC2"</f>
        <v>RFC2</v>
      </c>
      <c r="B6450" s="4">
        <v>2</v>
      </c>
      <c r="C6450" s="5">
        <v>0.51600000000000001</v>
      </c>
    </row>
    <row r="6451" spans="1:3" x14ac:dyDescent="0.2">
      <c r="A6451" s="3" t="str">
        <f>"TGFBI"</f>
        <v>TGFBI</v>
      </c>
      <c r="B6451" s="4">
        <v>2</v>
      </c>
      <c r="C6451" s="5">
        <v>0.51600000000000001</v>
      </c>
    </row>
    <row r="6452" spans="1:3" x14ac:dyDescent="0.2">
      <c r="A6452" s="3" t="str">
        <f>"TANC2"</f>
        <v>TANC2</v>
      </c>
      <c r="B6452" s="4">
        <v>2</v>
      </c>
      <c r="C6452" s="5">
        <v>0.51500000000000001</v>
      </c>
    </row>
    <row r="6453" spans="1:3" x14ac:dyDescent="0.2">
      <c r="A6453" s="3" t="str">
        <f>"STIMATE-MUSTN1"</f>
        <v>STIMATE-MUSTN1</v>
      </c>
      <c r="B6453" s="4">
        <v>2</v>
      </c>
      <c r="C6453" s="5">
        <v>0.51500000000000001</v>
      </c>
    </row>
    <row r="6454" spans="1:3" x14ac:dyDescent="0.2">
      <c r="A6454" s="3" t="str">
        <f>"MAP3K10"</f>
        <v>MAP3K10</v>
      </c>
      <c r="B6454" s="4">
        <v>2</v>
      </c>
      <c r="C6454" s="5">
        <v>0.51500000000000001</v>
      </c>
    </row>
    <row r="6455" spans="1:3" x14ac:dyDescent="0.2">
      <c r="A6455" s="3" t="str">
        <f>"AC092368.3"</f>
        <v>AC092368.3</v>
      </c>
      <c r="B6455" s="4">
        <v>2</v>
      </c>
      <c r="C6455" s="5">
        <v>0.51400000000000001</v>
      </c>
    </row>
    <row r="6456" spans="1:3" x14ac:dyDescent="0.2">
      <c r="A6456" s="3" t="str">
        <f>"AL512413.1"</f>
        <v>AL512413.1</v>
      </c>
      <c r="B6456" s="4">
        <v>2</v>
      </c>
      <c r="C6456" s="5">
        <v>0.51400000000000001</v>
      </c>
    </row>
    <row r="6457" spans="1:3" x14ac:dyDescent="0.2">
      <c r="A6457" s="3" t="str">
        <f>"SDF2"</f>
        <v>SDF2</v>
      </c>
      <c r="B6457" s="4">
        <v>2</v>
      </c>
      <c r="C6457" s="5">
        <v>0.51400000000000001</v>
      </c>
    </row>
    <row r="6458" spans="1:3" x14ac:dyDescent="0.2">
      <c r="A6458" s="3" t="str">
        <f>"LINC02019"</f>
        <v>LINC02019</v>
      </c>
      <c r="B6458" s="4">
        <v>2</v>
      </c>
      <c r="C6458" s="5">
        <v>0.51400000000000001</v>
      </c>
    </row>
    <row r="6459" spans="1:3" x14ac:dyDescent="0.2">
      <c r="A6459" s="3" t="str">
        <f>"TFR2"</f>
        <v>TFR2</v>
      </c>
      <c r="B6459" s="4">
        <v>2</v>
      </c>
      <c r="C6459" s="5">
        <v>0.51400000000000001</v>
      </c>
    </row>
    <row r="6460" spans="1:3" x14ac:dyDescent="0.2">
      <c r="A6460" s="3" t="str">
        <f>"MBD4"</f>
        <v>MBD4</v>
      </c>
      <c r="B6460" s="4">
        <v>2</v>
      </c>
      <c r="C6460" s="5">
        <v>0.51300000000000001</v>
      </c>
    </row>
    <row r="6461" spans="1:3" x14ac:dyDescent="0.2">
      <c r="A6461" s="3" t="str">
        <f>"CDKN2A"</f>
        <v>CDKN2A</v>
      </c>
      <c r="B6461" s="4">
        <v>2</v>
      </c>
      <c r="C6461" s="5">
        <v>0.51300000000000001</v>
      </c>
    </row>
    <row r="6462" spans="1:3" x14ac:dyDescent="0.2">
      <c r="A6462" s="3" t="str">
        <f>"BPIFB4"</f>
        <v>BPIFB4</v>
      </c>
      <c r="B6462" s="4">
        <v>2</v>
      </c>
      <c r="C6462" s="5">
        <v>0.51200000000000001</v>
      </c>
    </row>
    <row r="6463" spans="1:3" x14ac:dyDescent="0.2">
      <c r="A6463" s="3" t="str">
        <f>"RASSF4"</f>
        <v>RASSF4</v>
      </c>
      <c r="B6463" s="4">
        <v>2</v>
      </c>
      <c r="C6463" s="5">
        <v>0.51200000000000001</v>
      </c>
    </row>
    <row r="6464" spans="1:3" x14ac:dyDescent="0.2">
      <c r="A6464" s="3" t="str">
        <f>"AC091060.1"</f>
        <v>AC091060.1</v>
      </c>
      <c r="B6464" s="4">
        <v>2</v>
      </c>
      <c r="C6464" s="5">
        <v>0.51200000000000001</v>
      </c>
    </row>
    <row r="6465" spans="1:3" x14ac:dyDescent="0.2">
      <c r="A6465" s="3" t="str">
        <f>"KIAA0513"</f>
        <v>KIAA0513</v>
      </c>
      <c r="B6465" s="4">
        <v>2</v>
      </c>
      <c r="C6465" s="5">
        <v>0.51200000000000001</v>
      </c>
    </row>
    <row r="6466" spans="1:3" x14ac:dyDescent="0.2">
      <c r="A6466" s="3" t="str">
        <f>"SCAMP2"</f>
        <v>SCAMP2</v>
      </c>
      <c r="B6466" s="4">
        <v>2</v>
      </c>
      <c r="C6466" s="5">
        <v>0.51200000000000001</v>
      </c>
    </row>
    <row r="6467" spans="1:3" x14ac:dyDescent="0.2">
      <c r="A6467" s="3" t="str">
        <f>"SLAMF9"</f>
        <v>SLAMF9</v>
      </c>
      <c r="B6467" s="4">
        <v>2</v>
      </c>
      <c r="C6467" s="5">
        <v>0.51200000000000001</v>
      </c>
    </row>
    <row r="6468" spans="1:3" x14ac:dyDescent="0.2">
      <c r="A6468" s="3" t="str">
        <f>"INAFM2"</f>
        <v>INAFM2</v>
      </c>
      <c r="B6468" s="4">
        <v>2</v>
      </c>
      <c r="C6468" s="5">
        <v>0.51200000000000001</v>
      </c>
    </row>
    <row r="6469" spans="1:3" x14ac:dyDescent="0.2">
      <c r="A6469" s="3" t="str">
        <f>"DNAJC15"</f>
        <v>DNAJC15</v>
      </c>
      <c r="B6469" s="4">
        <v>2</v>
      </c>
      <c r="C6469" s="5">
        <v>0.51200000000000001</v>
      </c>
    </row>
    <row r="6470" spans="1:3" x14ac:dyDescent="0.2">
      <c r="A6470" s="3" t="str">
        <f>"MLLT11"</f>
        <v>MLLT11</v>
      </c>
      <c r="B6470" s="4">
        <v>2</v>
      </c>
      <c r="C6470" s="5">
        <v>0.51100000000000001</v>
      </c>
    </row>
    <row r="6471" spans="1:3" x14ac:dyDescent="0.2">
      <c r="A6471" s="3" t="str">
        <f>"CCS"</f>
        <v>CCS</v>
      </c>
      <c r="B6471" s="4">
        <v>2</v>
      </c>
      <c r="C6471" s="5">
        <v>0.51100000000000001</v>
      </c>
    </row>
    <row r="6472" spans="1:3" x14ac:dyDescent="0.2">
      <c r="A6472" s="3" t="str">
        <f>"FAF2"</f>
        <v>FAF2</v>
      </c>
      <c r="B6472" s="4">
        <v>2</v>
      </c>
      <c r="C6472" s="5">
        <v>0.51100000000000001</v>
      </c>
    </row>
    <row r="6473" spans="1:3" x14ac:dyDescent="0.2">
      <c r="A6473" s="3" t="str">
        <f>"FAM107B"</f>
        <v>FAM107B</v>
      </c>
      <c r="B6473" s="4">
        <v>2</v>
      </c>
      <c r="C6473" s="5">
        <v>0.51100000000000001</v>
      </c>
    </row>
    <row r="6474" spans="1:3" x14ac:dyDescent="0.2">
      <c r="A6474" s="3" t="str">
        <f>"AC099548.2"</f>
        <v>AC099548.2</v>
      </c>
      <c r="B6474" s="4">
        <v>2</v>
      </c>
      <c r="C6474" s="5">
        <v>0.51</v>
      </c>
    </row>
    <row r="6475" spans="1:3" x14ac:dyDescent="0.2">
      <c r="A6475" s="3" t="str">
        <f>"MEX3B"</f>
        <v>MEX3B</v>
      </c>
      <c r="B6475" s="4">
        <v>2</v>
      </c>
      <c r="C6475" s="5">
        <v>0.51</v>
      </c>
    </row>
    <row r="6476" spans="1:3" x14ac:dyDescent="0.2">
      <c r="A6476" s="3" t="str">
        <f>"AC022532.1"</f>
        <v>AC022532.1</v>
      </c>
      <c r="B6476" s="4">
        <v>2</v>
      </c>
      <c r="C6476" s="5">
        <v>0.51</v>
      </c>
    </row>
    <row r="6477" spans="1:3" x14ac:dyDescent="0.2">
      <c r="A6477" s="3" t="str">
        <f>"AC004870.1"</f>
        <v>AC004870.1</v>
      </c>
      <c r="B6477" s="4">
        <v>2</v>
      </c>
      <c r="C6477" s="5">
        <v>0.51</v>
      </c>
    </row>
    <row r="6478" spans="1:3" x14ac:dyDescent="0.2">
      <c r="A6478" s="3" t="str">
        <f>"CCNE2"</f>
        <v>CCNE2</v>
      </c>
      <c r="B6478" s="4">
        <v>2</v>
      </c>
      <c r="C6478" s="5">
        <v>0.51</v>
      </c>
    </row>
    <row r="6479" spans="1:3" x14ac:dyDescent="0.2">
      <c r="A6479" s="3" t="str">
        <f>"TBC1D30"</f>
        <v>TBC1D30</v>
      </c>
      <c r="B6479" s="4">
        <v>2</v>
      </c>
      <c r="C6479" s="5">
        <v>0.51</v>
      </c>
    </row>
    <row r="6480" spans="1:3" x14ac:dyDescent="0.2">
      <c r="A6480" s="3" t="str">
        <f>"PROSER1"</f>
        <v>PROSER1</v>
      </c>
      <c r="B6480" s="4">
        <v>2</v>
      </c>
      <c r="C6480" s="5">
        <v>0.50900000000000001</v>
      </c>
    </row>
    <row r="6481" spans="1:3" x14ac:dyDescent="0.2">
      <c r="A6481" s="3" t="str">
        <f>"RUBCN"</f>
        <v>RUBCN</v>
      </c>
      <c r="B6481" s="4">
        <v>2</v>
      </c>
      <c r="C6481" s="5">
        <v>0.50800000000000001</v>
      </c>
    </row>
    <row r="6482" spans="1:3" x14ac:dyDescent="0.2">
      <c r="A6482" s="3" t="str">
        <f>"LINC02303"</f>
        <v>LINC02303</v>
      </c>
      <c r="B6482" s="4">
        <v>2</v>
      </c>
      <c r="C6482" s="5">
        <v>0.50800000000000001</v>
      </c>
    </row>
    <row r="6483" spans="1:3" x14ac:dyDescent="0.2">
      <c r="A6483" s="3" t="str">
        <f>"TPP1"</f>
        <v>TPP1</v>
      </c>
      <c r="B6483" s="4">
        <v>2</v>
      </c>
      <c r="C6483" s="5">
        <v>0.50700000000000001</v>
      </c>
    </row>
    <row r="6484" spans="1:3" x14ac:dyDescent="0.2">
      <c r="A6484" s="3" t="str">
        <f>"ITPK1"</f>
        <v>ITPK1</v>
      </c>
      <c r="B6484" s="4">
        <v>2</v>
      </c>
      <c r="C6484" s="5">
        <v>0.50700000000000001</v>
      </c>
    </row>
    <row r="6485" spans="1:3" x14ac:dyDescent="0.2">
      <c r="A6485" s="3" t="str">
        <f>"CACNA2D4"</f>
        <v>CACNA2D4</v>
      </c>
      <c r="B6485" s="4">
        <v>2</v>
      </c>
      <c r="C6485" s="5">
        <v>0.50700000000000001</v>
      </c>
    </row>
    <row r="6486" spans="1:3" x14ac:dyDescent="0.2">
      <c r="A6486" s="3" t="str">
        <f>"AC006111.2"</f>
        <v>AC006111.2</v>
      </c>
      <c r="B6486" s="4">
        <v>2</v>
      </c>
      <c r="C6486" s="5">
        <v>0.50700000000000001</v>
      </c>
    </row>
    <row r="6487" spans="1:3" x14ac:dyDescent="0.2">
      <c r="A6487" s="3" t="str">
        <f>"GNRH1"</f>
        <v>GNRH1</v>
      </c>
      <c r="B6487" s="4">
        <v>2</v>
      </c>
      <c r="C6487" s="5">
        <v>0.50700000000000001</v>
      </c>
    </row>
    <row r="6488" spans="1:3" x14ac:dyDescent="0.2">
      <c r="A6488" s="3" t="str">
        <f>"CMYA5"</f>
        <v>CMYA5</v>
      </c>
      <c r="B6488" s="4">
        <v>2</v>
      </c>
      <c r="C6488" s="5">
        <v>0.50700000000000001</v>
      </c>
    </row>
    <row r="6489" spans="1:3" x14ac:dyDescent="0.2">
      <c r="A6489" s="3" t="str">
        <f>"AC024592.3"</f>
        <v>AC024592.3</v>
      </c>
      <c r="B6489" s="4">
        <v>2</v>
      </c>
      <c r="C6489" s="5">
        <v>0.50700000000000001</v>
      </c>
    </row>
    <row r="6490" spans="1:3" x14ac:dyDescent="0.2">
      <c r="A6490" s="3" t="str">
        <f>"AC005699.1"</f>
        <v>AC005699.1</v>
      </c>
      <c r="B6490" s="4">
        <v>2</v>
      </c>
      <c r="C6490" s="5">
        <v>0.50700000000000001</v>
      </c>
    </row>
    <row r="6491" spans="1:3" x14ac:dyDescent="0.2">
      <c r="A6491" s="3" t="str">
        <f>"SLC26A9"</f>
        <v>SLC26A9</v>
      </c>
      <c r="B6491" s="4">
        <v>2</v>
      </c>
      <c r="C6491" s="5">
        <v>0.50700000000000001</v>
      </c>
    </row>
    <row r="6492" spans="1:3" x14ac:dyDescent="0.2">
      <c r="A6492" s="3" t="str">
        <f>"AC040977.1"</f>
        <v>AC040977.1</v>
      </c>
      <c r="B6492" s="4">
        <v>2</v>
      </c>
      <c r="C6492" s="5">
        <v>0.50600000000000001</v>
      </c>
    </row>
    <row r="6493" spans="1:3" x14ac:dyDescent="0.2">
      <c r="A6493" s="3" t="str">
        <f>"KRT7-AS"</f>
        <v>KRT7-AS</v>
      </c>
      <c r="B6493" s="4">
        <v>2</v>
      </c>
      <c r="C6493" s="5">
        <v>0.505</v>
      </c>
    </row>
    <row r="6494" spans="1:3" x14ac:dyDescent="0.2">
      <c r="A6494" s="3" t="str">
        <f>"ARHGAP31"</f>
        <v>ARHGAP31</v>
      </c>
      <c r="B6494" s="4">
        <v>2</v>
      </c>
      <c r="C6494" s="5">
        <v>0.505</v>
      </c>
    </row>
    <row r="6495" spans="1:3" x14ac:dyDescent="0.2">
      <c r="A6495" s="3" t="str">
        <f>"ZNF195"</f>
        <v>ZNF195</v>
      </c>
      <c r="B6495" s="4">
        <v>2</v>
      </c>
      <c r="C6495" s="5">
        <v>0.504</v>
      </c>
    </row>
    <row r="6496" spans="1:3" x14ac:dyDescent="0.2">
      <c r="A6496" s="3" t="str">
        <f>"ZNFX1"</f>
        <v>ZNFX1</v>
      </c>
      <c r="B6496" s="4">
        <v>2</v>
      </c>
      <c r="C6496" s="5">
        <v>0.504</v>
      </c>
    </row>
    <row r="6497" spans="1:3" x14ac:dyDescent="0.2">
      <c r="A6497" s="3" t="str">
        <f>"IREB2"</f>
        <v>IREB2</v>
      </c>
      <c r="B6497" s="4">
        <v>2</v>
      </c>
      <c r="C6497" s="5">
        <v>0.504</v>
      </c>
    </row>
    <row r="6498" spans="1:3" x14ac:dyDescent="0.2">
      <c r="A6498" s="3" t="str">
        <f>"ZSCAN16"</f>
        <v>ZSCAN16</v>
      </c>
      <c r="B6498" s="4">
        <v>2</v>
      </c>
      <c r="C6498" s="5">
        <v>0.504</v>
      </c>
    </row>
    <row r="6499" spans="1:3" x14ac:dyDescent="0.2">
      <c r="A6499" s="3" t="str">
        <f>"MRPL51"</f>
        <v>MRPL51</v>
      </c>
      <c r="B6499" s="4">
        <v>2</v>
      </c>
      <c r="C6499" s="5">
        <v>0.504</v>
      </c>
    </row>
    <row r="6500" spans="1:3" x14ac:dyDescent="0.2">
      <c r="A6500" s="3" t="str">
        <f>"COPG1"</f>
        <v>COPG1</v>
      </c>
      <c r="B6500" s="4">
        <v>2</v>
      </c>
      <c r="C6500" s="5">
        <v>0.503</v>
      </c>
    </row>
    <row r="6501" spans="1:3" x14ac:dyDescent="0.2">
      <c r="A6501" s="3" t="str">
        <f>"ZFPL1"</f>
        <v>ZFPL1</v>
      </c>
      <c r="B6501" s="4">
        <v>2</v>
      </c>
      <c r="C6501" s="5">
        <v>0.503</v>
      </c>
    </row>
    <row r="6502" spans="1:3" x14ac:dyDescent="0.2">
      <c r="A6502" s="3" t="str">
        <f>"PCTP"</f>
        <v>PCTP</v>
      </c>
      <c r="B6502" s="4">
        <v>2</v>
      </c>
      <c r="C6502" s="5">
        <v>0.503</v>
      </c>
    </row>
    <row r="6503" spans="1:3" x14ac:dyDescent="0.2">
      <c r="A6503" s="3" t="str">
        <f>"PPTC7"</f>
        <v>PPTC7</v>
      </c>
      <c r="B6503" s="4">
        <v>2</v>
      </c>
      <c r="C6503" s="5">
        <v>0.503</v>
      </c>
    </row>
    <row r="6504" spans="1:3" x14ac:dyDescent="0.2">
      <c r="A6504" s="3" t="str">
        <f>"NDST2"</f>
        <v>NDST2</v>
      </c>
      <c r="B6504" s="4">
        <v>2</v>
      </c>
      <c r="C6504" s="5">
        <v>0.502</v>
      </c>
    </row>
    <row r="6505" spans="1:3" x14ac:dyDescent="0.2">
      <c r="A6505" s="3" t="str">
        <f>"AC012321.1"</f>
        <v>AC012321.1</v>
      </c>
      <c r="B6505" s="4">
        <v>2</v>
      </c>
      <c r="C6505" s="5">
        <v>0.502</v>
      </c>
    </row>
    <row r="6506" spans="1:3" x14ac:dyDescent="0.2">
      <c r="A6506" s="3" t="str">
        <f>"PITRM1"</f>
        <v>PITRM1</v>
      </c>
      <c r="B6506" s="4">
        <v>2</v>
      </c>
      <c r="C6506" s="5">
        <v>0.502</v>
      </c>
    </row>
    <row r="6507" spans="1:3" x14ac:dyDescent="0.2">
      <c r="A6507" s="3" t="str">
        <f>"NANOGP7"</f>
        <v>NANOGP7</v>
      </c>
      <c r="B6507" s="4">
        <v>2</v>
      </c>
      <c r="C6507" s="5">
        <v>0.502</v>
      </c>
    </row>
    <row r="6508" spans="1:3" x14ac:dyDescent="0.2">
      <c r="A6508" s="3" t="str">
        <f>"SRPX"</f>
        <v>SRPX</v>
      </c>
      <c r="B6508" s="4">
        <v>2</v>
      </c>
      <c r="C6508" s="5">
        <v>0.502</v>
      </c>
    </row>
    <row r="6509" spans="1:3" x14ac:dyDescent="0.2">
      <c r="A6509" s="3" t="str">
        <f>"SLC6A11"</f>
        <v>SLC6A11</v>
      </c>
      <c r="B6509" s="4">
        <v>2</v>
      </c>
      <c r="C6509" s="5">
        <v>0.501</v>
      </c>
    </row>
    <row r="6510" spans="1:3" x14ac:dyDescent="0.2">
      <c r="A6510" s="3" t="str">
        <f>"KRT14"</f>
        <v>KRT14</v>
      </c>
      <c r="B6510" s="4">
        <v>2</v>
      </c>
      <c r="C6510" s="5">
        <v>0.501</v>
      </c>
    </row>
    <row r="6511" spans="1:3" x14ac:dyDescent="0.2">
      <c r="A6511" s="3" t="str">
        <f>"SEPTIN9-DT"</f>
        <v>SEPTIN9-DT</v>
      </c>
      <c r="B6511" s="4">
        <v>2</v>
      </c>
      <c r="C6511" s="5">
        <v>0.501</v>
      </c>
    </row>
    <row r="6512" spans="1:3" x14ac:dyDescent="0.2">
      <c r="A6512" s="3" t="str">
        <f>"RBM22"</f>
        <v>RBM22</v>
      </c>
      <c r="B6512" s="4">
        <v>2</v>
      </c>
      <c r="C6512" s="5">
        <v>0.501</v>
      </c>
    </row>
    <row r="6513" spans="1:3" x14ac:dyDescent="0.2">
      <c r="A6513" s="3" t="str">
        <f>"SENP3-EIF4A1"</f>
        <v>SENP3-EIF4A1</v>
      </c>
      <c r="B6513" s="4">
        <v>2</v>
      </c>
      <c r="C6513" s="5">
        <v>0.501</v>
      </c>
    </row>
    <row r="6514" spans="1:3" x14ac:dyDescent="0.2">
      <c r="A6514" s="3" t="str">
        <f>"SLC34A3"</f>
        <v>SLC34A3</v>
      </c>
      <c r="B6514" s="4">
        <v>2</v>
      </c>
      <c r="C6514" s="5">
        <v>0.501</v>
      </c>
    </row>
    <row r="6515" spans="1:3" x14ac:dyDescent="0.2">
      <c r="A6515" s="3" t="str">
        <f>"TOR1B"</f>
        <v>TOR1B</v>
      </c>
      <c r="B6515" s="4">
        <v>2</v>
      </c>
      <c r="C6515" s="5">
        <v>0.501</v>
      </c>
    </row>
    <row r="6516" spans="1:3" x14ac:dyDescent="0.2">
      <c r="A6516" s="3" t="str">
        <f>"ADTRP"</f>
        <v>ADTRP</v>
      </c>
      <c r="B6516" s="4">
        <v>2</v>
      </c>
      <c r="C6516" s="5">
        <v>0.501</v>
      </c>
    </row>
    <row r="6517" spans="1:3" x14ac:dyDescent="0.2">
      <c r="A6517" s="3" t="str">
        <f>"NUS1"</f>
        <v>NUS1</v>
      </c>
      <c r="B6517" s="4">
        <v>2</v>
      </c>
      <c r="C6517" s="5">
        <v>0.501</v>
      </c>
    </row>
    <row r="6518" spans="1:3" x14ac:dyDescent="0.2">
      <c r="A6518" s="3" t="str">
        <f>"FBXO25"</f>
        <v>FBXO25</v>
      </c>
      <c r="B6518" s="4">
        <v>2</v>
      </c>
      <c r="C6518" s="5">
        <v>0.5</v>
      </c>
    </row>
    <row r="6519" spans="1:3" x14ac:dyDescent="0.2">
      <c r="A6519" s="3" t="str">
        <f>"SLCO4A1-AS1"</f>
        <v>SLCO4A1-AS1</v>
      </c>
      <c r="B6519" s="4">
        <v>2</v>
      </c>
      <c r="C6519" s="5">
        <v>0.5</v>
      </c>
    </row>
    <row r="6520" spans="1:3" x14ac:dyDescent="0.2">
      <c r="A6520" s="3" t="str">
        <f>"YARS1"</f>
        <v>YARS1</v>
      </c>
      <c r="B6520" s="4">
        <v>2</v>
      </c>
      <c r="C6520" s="5">
        <v>0.5</v>
      </c>
    </row>
    <row r="6521" spans="1:3" x14ac:dyDescent="0.2">
      <c r="A6521" s="3" t="str">
        <f>"SFT2D1"</f>
        <v>SFT2D1</v>
      </c>
      <c r="B6521" s="4">
        <v>2</v>
      </c>
      <c r="C6521" s="5">
        <v>0.5</v>
      </c>
    </row>
    <row r="6522" spans="1:3" x14ac:dyDescent="0.2">
      <c r="A6522" s="3" t="str">
        <f>"NMT1"</f>
        <v>NMT1</v>
      </c>
      <c r="B6522" s="4">
        <v>2</v>
      </c>
      <c r="C6522" s="5">
        <v>0.5</v>
      </c>
    </row>
    <row r="6523" spans="1:3" x14ac:dyDescent="0.2">
      <c r="A6523" s="3" t="str">
        <f>"ING3"</f>
        <v>ING3</v>
      </c>
      <c r="B6523" s="4">
        <v>2</v>
      </c>
      <c r="C6523" s="5">
        <v>0.5</v>
      </c>
    </row>
    <row r="6524" spans="1:3" x14ac:dyDescent="0.2">
      <c r="A6524" s="3" t="str">
        <f>"RNF141"</f>
        <v>RNF141</v>
      </c>
      <c r="B6524" s="4">
        <v>2</v>
      </c>
      <c r="C6524" s="5">
        <v>0.5</v>
      </c>
    </row>
    <row r="6525" spans="1:3" x14ac:dyDescent="0.2">
      <c r="A6525" s="3" t="str">
        <f>"AL139125.1"</f>
        <v>AL139125.1</v>
      </c>
      <c r="B6525" s="4">
        <v>2</v>
      </c>
      <c r="C6525" s="5">
        <v>0.499</v>
      </c>
    </row>
    <row r="6526" spans="1:3" x14ac:dyDescent="0.2">
      <c r="A6526" s="3" t="str">
        <f>"GGN"</f>
        <v>GGN</v>
      </c>
      <c r="B6526" s="4">
        <v>2</v>
      </c>
      <c r="C6526" s="5">
        <v>0.499</v>
      </c>
    </row>
    <row r="6527" spans="1:3" x14ac:dyDescent="0.2">
      <c r="A6527" s="3" t="str">
        <f>"PVR"</f>
        <v>PVR</v>
      </c>
      <c r="B6527" s="4">
        <v>2</v>
      </c>
      <c r="C6527" s="5">
        <v>0.499</v>
      </c>
    </row>
    <row r="6528" spans="1:3" x14ac:dyDescent="0.2">
      <c r="A6528" s="3" t="str">
        <f>"GASAL1"</f>
        <v>GASAL1</v>
      </c>
      <c r="B6528" s="4">
        <v>2</v>
      </c>
      <c r="C6528" s="5">
        <v>0.499</v>
      </c>
    </row>
    <row r="6529" spans="1:3" x14ac:dyDescent="0.2">
      <c r="A6529" s="3" t="str">
        <f>"AC009948.1"</f>
        <v>AC009948.1</v>
      </c>
      <c r="B6529" s="4">
        <v>2</v>
      </c>
      <c r="C6529" s="5">
        <v>0.499</v>
      </c>
    </row>
    <row r="6530" spans="1:3" x14ac:dyDescent="0.2">
      <c r="A6530" s="3" t="str">
        <f>"C20orf202"</f>
        <v>C20orf202</v>
      </c>
      <c r="B6530" s="4">
        <v>2</v>
      </c>
      <c r="C6530" s="5">
        <v>0.499</v>
      </c>
    </row>
    <row r="6531" spans="1:3" x14ac:dyDescent="0.2">
      <c r="A6531" s="3" t="str">
        <f>"SDF2L1"</f>
        <v>SDF2L1</v>
      </c>
      <c r="B6531" s="4">
        <v>2</v>
      </c>
      <c r="C6531" s="5">
        <v>0.498</v>
      </c>
    </row>
    <row r="6532" spans="1:3" x14ac:dyDescent="0.2">
      <c r="A6532" s="3" t="str">
        <f>"ABCB9"</f>
        <v>ABCB9</v>
      </c>
      <c r="B6532" s="4">
        <v>2</v>
      </c>
      <c r="C6532" s="5">
        <v>0.497</v>
      </c>
    </row>
    <row r="6533" spans="1:3" x14ac:dyDescent="0.2">
      <c r="A6533" s="3" t="str">
        <f>"FAM136A"</f>
        <v>FAM136A</v>
      </c>
      <c r="B6533" s="4">
        <v>2</v>
      </c>
      <c r="C6533" s="5">
        <v>0.497</v>
      </c>
    </row>
    <row r="6534" spans="1:3" x14ac:dyDescent="0.2">
      <c r="A6534" s="3" t="str">
        <f>"ATP6V1H"</f>
        <v>ATP6V1H</v>
      </c>
      <c r="B6534" s="4">
        <v>2</v>
      </c>
      <c r="C6534" s="5">
        <v>0.497</v>
      </c>
    </row>
    <row r="6535" spans="1:3" x14ac:dyDescent="0.2">
      <c r="A6535" s="3" t="str">
        <f>"ARSH"</f>
        <v>ARSH</v>
      </c>
      <c r="B6535" s="4">
        <v>2</v>
      </c>
      <c r="C6535" s="5">
        <v>0.497</v>
      </c>
    </row>
    <row r="6536" spans="1:3" x14ac:dyDescent="0.2">
      <c r="A6536" s="3" t="str">
        <f>"KDM6A"</f>
        <v>KDM6A</v>
      </c>
      <c r="B6536" s="4">
        <v>2</v>
      </c>
      <c r="C6536" s="5">
        <v>0.497</v>
      </c>
    </row>
    <row r="6537" spans="1:3" x14ac:dyDescent="0.2">
      <c r="A6537" s="3" t="str">
        <f>"CST4"</f>
        <v>CST4</v>
      </c>
      <c r="B6537" s="4">
        <v>2</v>
      </c>
      <c r="C6537" s="5">
        <v>0.497</v>
      </c>
    </row>
    <row r="6538" spans="1:3" x14ac:dyDescent="0.2">
      <c r="A6538" s="3" t="str">
        <f>"FAM89A"</f>
        <v>FAM89A</v>
      </c>
      <c r="B6538" s="4">
        <v>2</v>
      </c>
      <c r="C6538" s="5">
        <v>0.497</v>
      </c>
    </row>
    <row r="6539" spans="1:3" x14ac:dyDescent="0.2">
      <c r="A6539" s="3" t="str">
        <f>"UGT1A10"</f>
        <v>UGT1A10</v>
      </c>
      <c r="B6539" s="4">
        <v>2</v>
      </c>
      <c r="C6539" s="5">
        <v>0.497</v>
      </c>
    </row>
    <row r="6540" spans="1:3" x14ac:dyDescent="0.2">
      <c r="A6540" s="3" t="str">
        <f>"MTFR2"</f>
        <v>MTFR2</v>
      </c>
      <c r="B6540" s="4">
        <v>2</v>
      </c>
      <c r="C6540" s="5">
        <v>0.496</v>
      </c>
    </row>
    <row r="6541" spans="1:3" x14ac:dyDescent="0.2">
      <c r="A6541" s="3" t="str">
        <f>"LIN54"</f>
        <v>LIN54</v>
      </c>
      <c r="B6541" s="4">
        <v>2</v>
      </c>
      <c r="C6541" s="5">
        <v>0.496</v>
      </c>
    </row>
    <row r="6542" spans="1:3" x14ac:dyDescent="0.2">
      <c r="A6542" s="3" t="str">
        <f>"FBXW7"</f>
        <v>FBXW7</v>
      </c>
      <c r="B6542" s="4">
        <v>2</v>
      </c>
      <c r="C6542" s="5">
        <v>0.496</v>
      </c>
    </row>
    <row r="6543" spans="1:3" x14ac:dyDescent="0.2">
      <c r="A6543" s="3" t="str">
        <f>"ACTBL2"</f>
        <v>ACTBL2</v>
      </c>
      <c r="B6543" s="4">
        <v>2</v>
      </c>
      <c r="C6543" s="5">
        <v>0.496</v>
      </c>
    </row>
    <row r="6544" spans="1:3" x14ac:dyDescent="0.2">
      <c r="A6544" s="3" t="str">
        <f>"C2CD4B"</f>
        <v>C2CD4B</v>
      </c>
      <c r="B6544" s="4">
        <v>2</v>
      </c>
      <c r="C6544" s="5">
        <v>0.496</v>
      </c>
    </row>
    <row r="6545" spans="1:3" x14ac:dyDescent="0.2">
      <c r="A6545" s="3" t="str">
        <f>"CCDC150"</f>
        <v>CCDC150</v>
      </c>
      <c r="B6545" s="4">
        <v>2</v>
      </c>
      <c r="C6545" s="5">
        <v>0.495</v>
      </c>
    </row>
    <row r="6546" spans="1:3" x14ac:dyDescent="0.2">
      <c r="A6546" s="3" t="str">
        <f>"COX6A1"</f>
        <v>COX6A1</v>
      </c>
      <c r="B6546" s="4">
        <v>2</v>
      </c>
      <c r="C6546" s="5">
        <v>0.495</v>
      </c>
    </row>
    <row r="6547" spans="1:3" x14ac:dyDescent="0.2">
      <c r="A6547" s="3" t="str">
        <f>"AP006222.2"</f>
        <v>AP006222.2</v>
      </c>
      <c r="B6547" s="4">
        <v>2</v>
      </c>
      <c r="C6547" s="5">
        <v>0.495</v>
      </c>
    </row>
    <row r="6548" spans="1:3" x14ac:dyDescent="0.2">
      <c r="A6548" s="3" t="str">
        <f>"LINC01128"</f>
        <v>LINC01128</v>
      </c>
      <c r="B6548" s="4">
        <v>2</v>
      </c>
      <c r="C6548" s="5">
        <v>0.495</v>
      </c>
    </row>
    <row r="6549" spans="1:3" x14ac:dyDescent="0.2">
      <c r="A6549" s="3" t="str">
        <f>"MBD1"</f>
        <v>MBD1</v>
      </c>
      <c r="B6549" s="4">
        <v>2</v>
      </c>
      <c r="C6549" s="5">
        <v>0.49399999999999999</v>
      </c>
    </row>
    <row r="6550" spans="1:3" x14ac:dyDescent="0.2">
      <c r="A6550" s="3" t="str">
        <f>"RUNDC3A"</f>
        <v>RUNDC3A</v>
      </c>
      <c r="B6550" s="4">
        <v>2</v>
      </c>
      <c r="C6550" s="5">
        <v>0.49399999999999999</v>
      </c>
    </row>
    <row r="6551" spans="1:3" x14ac:dyDescent="0.2">
      <c r="A6551" s="3" t="str">
        <f>"DPY19L1"</f>
        <v>DPY19L1</v>
      </c>
      <c r="B6551" s="4">
        <v>2</v>
      </c>
      <c r="C6551" s="5">
        <v>0.49399999999999999</v>
      </c>
    </row>
    <row r="6552" spans="1:3" x14ac:dyDescent="0.2">
      <c r="A6552" s="3" t="str">
        <f>"SLIRP"</f>
        <v>SLIRP</v>
      </c>
      <c r="B6552" s="4">
        <v>2</v>
      </c>
      <c r="C6552" s="5">
        <v>0.49399999999999999</v>
      </c>
    </row>
    <row r="6553" spans="1:3" x14ac:dyDescent="0.2">
      <c r="A6553" s="3" t="str">
        <f>"AC002059.1"</f>
        <v>AC002059.1</v>
      </c>
      <c r="B6553" s="4">
        <v>2</v>
      </c>
      <c r="C6553" s="5">
        <v>0.49399999999999999</v>
      </c>
    </row>
    <row r="6554" spans="1:3" x14ac:dyDescent="0.2">
      <c r="A6554" s="3" t="str">
        <f>"RHOA"</f>
        <v>RHOA</v>
      </c>
      <c r="B6554" s="4">
        <v>2</v>
      </c>
      <c r="C6554" s="5">
        <v>0.49399999999999999</v>
      </c>
    </row>
    <row r="6555" spans="1:3" x14ac:dyDescent="0.2">
      <c r="A6555" s="3" t="str">
        <f>"OTOP3"</f>
        <v>OTOP3</v>
      </c>
      <c r="B6555" s="4">
        <v>2</v>
      </c>
      <c r="C6555" s="5">
        <v>0.49399999999999999</v>
      </c>
    </row>
    <row r="6556" spans="1:3" x14ac:dyDescent="0.2">
      <c r="A6556" s="3" t="str">
        <f>"ELOCP19"</f>
        <v>ELOCP19</v>
      </c>
      <c r="B6556" s="4">
        <v>2</v>
      </c>
      <c r="C6556" s="5">
        <v>0.49399999999999999</v>
      </c>
    </row>
    <row r="6557" spans="1:3" x14ac:dyDescent="0.2">
      <c r="A6557" s="3" t="str">
        <f>"RNF114"</f>
        <v>RNF114</v>
      </c>
      <c r="B6557" s="4">
        <v>2</v>
      </c>
      <c r="C6557" s="5">
        <v>0.49399999999999999</v>
      </c>
    </row>
    <row r="6558" spans="1:3" x14ac:dyDescent="0.2">
      <c r="A6558" s="3" t="str">
        <f>"YWHAB"</f>
        <v>YWHAB</v>
      </c>
      <c r="B6558" s="4">
        <v>2</v>
      </c>
      <c r="C6558" s="5">
        <v>0.49299999999999999</v>
      </c>
    </row>
    <row r="6559" spans="1:3" x14ac:dyDescent="0.2">
      <c r="A6559" s="3" t="str">
        <f>"MAPK12"</f>
        <v>MAPK12</v>
      </c>
      <c r="B6559" s="4">
        <v>2</v>
      </c>
      <c r="C6559" s="5">
        <v>0.49299999999999999</v>
      </c>
    </row>
    <row r="6560" spans="1:3" x14ac:dyDescent="0.2">
      <c r="A6560" s="3" t="str">
        <f>"CDH3"</f>
        <v>CDH3</v>
      </c>
      <c r="B6560" s="4">
        <v>2</v>
      </c>
      <c r="C6560" s="5">
        <v>0.49299999999999999</v>
      </c>
    </row>
    <row r="6561" spans="1:3" x14ac:dyDescent="0.2">
      <c r="A6561" s="3" t="str">
        <f>"AGMAT"</f>
        <v>AGMAT</v>
      </c>
      <c r="B6561" s="4">
        <v>2</v>
      </c>
      <c r="C6561" s="5">
        <v>0.49299999999999999</v>
      </c>
    </row>
    <row r="6562" spans="1:3" x14ac:dyDescent="0.2">
      <c r="A6562" s="3" t="str">
        <f>"TMEM255B"</f>
        <v>TMEM255B</v>
      </c>
      <c r="B6562" s="4">
        <v>2</v>
      </c>
      <c r="C6562" s="5">
        <v>0.49299999999999999</v>
      </c>
    </row>
    <row r="6563" spans="1:3" x14ac:dyDescent="0.2">
      <c r="A6563" s="3" t="str">
        <f>"SEL1L3"</f>
        <v>SEL1L3</v>
      </c>
      <c r="B6563" s="4">
        <v>2</v>
      </c>
      <c r="C6563" s="5">
        <v>0.49299999999999999</v>
      </c>
    </row>
    <row r="6564" spans="1:3" x14ac:dyDescent="0.2">
      <c r="A6564" s="3" t="str">
        <f>"CBWD6"</f>
        <v>CBWD6</v>
      </c>
      <c r="B6564" s="4">
        <v>2</v>
      </c>
      <c r="C6564" s="5">
        <v>0.49199999999999999</v>
      </c>
    </row>
    <row r="6565" spans="1:3" x14ac:dyDescent="0.2">
      <c r="A6565" s="3" t="str">
        <f>"RHOQP1"</f>
        <v>RHOQP1</v>
      </c>
      <c r="B6565" s="4">
        <v>2</v>
      </c>
      <c r="C6565" s="5">
        <v>0.49199999999999999</v>
      </c>
    </row>
    <row r="6566" spans="1:3" x14ac:dyDescent="0.2">
      <c r="A6566" s="3" t="str">
        <f>"CSKMT"</f>
        <v>CSKMT</v>
      </c>
      <c r="B6566" s="4">
        <v>2</v>
      </c>
      <c r="C6566" s="5">
        <v>0.49199999999999999</v>
      </c>
    </row>
    <row r="6567" spans="1:3" x14ac:dyDescent="0.2">
      <c r="A6567" s="3" t="str">
        <f>"STT3A"</f>
        <v>STT3A</v>
      </c>
      <c r="B6567" s="4">
        <v>2</v>
      </c>
      <c r="C6567" s="5">
        <v>0.49199999999999999</v>
      </c>
    </row>
    <row r="6568" spans="1:3" x14ac:dyDescent="0.2">
      <c r="A6568" s="3" t="str">
        <f>"TBRG4"</f>
        <v>TBRG4</v>
      </c>
      <c r="B6568" s="4">
        <v>2</v>
      </c>
      <c r="C6568" s="5">
        <v>0.49199999999999999</v>
      </c>
    </row>
    <row r="6569" spans="1:3" x14ac:dyDescent="0.2">
      <c r="A6569" s="3" t="str">
        <f>"GNAQ"</f>
        <v>GNAQ</v>
      </c>
      <c r="B6569" s="4">
        <v>2</v>
      </c>
      <c r="C6569" s="5">
        <v>0.49199999999999999</v>
      </c>
    </row>
    <row r="6570" spans="1:3" x14ac:dyDescent="0.2">
      <c r="A6570" s="3" t="str">
        <f>"CDSN"</f>
        <v>CDSN</v>
      </c>
      <c r="B6570" s="4">
        <v>2</v>
      </c>
      <c r="C6570" s="5">
        <v>0.49199999999999999</v>
      </c>
    </row>
    <row r="6571" spans="1:3" x14ac:dyDescent="0.2">
      <c r="A6571" s="3" t="str">
        <f>"MTCO2P12"</f>
        <v>MTCO2P12</v>
      </c>
      <c r="B6571" s="4">
        <v>2</v>
      </c>
      <c r="C6571" s="5">
        <v>0.49099999999999999</v>
      </c>
    </row>
    <row r="6572" spans="1:3" x14ac:dyDescent="0.2">
      <c r="A6572" s="3" t="str">
        <f>"ATXN7"</f>
        <v>ATXN7</v>
      </c>
      <c r="B6572" s="4">
        <v>2</v>
      </c>
      <c r="C6572" s="5">
        <v>0.49099999999999999</v>
      </c>
    </row>
    <row r="6573" spans="1:3" x14ac:dyDescent="0.2">
      <c r="A6573" s="3" t="str">
        <f>"PUSL1"</f>
        <v>PUSL1</v>
      </c>
      <c r="B6573" s="4">
        <v>2</v>
      </c>
      <c r="C6573" s="5">
        <v>0.49099999999999999</v>
      </c>
    </row>
    <row r="6574" spans="1:3" x14ac:dyDescent="0.2">
      <c r="A6574" s="3" t="str">
        <f>"TMEM81"</f>
        <v>TMEM81</v>
      </c>
      <c r="B6574" s="4">
        <v>2</v>
      </c>
      <c r="C6574" s="5">
        <v>0.49099999999999999</v>
      </c>
    </row>
    <row r="6575" spans="1:3" x14ac:dyDescent="0.2">
      <c r="A6575" s="3" t="str">
        <f>"AL353763.2"</f>
        <v>AL353763.2</v>
      </c>
      <c r="B6575" s="4">
        <v>2</v>
      </c>
      <c r="C6575" s="5">
        <v>0.49099999999999999</v>
      </c>
    </row>
    <row r="6576" spans="1:3" x14ac:dyDescent="0.2">
      <c r="A6576" s="3" t="str">
        <f>"DERL2"</f>
        <v>DERL2</v>
      </c>
      <c r="B6576" s="4">
        <v>2</v>
      </c>
      <c r="C6576" s="5">
        <v>0.49099999999999999</v>
      </c>
    </row>
    <row r="6577" spans="1:3" x14ac:dyDescent="0.2">
      <c r="A6577" s="3" t="str">
        <f>"SNRPF"</f>
        <v>SNRPF</v>
      </c>
      <c r="B6577" s="4">
        <v>2</v>
      </c>
      <c r="C6577" s="5">
        <v>0.49</v>
      </c>
    </row>
    <row r="6578" spans="1:3" x14ac:dyDescent="0.2">
      <c r="A6578" s="3" t="str">
        <f>"AC010422.3"</f>
        <v>AC010422.3</v>
      </c>
      <c r="B6578" s="4">
        <v>2</v>
      </c>
      <c r="C6578" s="5">
        <v>0.49</v>
      </c>
    </row>
    <row r="6579" spans="1:3" x14ac:dyDescent="0.2">
      <c r="A6579" s="3" t="str">
        <f>"HS3ST1"</f>
        <v>HS3ST1</v>
      </c>
      <c r="B6579" s="4">
        <v>2</v>
      </c>
      <c r="C6579" s="5">
        <v>0.49</v>
      </c>
    </row>
    <row r="6580" spans="1:3" x14ac:dyDescent="0.2">
      <c r="A6580" s="3" t="str">
        <f>"SRP72"</f>
        <v>SRP72</v>
      </c>
      <c r="B6580" s="4">
        <v>2</v>
      </c>
      <c r="C6580" s="5">
        <v>0.49</v>
      </c>
    </row>
    <row r="6581" spans="1:3" x14ac:dyDescent="0.2">
      <c r="A6581" s="3" t="str">
        <f>"ISG15"</f>
        <v>ISG15</v>
      </c>
      <c r="B6581" s="4">
        <v>2</v>
      </c>
      <c r="C6581" s="5">
        <v>0.48899999999999999</v>
      </c>
    </row>
    <row r="6582" spans="1:3" x14ac:dyDescent="0.2">
      <c r="A6582" s="3" t="str">
        <f>"PDLIM5"</f>
        <v>PDLIM5</v>
      </c>
      <c r="B6582" s="4">
        <v>2</v>
      </c>
      <c r="C6582" s="5">
        <v>0.48899999999999999</v>
      </c>
    </row>
    <row r="6583" spans="1:3" x14ac:dyDescent="0.2">
      <c r="A6583" s="3" t="str">
        <f>"SEC14L2"</f>
        <v>SEC14L2</v>
      </c>
      <c r="B6583" s="4">
        <v>2</v>
      </c>
      <c r="C6583" s="5">
        <v>0.48899999999999999</v>
      </c>
    </row>
    <row r="6584" spans="1:3" x14ac:dyDescent="0.2">
      <c r="A6584" s="3" t="str">
        <f>"NPM1P7"</f>
        <v>NPM1P7</v>
      </c>
      <c r="B6584" s="4">
        <v>2</v>
      </c>
      <c r="C6584" s="5">
        <v>0.48899999999999999</v>
      </c>
    </row>
    <row r="6585" spans="1:3" x14ac:dyDescent="0.2">
      <c r="A6585" s="3" t="str">
        <f>"AC040162.1"</f>
        <v>AC040162.1</v>
      </c>
      <c r="B6585" s="4">
        <v>2</v>
      </c>
      <c r="C6585" s="5">
        <v>0.48899999999999999</v>
      </c>
    </row>
    <row r="6586" spans="1:3" x14ac:dyDescent="0.2">
      <c r="A6586" s="3" t="str">
        <f>"AL031123.1"</f>
        <v>AL031123.1</v>
      </c>
      <c r="B6586" s="4">
        <v>2</v>
      </c>
      <c r="C6586" s="5">
        <v>0.48899999999999999</v>
      </c>
    </row>
    <row r="6587" spans="1:3" x14ac:dyDescent="0.2">
      <c r="A6587" s="3" t="str">
        <f>"ALDOB"</f>
        <v>ALDOB</v>
      </c>
      <c r="B6587" s="4">
        <v>2</v>
      </c>
      <c r="C6587" s="5">
        <v>0.48899999999999999</v>
      </c>
    </row>
    <row r="6588" spans="1:3" x14ac:dyDescent="0.2">
      <c r="A6588" s="3" t="str">
        <f>"LINC01137"</f>
        <v>LINC01137</v>
      </c>
      <c r="B6588" s="4">
        <v>2</v>
      </c>
      <c r="C6588" s="5">
        <v>0.48899999999999999</v>
      </c>
    </row>
    <row r="6589" spans="1:3" x14ac:dyDescent="0.2">
      <c r="A6589" s="3" t="str">
        <f>"GLRX3"</f>
        <v>GLRX3</v>
      </c>
      <c r="B6589" s="4">
        <v>2</v>
      </c>
      <c r="C6589" s="5">
        <v>0.48899999999999999</v>
      </c>
    </row>
    <row r="6590" spans="1:3" x14ac:dyDescent="0.2">
      <c r="A6590" s="3" t="str">
        <f>"LINC00337"</f>
        <v>LINC00337</v>
      </c>
      <c r="B6590" s="4">
        <v>2</v>
      </c>
      <c r="C6590" s="5">
        <v>0.48799999999999999</v>
      </c>
    </row>
    <row r="6591" spans="1:3" x14ac:dyDescent="0.2">
      <c r="A6591" s="3" t="str">
        <f>"HEXD"</f>
        <v>HEXD</v>
      </c>
      <c r="B6591" s="4">
        <v>2</v>
      </c>
      <c r="C6591" s="5">
        <v>0.48799999999999999</v>
      </c>
    </row>
    <row r="6592" spans="1:3" x14ac:dyDescent="0.2">
      <c r="A6592" s="3" t="str">
        <f>"BLZF1"</f>
        <v>BLZF1</v>
      </c>
      <c r="B6592" s="4">
        <v>2</v>
      </c>
      <c r="C6592" s="5">
        <v>0.48699999999999999</v>
      </c>
    </row>
    <row r="6593" spans="1:3" x14ac:dyDescent="0.2">
      <c r="A6593" s="3" t="str">
        <f>"PGM3"</f>
        <v>PGM3</v>
      </c>
      <c r="B6593" s="4">
        <v>2</v>
      </c>
      <c r="C6593" s="5">
        <v>0.48699999999999999</v>
      </c>
    </row>
    <row r="6594" spans="1:3" x14ac:dyDescent="0.2">
      <c r="A6594" s="3" t="str">
        <f>"AC138230.1"</f>
        <v>AC138230.1</v>
      </c>
      <c r="B6594" s="4">
        <v>2</v>
      </c>
      <c r="C6594" s="5">
        <v>0.48699999999999999</v>
      </c>
    </row>
    <row r="6595" spans="1:3" x14ac:dyDescent="0.2">
      <c r="A6595" s="3" t="str">
        <f>"GEM"</f>
        <v>GEM</v>
      </c>
      <c r="B6595" s="4">
        <v>2</v>
      </c>
      <c r="C6595" s="5">
        <v>0.48599999999999999</v>
      </c>
    </row>
    <row r="6596" spans="1:3" x14ac:dyDescent="0.2">
      <c r="A6596" s="3" t="str">
        <f>"RAMAC"</f>
        <v>RAMAC</v>
      </c>
      <c r="B6596" s="4">
        <v>2</v>
      </c>
      <c r="C6596" s="5">
        <v>0.48599999999999999</v>
      </c>
    </row>
    <row r="6597" spans="1:3" x14ac:dyDescent="0.2">
      <c r="A6597" s="3" t="str">
        <f>"CCPG1"</f>
        <v>CCPG1</v>
      </c>
      <c r="B6597" s="4">
        <v>2</v>
      </c>
      <c r="C6597" s="5">
        <v>0.48599999999999999</v>
      </c>
    </row>
    <row r="6598" spans="1:3" x14ac:dyDescent="0.2">
      <c r="A6598" s="3" t="str">
        <f>"DVL3"</f>
        <v>DVL3</v>
      </c>
      <c r="B6598" s="4">
        <v>2</v>
      </c>
      <c r="C6598" s="5">
        <v>0.48499999999999999</v>
      </c>
    </row>
    <row r="6599" spans="1:3" x14ac:dyDescent="0.2">
      <c r="A6599" s="3" t="str">
        <f>"PIP"</f>
        <v>PIP</v>
      </c>
      <c r="B6599" s="4">
        <v>2</v>
      </c>
      <c r="C6599" s="5">
        <v>0.48499999999999999</v>
      </c>
    </row>
    <row r="6600" spans="1:3" x14ac:dyDescent="0.2">
      <c r="A6600" s="3" t="str">
        <f>"AC103718.1"</f>
        <v>AC103718.1</v>
      </c>
      <c r="B6600" s="4">
        <v>2</v>
      </c>
      <c r="C6600" s="5">
        <v>0.48499999999999999</v>
      </c>
    </row>
    <row r="6601" spans="1:3" x14ac:dyDescent="0.2">
      <c r="A6601" s="3" t="str">
        <f>"ACSS2"</f>
        <v>ACSS2</v>
      </c>
      <c r="B6601" s="4">
        <v>2</v>
      </c>
      <c r="C6601" s="5">
        <v>0.48499999999999999</v>
      </c>
    </row>
    <row r="6602" spans="1:3" x14ac:dyDescent="0.2">
      <c r="A6602" s="3" t="str">
        <f>"AC012254.2"</f>
        <v>AC012254.2</v>
      </c>
      <c r="B6602" s="4">
        <v>2</v>
      </c>
      <c r="C6602" s="5">
        <v>0.48399999999999999</v>
      </c>
    </row>
    <row r="6603" spans="1:3" x14ac:dyDescent="0.2">
      <c r="A6603" s="3" t="str">
        <f>"CLDND1"</f>
        <v>CLDND1</v>
      </c>
      <c r="B6603" s="4">
        <v>2</v>
      </c>
      <c r="C6603" s="5">
        <v>0.48399999999999999</v>
      </c>
    </row>
    <row r="6604" spans="1:3" x14ac:dyDescent="0.2">
      <c r="A6604" s="3" t="str">
        <f>"BPGM"</f>
        <v>BPGM</v>
      </c>
      <c r="B6604" s="4">
        <v>2</v>
      </c>
      <c r="C6604" s="5">
        <v>0.48399999999999999</v>
      </c>
    </row>
    <row r="6605" spans="1:3" x14ac:dyDescent="0.2">
      <c r="A6605" s="3" t="str">
        <f>"UBE2K"</f>
        <v>UBE2K</v>
      </c>
      <c r="B6605" s="4">
        <v>2</v>
      </c>
      <c r="C6605" s="5">
        <v>0.48299999999999998</v>
      </c>
    </row>
    <row r="6606" spans="1:3" x14ac:dyDescent="0.2">
      <c r="A6606" s="3" t="str">
        <f>"GYS1"</f>
        <v>GYS1</v>
      </c>
      <c r="B6606" s="4">
        <v>2</v>
      </c>
      <c r="C6606" s="5">
        <v>0.48299999999999998</v>
      </c>
    </row>
    <row r="6607" spans="1:3" x14ac:dyDescent="0.2">
      <c r="A6607" s="3" t="str">
        <f>"BCKDK"</f>
        <v>BCKDK</v>
      </c>
      <c r="B6607" s="4">
        <v>2</v>
      </c>
      <c r="C6607" s="5">
        <v>0.48299999999999998</v>
      </c>
    </row>
    <row r="6608" spans="1:3" x14ac:dyDescent="0.2">
      <c r="A6608" s="3" t="str">
        <f>"NRIP1"</f>
        <v>NRIP1</v>
      </c>
      <c r="B6608" s="4">
        <v>2</v>
      </c>
      <c r="C6608" s="5">
        <v>0.48299999999999998</v>
      </c>
    </row>
    <row r="6609" spans="1:3" x14ac:dyDescent="0.2">
      <c r="A6609" s="3" t="str">
        <f>"LINC01344"</f>
        <v>LINC01344</v>
      </c>
      <c r="B6609" s="4">
        <v>2</v>
      </c>
      <c r="C6609" s="5">
        <v>0.48299999999999998</v>
      </c>
    </row>
    <row r="6610" spans="1:3" x14ac:dyDescent="0.2">
      <c r="A6610" s="3" t="str">
        <f>"HMCN2"</f>
        <v>HMCN2</v>
      </c>
      <c r="B6610" s="4">
        <v>2</v>
      </c>
      <c r="C6610" s="5">
        <v>0.48299999999999998</v>
      </c>
    </row>
    <row r="6611" spans="1:3" x14ac:dyDescent="0.2">
      <c r="A6611" s="3" t="str">
        <f>"CSF3"</f>
        <v>CSF3</v>
      </c>
      <c r="B6611" s="4">
        <v>2</v>
      </c>
      <c r="C6611" s="5">
        <v>0.48199999999999998</v>
      </c>
    </row>
    <row r="6612" spans="1:3" x14ac:dyDescent="0.2">
      <c r="A6612" s="3" t="str">
        <f>"RELA"</f>
        <v>RELA</v>
      </c>
      <c r="B6612" s="4">
        <v>2</v>
      </c>
      <c r="C6612" s="5">
        <v>0.48199999999999998</v>
      </c>
    </row>
    <row r="6613" spans="1:3" x14ac:dyDescent="0.2">
      <c r="A6613" s="3" t="str">
        <f>"TBRG1"</f>
        <v>TBRG1</v>
      </c>
      <c r="B6613" s="4">
        <v>2</v>
      </c>
      <c r="C6613" s="5">
        <v>0.48199999999999998</v>
      </c>
    </row>
    <row r="6614" spans="1:3" x14ac:dyDescent="0.2">
      <c r="A6614" s="3" t="str">
        <f>"AKAP5"</f>
        <v>AKAP5</v>
      </c>
      <c r="B6614" s="4">
        <v>2</v>
      </c>
      <c r="C6614" s="5">
        <v>0.48199999999999998</v>
      </c>
    </row>
    <row r="6615" spans="1:3" x14ac:dyDescent="0.2">
      <c r="A6615" s="3" t="str">
        <f>"BDNF"</f>
        <v>BDNF</v>
      </c>
      <c r="B6615" s="4">
        <v>2</v>
      </c>
      <c r="C6615" s="5">
        <v>0.48199999999999998</v>
      </c>
    </row>
    <row r="6616" spans="1:3" x14ac:dyDescent="0.2">
      <c r="A6616" s="3" t="str">
        <f>"SMIM13"</f>
        <v>SMIM13</v>
      </c>
      <c r="B6616" s="4">
        <v>2</v>
      </c>
      <c r="C6616" s="5">
        <v>0.48199999999999998</v>
      </c>
    </row>
    <row r="6617" spans="1:3" x14ac:dyDescent="0.2">
      <c r="A6617" s="3" t="str">
        <f>"CXorf49"</f>
        <v>CXorf49</v>
      </c>
      <c r="B6617" s="4">
        <v>2</v>
      </c>
      <c r="C6617" s="5">
        <v>0.48199999999999998</v>
      </c>
    </row>
    <row r="6618" spans="1:3" x14ac:dyDescent="0.2">
      <c r="A6618" s="3" t="str">
        <f>"GOLGA7"</f>
        <v>GOLGA7</v>
      </c>
      <c r="B6618" s="4">
        <v>2</v>
      </c>
      <c r="C6618" s="5">
        <v>0.48199999999999998</v>
      </c>
    </row>
    <row r="6619" spans="1:3" x14ac:dyDescent="0.2">
      <c r="A6619" s="3" t="str">
        <f>"NMB"</f>
        <v>NMB</v>
      </c>
      <c r="B6619" s="4">
        <v>2</v>
      </c>
      <c r="C6619" s="5">
        <v>0.48199999999999998</v>
      </c>
    </row>
    <row r="6620" spans="1:3" x14ac:dyDescent="0.2">
      <c r="A6620" s="3" t="str">
        <f>"EEF1AKNMT"</f>
        <v>EEF1AKNMT</v>
      </c>
      <c r="B6620" s="4">
        <v>2</v>
      </c>
      <c r="C6620" s="5">
        <v>0.48199999999999998</v>
      </c>
    </row>
    <row r="6621" spans="1:3" x14ac:dyDescent="0.2">
      <c r="A6621" s="3" t="str">
        <f>"BOLA2-SMG1P6"</f>
        <v>BOLA2-SMG1P6</v>
      </c>
      <c r="B6621" s="4">
        <v>2</v>
      </c>
      <c r="C6621" s="5">
        <v>0.48099999999999998</v>
      </c>
    </row>
    <row r="6622" spans="1:3" x14ac:dyDescent="0.2">
      <c r="A6622" s="3" t="str">
        <f>"TMPRSS2"</f>
        <v>TMPRSS2</v>
      </c>
      <c r="B6622" s="4">
        <v>2</v>
      </c>
      <c r="C6622" s="5">
        <v>0.48099999999999998</v>
      </c>
    </row>
    <row r="6623" spans="1:3" x14ac:dyDescent="0.2">
      <c r="A6623" s="3" t="str">
        <f>"TRIM33"</f>
        <v>TRIM33</v>
      </c>
      <c r="B6623" s="4">
        <v>2</v>
      </c>
      <c r="C6623" s="5">
        <v>0.48099999999999998</v>
      </c>
    </row>
    <row r="6624" spans="1:3" x14ac:dyDescent="0.2">
      <c r="A6624" s="3" t="str">
        <f>"AC123595.2"</f>
        <v>AC123595.2</v>
      </c>
      <c r="B6624" s="4">
        <v>2</v>
      </c>
      <c r="C6624" s="5">
        <v>0.48099999999999998</v>
      </c>
    </row>
    <row r="6625" spans="1:3" x14ac:dyDescent="0.2">
      <c r="A6625" s="3" t="str">
        <f>"BRINP1"</f>
        <v>BRINP1</v>
      </c>
      <c r="B6625" s="4">
        <v>2</v>
      </c>
      <c r="C6625" s="5">
        <v>0.48099999999999998</v>
      </c>
    </row>
    <row r="6626" spans="1:3" x14ac:dyDescent="0.2">
      <c r="A6626" s="3" t="str">
        <f>"CHMP1A"</f>
        <v>CHMP1A</v>
      </c>
      <c r="B6626" s="4">
        <v>2</v>
      </c>
      <c r="C6626" s="5">
        <v>0.48</v>
      </c>
    </row>
    <row r="6627" spans="1:3" x14ac:dyDescent="0.2">
      <c r="A6627" s="3" t="str">
        <f>"PARM1"</f>
        <v>PARM1</v>
      </c>
      <c r="B6627" s="4">
        <v>2</v>
      </c>
      <c r="C6627" s="5">
        <v>0.48</v>
      </c>
    </row>
    <row r="6628" spans="1:3" x14ac:dyDescent="0.2">
      <c r="A6628" s="3" t="str">
        <f>"COX14"</f>
        <v>COX14</v>
      </c>
      <c r="B6628" s="4">
        <v>2</v>
      </c>
      <c r="C6628" s="5">
        <v>0.48</v>
      </c>
    </row>
    <row r="6629" spans="1:3" x14ac:dyDescent="0.2">
      <c r="A6629" s="3" t="str">
        <f>"FZR1"</f>
        <v>FZR1</v>
      </c>
      <c r="B6629" s="4">
        <v>2</v>
      </c>
      <c r="C6629" s="5">
        <v>0.48</v>
      </c>
    </row>
    <row r="6630" spans="1:3" x14ac:dyDescent="0.2">
      <c r="A6630" s="3" t="str">
        <f>"VDAC2"</f>
        <v>VDAC2</v>
      </c>
      <c r="B6630" s="4">
        <v>2</v>
      </c>
      <c r="C6630" s="5">
        <v>0.48</v>
      </c>
    </row>
    <row r="6631" spans="1:3" x14ac:dyDescent="0.2">
      <c r="A6631" s="3" t="str">
        <f>"MOB4"</f>
        <v>MOB4</v>
      </c>
      <c r="B6631" s="4">
        <v>2</v>
      </c>
      <c r="C6631" s="5">
        <v>0.47899999999999998</v>
      </c>
    </row>
    <row r="6632" spans="1:3" x14ac:dyDescent="0.2">
      <c r="A6632" s="3" t="str">
        <f>"C6orf141"</f>
        <v>C6orf141</v>
      </c>
      <c r="B6632" s="4">
        <v>2</v>
      </c>
      <c r="C6632" s="5">
        <v>0.47899999999999998</v>
      </c>
    </row>
    <row r="6633" spans="1:3" x14ac:dyDescent="0.2">
      <c r="A6633" s="3" t="str">
        <f>"USP25"</f>
        <v>USP25</v>
      </c>
      <c r="B6633" s="4">
        <v>2</v>
      </c>
      <c r="C6633" s="5">
        <v>0.47799999999999998</v>
      </c>
    </row>
    <row r="6634" spans="1:3" x14ac:dyDescent="0.2">
      <c r="A6634" s="3" t="str">
        <f>"DUSP12"</f>
        <v>DUSP12</v>
      </c>
      <c r="B6634" s="4">
        <v>2</v>
      </c>
      <c r="C6634" s="5">
        <v>0.47799999999999998</v>
      </c>
    </row>
    <row r="6635" spans="1:3" x14ac:dyDescent="0.2">
      <c r="A6635" s="3" t="str">
        <f>"AKT1S1"</f>
        <v>AKT1S1</v>
      </c>
      <c r="B6635" s="4">
        <v>2</v>
      </c>
      <c r="C6635" s="5">
        <v>0.47799999999999998</v>
      </c>
    </row>
    <row r="6636" spans="1:3" x14ac:dyDescent="0.2">
      <c r="A6636" s="3" t="str">
        <f>"NOL12"</f>
        <v>NOL12</v>
      </c>
      <c r="B6636" s="4">
        <v>2</v>
      </c>
      <c r="C6636" s="5">
        <v>0.47799999999999998</v>
      </c>
    </row>
    <row r="6637" spans="1:3" x14ac:dyDescent="0.2">
      <c r="A6637" s="3" t="str">
        <f>"DESI2"</f>
        <v>DESI2</v>
      </c>
      <c r="B6637" s="4">
        <v>2</v>
      </c>
      <c r="C6637" s="5">
        <v>0.47799999999999998</v>
      </c>
    </row>
    <row r="6638" spans="1:3" x14ac:dyDescent="0.2">
      <c r="A6638" s="3" t="str">
        <f>"SSNA1"</f>
        <v>SSNA1</v>
      </c>
      <c r="B6638" s="4">
        <v>2</v>
      </c>
      <c r="C6638" s="5">
        <v>0.47699999999999998</v>
      </c>
    </row>
    <row r="6639" spans="1:3" x14ac:dyDescent="0.2">
      <c r="A6639" s="3" t="str">
        <f>"KCTD21"</f>
        <v>KCTD21</v>
      </c>
      <c r="B6639" s="4">
        <v>2</v>
      </c>
      <c r="C6639" s="5">
        <v>0.47699999999999998</v>
      </c>
    </row>
    <row r="6640" spans="1:3" x14ac:dyDescent="0.2">
      <c r="A6640" s="3" t="str">
        <f>"AL513497.1"</f>
        <v>AL513497.1</v>
      </c>
      <c r="B6640" s="4">
        <v>2</v>
      </c>
      <c r="C6640" s="5">
        <v>0.47699999999999998</v>
      </c>
    </row>
    <row r="6641" spans="1:3" x14ac:dyDescent="0.2">
      <c r="A6641" s="3" t="str">
        <f>"DIAPH2-AS1"</f>
        <v>DIAPH2-AS1</v>
      </c>
      <c r="B6641" s="4">
        <v>2</v>
      </c>
      <c r="C6641" s="5">
        <v>0.47699999999999998</v>
      </c>
    </row>
    <row r="6642" spans="1:3" x14ac:dyDescent="0.2">
      <c r="A6642" s="3" t="str">
        <f>"PACSIN1"</f>
        <v>PACSIN1</v>
      </c>
      <c r="B6642" s="4">
        <v>2</v>
      </c>
      <c r="C6642" s="5">
        <v>0.47699999999999998</v>
      </c>
    </row>
    <row r="6643" spans="1:3" x14ac:dyDescent="0.2">
      <c r="A6643" s="3" t="str">
        <f>"MTCO1P12"</f>
        <v>MTCO1P12</v>
      </c>
      <c r="B6643" s="4">
        <v>2</v>
      </c>
      <c r="C6643" s="5">
        <v>0.47599999999999998</v>
      </c>
    </row>
    <row r="6644" spans="1:3" x14ac:dyDescent="0.2">
      <c r="A6644" s="3" t="str">
        <f>"AC008397.2"</f>
        <v>AC008397.2</v>
      </c>
      <c r="B6644" s="4">
        <v>2</v>
      </c>
      <c r="C6644" s="5">
        <v>0.47599999999999998</v>
      </c>
    </row>
    <row r="6645" spans="1:3" x14ac:dyDescent="0.2">
      <c r="A6645" s="3" t="str">
        <f>"TAF6L"</f>
        <v>TAF6L</v>
      </c>
      <c r="B6645" s="4">
        <v>2</v>
      </c>
      <c r="C6645" s="5">
        <v>0.47599999999999998</v>
      </c>
    </row>
    <row r="6646" spans="1:3" x14ac:dyDescent="0.2">
      <c r="A6646" s="3" t="str">
        <f>"ZNF410"</f>
        <v>ZNF410</v>
      </c>
      <c r="B6646" s="4">
        <v>2</v>
      </c>
      <c r="C6646" s="5">
        <v>0.47599999999999998</v>
      </c>
    </row>
    <row r="6647" spans="1:3" x14ac:dyDescent="0.2">
      <c r="A6647" s="3" t="str">
        <f>"PAPSS2"</f>
        <v>PAPSS2</v>
      </c>
      <c r="B6647" s="4">
        <v>2</v>
      </c>
      <c r="C6647" s="5">
        <v>0.47599999999999998</v>
      </c>
    </row>
    <row r="6648" spans="1:3" x14ac:dyDescent="0.2">
      <c r="A6648" s="3" t="str">
        <f>"TMEM156"</f>
        <v>TMEM156</v>
      </c>
      <c r="B6648" s="4">
        <v>2</v>
      </c>
      <c r="C6648" s="5">
        <v>0.47599999999999998</v>
      </c>
    </row>
    <row r="6649" spans="1:3" x14ac:dyDescent="0.2">
      <c r="A6649" s="3" t="str">
        <f>"HARS2"</f>
        <v>HARS2</v>
      </c>
      <c r="B6649" s="4">
        <v>2</v>
      </c>
      <c r="C6649" s="5">
        <v>0.47599999999999998</v>
      </c>
    </row>
    <row r="6650" spans="1:3" x14ac:dyDescent="0.2">
      <c r="A6650" s="3" t="str">
        <f>"MCUR1"</f>
        <v>MCUR1</v>
      </c>
      <c r="B6650" s="4">
        <v>2</v>
      </c>
      <c r="C6650" s="5">
        <v>0.47599999999999998</v>
      </c>
    </row>
    <row r="6651" spans="1:3" x14ac:dyDescent="0.2">
      <c r="A6651" s="3" t="str">
        <f>"NOMO2"</f>
        <v>NOMO2</v>
      </c>
      <c r="B6651" s="4">
        <v>2</v>
      </c>
      <c r="C6651" s="5">
        <v>0.47599999999999998</v>
      </c>
    </row>
    <row r="6652" spans="1:3" x14ac:dyDescent="0.2">
      <c r="A6652" s="3" t="str">
        <f>"WFDC3"</f>
        <v>WFDC3</v>
      </c>
      <c r="B6652" s="4">
        <v>2</v>
      </c>
      <c r="C6652" s="5">
        <v>0.47499999999999998</v>
      </c>
    </row>
    <row r="6653" spans="1:3" x14ac:dyDescent="0.2">
      <c r="A6653" s="3" t="str">
        <f>"SLC5A8"</f>
        <v>SLC5A8</v>
      </c>
      <c r="B6653" s="4">
        <v>2</v>
      </c>
      <c r="C6653" s="5">
        <v>0.47499999999999998</v>
      </c>
    </row>
    <row r="6654" spans="1:3" x14ac:dyDescent="0.2">
      <c r="A6654" s="3" t="str">
        <f>"AC002116.1"</f>
        <v>AC002116.1</v>
      </c>
      <c r="B6654" s="4">
        <v>2</v>
      </c>
      <c r="C6654" s="5">
        <v>0.47499999999999998</v>
      </c>
    </row>
    <row r="6655" spans="1:3" x14ac:dyDescent="0.2">
      <c r="A6655" s="3" t="str">
        <f>"ERVK3-1"</f>
        <v>ERVK3-1</v>
      </c>
      <c r="B6655" s="4">
        <v>2</v>
      </c>
      <c r="C6655" s="5">
        <v>0.47499999999999998</v>
      </c>
    </row>
    <row r="6656" spans="1:3" x14ac:dyDescent="0.2">
      <c r="A6656" s="3" t="str">
        <f>"FUT9"</f>
        <v>FUT9</v>
      </c>
      <c r="B6656" s="4">
        <v>2</v>
      </c>
      <c r="C6656" s="5">
        <v>0.47499999999999998</v>
      </c>
    </row>
    <row r="6657" spans="1:3" x14ac:dyDescent="0.2">
      <c r="A6657" s="3" t="str">
        <f>"FABP5P7"</f>
        <v>FABP5P7</v>
      </c>
      <c r="B6657" s="4">
        <v>2</v>
      </c>
      <c r="C6657" s="5">
        <v>0.47499999999999998</v>
      </c>
    </row>
    <row r="6658" spans="1:3" x14ac:dyDescent="0.2">
      <c r="A6658" s="3" t="str">
        <f>"PRKRIP1"</f>
        <v>PRKRIP1</v>
      </c>
      <c r="B6658" s="4">
        <v>2</v>
      </c>
      <c r="C6658" s="5">
        <v>0.47499999999999998</v>
      </c>
    </row>
    <row r="6659" spans="1:3" x14ac:dyDescent="0.2">
      <c r="A6659" s="3" t="str">
        <f>"AC005829.1"</f>
        <v>AC005829.1</v>
      </c>
      <c r="B6659" s="4">
        <v>2</v>
      </c>
      <c r="C6659" s="5">
        <v>0.47399999999999998</v>
      </c>
    </row>
    <row r="6660" spans="1:3" x14ac:dyDescent="0.2">
      <c r="A6660" s="3" t="str">
        <f>"KBTBD8"</f>
        <v>KBTBD8</v>
      </c>
      <c r="B6660" s="4">
        <v>2</v>
      </c>
      <c r="C6660" s="5">
        <v>0.47399999999999998</v>
      </c>
    </row>
    <row r="6661" spans="1:3" x14ac:dyDescent="0.2">
      <c r="A6661" s="3" t="str">
        <f>"ZNRF2"</f>
        <v>ZNRF2</v>
      </c>
      <c r="B6661" s="4">
        <v>2</v>
      </c>
      <c r="C6661" s="5">
        <v>0.47299999999999998</v>
      </c>
    </row>
    <row r="6662" spans="1:3" x14ac:dyDescent="0.2">
      <c r="A6662" s="3" t="str">
        <f>"S100A2"</f>
        <v>S100A2</v>
      </c>
      <c r="B6662" s="4">
        <v>2</v>
      </c>
      <c r="C6662" s="5">
        <v>0.47199999999999998</v>
      </c>
    </row>
    <row r="6663" spans="1:3" x14ac:dyDescent="0.2">
      <c r="A6663" s="3" t="str">
        <f>"GFRA2"</f>
        <v>GFRA2</v>
      </c>
      <c r="B6663" s="4">
        <v>2</v>
      </c>
      <c r="C6663" s="5">
        <v>0.47099999999999997</v>
      </c>
    </row>
    <row r="6664" spans="1:3" x14ac:dyDescent="0.2">
      <c r="A6664" s="3" t="str">
        <f>"AC105460.1"</f>
        <v>AC105460.1</v>
      </c>
      <c r="B6664" s="4">
        <v>2</v>
      </c>
      <c r="C6664" s="5">
        <v>0.47099999999999997</v>
      </c>
    </row>
    <row r="6665" spans="1:3" x14ac:dyDescent="0.2">
      <c r="A6665" s="3" t="str">
        <f>"GTF3C5"</f>
        <v>GTF3C5</v>
      </c>
      <c r="B6665" s="4">
        <v>2</v>
      </c>
      <c r="C6665" s="5">
        <v>0.47099999999999997</v>
      </c>
    </row>
    <row r="6666" spans="1:3" x14ac:dyDescent="0.2">
      <c r="A6666" s="3" t="str">
        <f>"SQSTM1"</f>
        <v>SQSTM1</v>
      </c>
      <c r="B6666" s="4">
        <v>2</v>
      </c>
      <c r="C6666" s="5">
        <v>0.47099999999999997</v>
      </c>
    </row>
    <row r="6667" spans="1:3" x14ac:dyDescent="0.2">
      <c r="A6667" s="3" t="str">
        <f>"AL445531.1"</f>
        <v>AL445531.1</v>
      </c>
      <c r="B6667" s="4">
        <v>2</v>
      </c>
      <c r="C6667" s="5">
        <v>0.47099999999999997</v>
      </c>
    </row>
    <row r="6668" spans="1:3" x14ac:dyDescent="0.2">
      <c r="A6668" s="3" t="str">
        <f>"C2CD4A"</f>
        <v>C2CD4A</v>
      </c>
      <c r="B6668" s="4">
        <v>2</v>
      </c>
      <c r="C6668" s="5">
        <v>0.47099999999999997</v>
      </c>
    </row>
    <row r="6669" spans="1:3" x14ac:dyDescent="0.2">
      <c r="A6669" s="3" t="str">
        <f>"PLK1"</f>
        <v>PLK1</v>
      </c>
      <c r="B6669" s="4">
        <v>2</v>
      </c>
      <c r="C6669" s="5">
        <v>0.47099999999999997</v>
      </c>
    </row>
    <row r="6670" spans="1:3" x14ac:dyDescent="0.2">
      <c r="A6670" s="3" t="str">
        <f>"VTI1A"</f>
        <v>VTI1A</v>
      </c>
      <c r="B6670" s="4">
        <v>2</v>
      </c>
      <c r="C6670" s="5">
        <v>0.47</v>
      </c>
    </row>
    <row r="6671" spans="1:3" x14ac:dyDescent="0.2">
      <c r="A6671" s="3" t="str">
        <f>"EMC3-AS1"</f>
        <v>EMC3-AS1</v>
      </c>
      <c r="B6671" s="4">
        <v>2</v>
      </c>
      <c r="C6671" s="5">
        <v>0.47</v>
      </c>
    </row>
    <row r="6672" spans="1:3" x14ac:dyDescent="0.2">
      <c r="A6672" s="3" t="str">
        <f>"HERC6"</f>
        <v>HERC6</v>
      </c>
      <c r="B6672" s="4">
        <v>2</v>
      </c>
      <c r="C6672" s="5">
        <v>0.46899999999999997</v>
      </c>
    </row>
    <row r="6673" spans="1:3" x14ac:dyDescent="0.2">
      <c r="A6673" s="3" t="str">
        <f>"PPP1R14A"</f>
        <v>PPP1R14A</v>
      </c>
      <c r="B6673" s="4">
        <v>2</v>
      </c>
      <c r="C6673" s="5">
        <v>0.46899999999999997</v>
      </c>
    </row>
    <row r="6674" spans="1:3" x14ac:dyDescent="0.2">
      <c r="A6674" s="3" t="str">
        <f>"LAMA4"</f>
        <v>LAMA4</v>
      </c>
      <c r="B6674" s="4">
        <v>2</v>
      </c>
      <c r="C6674" s="5">
        <v>0.46899999999999997</v>
      </c>
    </row>
    <row r="6675" spans="1:3" x14ac:dyDescent="0.2">
      <c r="A6675" s="3" t="str">
        <f>"GLRA3"</f>
        <v>GLRA3</v>
      </c>
      <c r="B6675" s="4">
        <v>2</v>
      </c>
      <c r="C6675" s="5">
        <v>0.46899999999999997</v>
      </c>
    </row>
    <row r="6676" spans="1:3" x14ac:dyDescent="0.2">
      <c r="A6676" s="3" t="str">
        <f>"NYAP2"</f>
        <v>NYAP2</v>
      </c>
      <c r="B6676" s="4">
        <v>2</v>
      </c>
      <c r="C6676" s="5">
        <v>0.46899999999999997</v>
      </c>
    </row>
    <row r="6677" spans="1:3" x14ac:dyDescent="0.2">
      <c r="A6677" s="3" t="str">
        <f>"ECE1-AS1"</f>
        <v>ECE1-AS1</v>
      </c>
      <c r="B6677" s="4">
        <v>2</v>
      </c>
      <c r="C6677" s="5">
        <v>0.46899999999999997</v>
      </c>
    </row>
    <row r="6678" spans="1:3" x14ac:dyDescent="0.2">
      <c r="A6678" s="3" t="str">
        <f>"KAT2B"</f>
        <v>KAT2B</v>
      </c>
      <c r="B6678" s="4">
        <v>2</v>
      </c>
      <c r="C6678" s="5">
        <v>0.46899999999999997</v>
      </c>
    </row>
    <row r="6679" spans="1:3" x14ac:dyDescent="0.2">
      <c r="A6679" s="3" t="str">
        <f>"WDR62"</f>
        <v>WDR62</v>
      </c>
      <c r="B6679" s="4">
        <v>2</v>
      </c>
      <c r="C6679" s="5">
        <v>0.46800000000000003</v>
      </c>
    </row>
    <row r="6680" spans="1:3" x14ac:dyDescent="0.2">
      <c r="A6680" s="3" t="str">
        <f>"ILRUN"</f>
        <v>ILRUN</v>
      </c>
      <c r="B6680" s="4">
        <v>2</v>
      </c>
      <c r="C6680" s="5">
        <v>0.46800000000000003</v>
      </c>
    </row>
    <row r="6681" spans="1:3" x14ac:dyDescent="0.2">
      <c r="A6681" s="3" t="str">
        <f>"CDK5R1"</f>
        <v>CDK5R1</v>
      </c>
      <c r="B6681" s="4">
        <v>2</v>
      </c>
      <c r="C6681" s="5">
        <v>0.46800000000000003</v>
      </c>
    </row>
    <row r="6682" spans="1:3" x14ac:dyDescent="0.2">
      <c r="A6682" s="3" t="str">
        <f>"SUSD2"</f>
        <v>SUSD2</v>
      </c>
      <c r="B6682" s="4">
        <v>2</v>
      </c>
      <c r="C6682" s="5">
        <v>0.46800000000000003</v>
      </c>
    </row>
    <row r="6683" spans="1:3" x14ac:dyDescent="0.2">
      <c r="A6683" s="3" t="str">
        <f>"C16orf91"</f>
        <v>C16orf91</v>
      </c>
      <c r="B6683" s="4">
        <v>2</v>
      </c>
      <c r="C6683" s="5">
        <v>0.46800000000000003</v>
      </c>
    </row>
    <row r="6684" spans="1:3" x14ac:dyDescent="0.2">
      <c r="A6684" s="3" t="str">
        <f>"AC132938.2"</f>
        <v>AC132938.2</v>
      </c>
      <c r="B6684" s="4">
        <v>2</v>
      </c>
      <c r="C6684" s="5">
        <v>0.46800000000000003</v>
      </c>
    </row>
    <row r="6685" spans="1:3" x14ac:dyDescent="0.2">
      <c r="A6685" s="3" t="str">
        <f>"SHLD3"</f>
        <v>SHLD3</v>
      </c>
      <c r="B6685" s="4">
        <v>2</v>
      </c>
      <c r="C6685" s="5">
        <v>0.46800000000000003</v>
      </c>
    </row>
    <row r="6686" spans="1:3" x14ac:dyDescent="0.2">
      <c r="A6686" s="3" t="str">
        <f>"FKBPL"</f>
        <v>FKBPL</v>
      </c>
      <c r="B6686" s="4">
        <v>2</v>
      </c>
      <c r="C6686" s="5">
        <v>0.46800000000000003</v>
      </c>
    </row>
    <row r="6687" spans="1:3" x14ac:dyDescent="0.2">
      <c r="A6687" s="3" t="str">
        <f>"DMBT1L1"</f>
        <v>DMBT1L1</v>
      </c>
      <c r="B6687" s="4">
        <v>2</v>
      </c>
      <c r="C6687" s="5">
        <v>0.46700000000000003</v>
      </c>
    </row>
    <row r="6688" spans="1:3" x14ac:dyDescent="0.2">
      <c r="A6688" s="3" t="str">
        <f>"DHX15"</f>
        <v>DHX15</v>
      </c>
      <c r="B6688" s="4">
        <v>2</v>
      </c>
      <c r="C6688" s="5">
        <v>0.46700000000000003</v>
      </c>
    </row>
    <row r="6689" spans="1:3" x14ac:dyDescent="0.2">
      <c r="A6689" s="3" t="str">
        <f>"TBX18"</f>
        <v>TBX18</v>
      </c>
      <c r="B6689" s="4">
        <v>2</v>
      </c>
      <c r="C6689" s="5">
        <v>0.46700000000000003</v>
      </c>
    </row>
    <row r="6690" spans="1:3" x14ac:dyDescent="0.2">
      <c r="A6690" s="3" t="str">
        <f>"FLT3"</f>
        <v>FLT3</v>
      </c>
      <c r="B6690" s="4">
        <v>2</v>
      </c>
      <c r="C6690" s="5">
        <v>0.46700000000000003</v>
      </c>
    </row>
    <row r="6691" spans="1:3" x14ac:dyDescent="0.2">
      <c r="A6691" s="3" t="str">
        <f>"SAE1"</f>
        <v>SAE1</v>
      </c>
      <c r="B6691" s="4">
        <v>2</v>
      </c>
      <c r="C6691" s="5">
        <v>0.46700000000000003</v>
      </c>
    </row>
    <row r="6692" spans="1:3" x14ac:dyDescent="0.2">
      <c r="A6692" s="3" t="str">
        <f>"SEC24D"</f>
        <v>SEC24D</v>
      </c>
      <c r="B6692" s="4">
        <v>2</v>
      </c>
      <c r="C6692" s="5">
        <v>0.46700000000000003</v>
      </c>
    </row>
    <row r="6693" spans="1:3" x14ac:dyDescent="0.2">
      <c r="A6693" s="3" t="str">
        <f>"AP2M1"</f>
        <v>AP2M1</v>
      </c>
      <c r="B6693" s="4">
        <v>2</v>
      </c>
      <c r="C6693" s="5">
        <v>0.46600000000000003</v>
      </c>
    </row>
    <row r="6694" spans="1:3" x14ac:dyDescent="0.2">
      <c r="A6694" s="3" t="str">
        <f>"FRMD6-AS1"</f>
        <v>FRMD6-AS1</v>
      </c>
      <c r="B6694" s="4">
        <v>2</v>
      </c>
      <c r="C6694" s="5">
        <v>0.46600000000000003</v>
      </c>
    </row>
    <row r="6695" spans="1:3" x14ac:dyDescent="0.2">
      <c r="A6695" s="3" t="str">
        <f>"ABHD4"</f>
        <v>ABHD4</v>
      </c>
      <c r="B6695" s="4">
        <v>2</v>
      </c>
      <c r="C6695" s="5">
        <v>0.46600000000000003</v>
      </c>
    </row>
    <row r="6696" spans="1:3" x14ac:dyDescent="0.2">
      <c r="A6696" s="3" t="str">
        <f>"KCP"</f>
        <v>KCP</v>
      </c>
      <c r="B6696" s="4">
        <v>2</v>
      </c>
      <c r="C6696" s="5">
        <v>0.46600000000000003</v>
      </c>
    </row>
    <row r="6697" spans="1:3" x14ac:dyDescent="0.2">
      <c r="A6697" s="3" t="str">
        <f>"PIP4K2C"</f>
        <v>PIP4K2C</v>
      </c>
      <c r="B6697" s="4">
        <v>2</v>
      </c>
      <c r="C6697" s="5">
        <v>0.46600000000000003</v>
      </c>
    </row>
    <row r="6698" spans="1:3" x14ac:dyDescent="0.2">
      <c r="A6698" s="3" t="str">
        <f>"AC010327.6"</f>
        <v>AC010327.6</v>
      </c>
      <c r="B6698" s="4">
        <v>2</v>
      </c>
      <c r="C6698" s="5">
        <v>0.46600000000000003</v>
      </c>
    </row>
    <row r="6699" spans="1:3" x14ac:dyDescent="0.2">
      <c r="A6699" s="3" t="str">
        <f>"MS4A14"</f>
        <v>MS4A14</v>
      </c>
      <c r="B6699" s="4">
        <v>2</v>
      </c>
      <c r="C6699" s="5">
        <v>0.46600000000000003</v>
      </c>
    </row>
    <row r="6700" spans="1:3" x14ac:dyDescent="0.2">
      <c r="A6700" s="3" t="str">
        <f>"GLRX2"</f>
        <v>GLRX2</v>
      </c>
      <c r="B6700" s="4">
        <v>2</v>
      </c>
      <c r="C6700" s="5">
        <v>0.46600000000000003</v>
      </c>
    </row>
    <row r="6701" spans="1:3" x14ac:dyDescent="0.2">
      <c r="A6701" s="3" t="str">
        <f>"C11orf98"</f>
        <v>C11orf98</v>
      </c>
      <c r="B6701" s="4">
        <v>2</v>
      </c>
      <c r="C6701" s="5">
        <v>0.46500000000000002</v>
      </c>
    </row>
    <row r="6702" spans="1:3" x14ac:dyDescent="0.2">
      <c r="A6702" s="3" t="str">
        <f>"AC012087.2"</f>
        <v>AC012087.2</v>
      </c>
      <c r="B6702" s="4">
        <v>2</v>
      </c>
      <c r="C6702" s="5">
        <v>0.46500000000000002</v>
      </c>
    </row>
    <row r="6703" spans="1:3" x14ac:dyDescent="0.2">
      <c r="A6703" s="3" t="str">
        <f>"AMH"</f>
        <v>AMH</v>
      </c>
      <c r="B6703" s="4">
        <v>2</v>
      </c>
      <c r="C6703" s="5">
        <v>0.46500000000000002</v>
      </c>
    </row>
    <row r="6704" spans="1:3" x14ac:dyDescent="0.2">
      <c r="A6704" s="3" t="str">
        <f>"NIFKP4"</f>
        <v>NIFKP4</v>
      </c>
      <c r="B6704" s="4">
        <v>2</v>
      </c>
      <c r="C6704" s="5">
        <v>0.46500000000000002</v>
      </c>
    </row>
    <row r="6705" spans="1:3" x14ac:dyDescent="0.2">
      <c r="A6705" s="3" t="str">
        <f>"PLEKHA2"</f>
        <v>PLEKHA2</v>
      </c>
      <c r="B6705" s="4">
        <v>2</v>
      </c>
      <c r="C6705" s="5">
        <v>0.46500000000000002</v>
      </c>
    </row>
    <row r="6706" spans="1:3" x14ac:dyDescent="0.2">
      <c r="A6706" s="3" t="str">
        <f>"AL355312.2"</f>
        <v>AL355312.2</v>
      </c>
      <c r="B6706" s="4">
        <v>2</v>
      </c>
      <c r="C6706" s="5">
        <v>0.46500000000000002</v>
      </c>
    </row>
    <row r="6707" spans="1:3" x14ac:dyDescent="0.2">
      <c r="A6707" s="3" t="str">
        <f>"AURKB"</f>
        <v>AURKB</v>
      </c>
      <c r="B6707" s="4">
        <v>2</v>
      </c>
      <c r="C6707" s="5">
        <v>0.46400000000000002</v>
      </c>
    </row>
    <row r="6708" spans="1:3" x14ac:dyDescent="0.2">
      <c r="A6708" s="3" t="str">
        <f>"SYNCRIP"</f>
        <v>SYNCRIP</v>
      </c>
      <c r="B6708" s="4">
        <v>2</v>
      </c>
      <c r="C6708" s="5">
        <v>0.46400000000000002</v>
      </c>
    </row>
    <row r="6709" spans="1:3" x14ac:dyDescent="0.2">
      <c r="A6709" s="3" t="str">
        <f>"LRRFIP2"</f>
        <v>LRRFIP2</v>
      </c>
      <c r="B6709" s="4">
        <v>2</v>
      </c>
      <c r="C6709" s="5">
        <v>0.46400000000000002</v>
      </c>
    </row>
    <row r="6710" spans="1:3" x14ac:dyDescent="0.2">
      <c r="A6710" s="3" t="str">
        <f>"C14orf119"</f>
        <v>C14orf119</v>
      </c>
      <c r="B6710" s="4">
        <v>2</v>
      </c>
      <c r="C6710" s="5">
        <v>0.46400000000000002</v>
      </c>
    </row>
    <row r="6711" spans="1:3" x14ac:dyDescent="0.2">
      <c r="A6711" s="3" t="str">
        <f>"NXPE2"</f>
        <v>NXPE2</v>
      </c>
      <c r="B6711" s="4">
        <v>2</v>
      </c>
      <c r="C6711" s="5">
        <v>0.46400000000000002</v>
      </c>
    </row>
    <row r="6712" spans="1:3" x14ac:dyDescent="0.2">
      <c r="A6712" s="3" t="str">
        <f>"TTYH1"</f>
        <v>TTYH1</v>
      </c>
      <c r="B6712" s="4">
        <v>2</v>
      </c>
      <c r="C6712" s="5">
        <v>0.46400000000000002</v>
      </c>
    </row>
    <row r="6713" spans="1:3" x14ac:dyDescent="0.2">
      <c r="A6713" s="3" t="str">
        <f>"CLCA4-AS1"</f>
        <v>CLCA4-AS1</v>
      </c>
      <c r="B6713" s="4">
        <v>2</v>
      </c>
      <c r="C6713" s="5">
        <v>0.46300000000000002</v>
      </c>
    </row>
    <row r="6714" spans="1:3" x14ac:dyDescent="0.2">
      <c r="A6714" s="3" t="str">
        <f>"PITPNM2"</f>
        <v>PITPNM2</v>
      </c>
      <c r="B6714" s="4">
        <v>2</v>
      </c>
      <c r="C6714" s="5">
        <v>0.46300000000000002</v>
      </c>
    </row>
    <row r="6715" spans="1:3" x14ac:dyDescent="0.2">
      <c r="A6715" s="3" t="str">
        <f>"TJP1"</f>
        <v>TJP1</v>
      </c>
      <c r="B6715" s="4">
        <v>2</v>
      </c>
      <c r="C6715" s="5">
        <v>0.46300000000000002</v>
      </c>
    </row>
    <row r="6716" spans="1:3" x14ac:dyDescent="0.2">
      <c r="A6716" s="3" t="str">
        <f>"AL139393.2"</f>
        <v>AL139393.2</v>
      </c>
      <c r="B6716" s="4">
        <v>2</v>
      </c>
      <c r="C6716" s="5">
        <v>0.46300000000000002</v>
      </c>
    </row>
    <row r="6717" spans="1:3" x14ac:dyDescent="0.2">
      <c r="A6717" s="3" t="str">
        <f>"FTLP14"</f>
        <v>FTLP14</v>
      </c>
      <c r="B6717" s="4">
        <v>2</v>
      </c>
      <c r="C6717" s="5">
        <v>0.46300000000000002</v>
      </c>
    </row>
    <row r="6718" spans="1:3" x14ac:dyDescent="0.2">
      <c r="A6718" s="3" t="str">
        <f>"RAB1A"</f>
        <v>RAB1A</v>
      </c>
      <c r="B6718" s="4">
        <v>2</v>
      </c>
      <c r="C6718" s="5">
        <v>0.46300000000000002</v>
      </c>
    </row>
    <row r="6719" spans="1:3" x14ac:dyDescent="0.2">
      <c r="A6719" s="3" t="str">
        <f>"KDM5C"</f>
        <v>KDM5C</v>
      </c>
      <c r="B6719" s="4">
        <v>2</v>
      </c>
      <c r="C6719" s="5">
        <v>0.46300000000000002</v>
      </c>
    </row>
    <row r="6720" spans="1:3" x14ac:dyDescent="0.2">
      <c r="A6720" s="3" t="str">
        <f>"MRPL52"</f>
        <v>MRPL52</v>
      </c>
      <c r="B6720" s="4">
        <v>2</v>
      </c>
      <c r="C6720" s="5">
        <v>0.46300000000000002</v>
      </c>
    </row>
    <row r="6721" spans="1:3" x14ac:dyDescent="0.2">
      <c r="A6721" s="3" t="str">
        <f>"IL17RB"</f>
        <v>IL17RB</v>
      </c>
      <c r="B6721" s="4">
        <v>2</v>
      </c>
      <c r="C6721" s="5">
        <v>0.46200000000000002</v>
      </c>
    </row>
    <row r="6722" spans="1:3" x14ac:dyDescent="0.2">
      <c r="A6722" s="3" t="str">
        <f>"AL161421.1"</f>
        <v>AL161421.1</v>
      </c>
      <c r="B6722" s="4">
        <v>2</v>
      </c>
      <c r="C6722" s="5">
        <v>0.46200000000000002</v>
      </c>
    </row>
    <row r="6723" spans="1:3" x14ac:dyDescent="0.2">
      <c r="A6723" s="3" t="str">
        <f>"AC125611.3"</f>
        <v>AC125611.3</v>
      </c>
      <c r="B6723" s="4">
        <v>2</v>
      </c>
      <c r="C6723" s="5">
        <v>0.46200000000000002</v>
      </c>
    </row>
    <row r="6724" spans="1:3" x14ac:dyDescent="0.2">
      <c r="A6724" s="3" t="str">
        <f>"L1TD1"</f>
        <v>L1TD1</v>
      </c>
      <c r="B6724" s="4">
        <v>2</v>
      </c>
      <c r="C6724" s="5">
        <v>0.46200000000000002</v>
      </c>
    </row>
    <row r="6725" spans="1:3" x14ac:dyDescent="0.2">
      <c r="A6725" s="3" t="str">
        <f>"KCNAB1"</f>
        <v>KCNAB1</v>
      </c>
      <c r="B6725" s="4">
        <v>2</v>
      </c>
      <c r="C6725" s="5">
        <v>0.46200000000000002</v>
      </c>
    </row>
    <row r="6726" spans="1:3" x14ac:dyDescent="0.2">
      <c r="A6726" s="3" t="str">
        <f>"CHRM4"</f>
        <v>CHRM4</v>
      </c>
      <c r="B6726" s="4">
        <v>2</v>
      </c>
      <c r="C6726" s="5">
        <v>0.46200000000000002</v>
      </c>
    </row>
    <row r="6727" spans="1:3" x14ac:dyDescent="0.2">
      <c r="A6727" s="3" t="str">
        <f>"MTPN"</f>
        <v>MTPN</v>
      </c>
      <c r="B6727" s="4">
        <v>2</v>
      </c>
      <c r="C6727" s="5">
        <v>0.46100000000000002</v>
      </c>
    </row>
    <row r="6728" spans="1:3" x14ac:dyDescent="0.2">
      <c r="A6728" s="3" t="str">
        <f>"LSINCT5"</f>
        <v>LSINCT5</v>
      </c>
      <c r="B6728" s="4">
        <v>2</v>
      </c>
      <c r="C6728" s="5">
        <v>0.46100000000000002</v>
      </c>
    </row>
    <row r="6729" spans="1:3" x14ac:dyDescent="0.2">
      <c r="A6729" s="3" t="str">
        <f>"LRRC32"</f>
        <v>LRRC32</v>
      </c>
      <c r="B6729" s="4">
        <v>2</v>
      </c>
      <c r="C6729" s="5">
        <v>0.46100000000000002</v>
      </c>
    </row>
    <row r="6730" spans="1:3" x14ac:dyDescent="0.2">
      <c r="A6730" s="3" t="str">
        <f>"FAM214A"</f>
        <v>FAM214A</v>
      </c>
      <c r="B6730" s="4">
        <v>2</v>
      </c>
      <c r="C6730" s="5">
        <v>0.46100000000000002</v>
      </c>
    </row>
    <row r="6731" spans="1:3" x14ac:dyDescent="0.2">
      <c r="A6731" s="3" t="str">
        <f>"FLG"</f>
        <v>FLG</v>
      </c>
      <c r="B6731" s="4">
        <v>2</v>
      </c>
      <c r="C6731" s="5">
        <v>0.46100000000000002</v>
      </c>
    </row>
    <row r="6732" spans="1:3" x14ac:dyDescent="0.2">
      <c r="A6732" s="3" t="str">
        <f>"DNAJC8"</f>
        <v>DNAJC8</v>
      </c>
      <c r="B6732" s="4">
        <v>2</v>
      </c>
      <c r="C6732" s="5">
        <v>0.46100000000000002</v>
      </c>
    </row>
    <row r="6733" spans="1:3" x14ac:dyDescent="0.2">
      <c r="A6733" s="3" t="str">
        <f>"LINC01678"</f>
        <v>LINC01678</v>
      </c>
      <c r="B6733" s="4">
        <v>2</v>
      </c>
      <c r="C6733" s="5">
        <v>0.46</v>
      </c>
    </row>
    <row r="6734" spans="1:3" x14ac:dyDescent="0.2">
      <c r="A6734" s="3" t="str">
        <f>"EPGN"</f>
        <v>EPGN</v>
      </c>
      <c r="B6734" s="4">
        <v>2</v>
      </c>
      <c r="C6734" s="5">
        <v>0.46</v>
      </c>
    </row>
    <row r="6735" spans="1:3" x14ac:dyDescent="0.2">
      <c r="A6735" s="3" t="str">
        <f>"DCLRE1C"</f>
        <v>DCLRE1C</v>
      </c>
      <c r="B6735" s="4">
        <v>2</v>
      </c>
      <c r="C6735" s="5">
        <v>0.46</v>
      </c>
    </row>
    <row r="6736" spans="1:3" x14ac:dyDescent="0.2">
      <c r="A6736" s="3" t="str">
        <f>"FXYD3"</f>
        <v>FXYD3</v>
      </c>
      <c r="B6736" s="4">
        <v>2</v>
      </c>
      <c r="C6736" s="5">
        <v>0.46</v>
      </c>
    </row>
    <row r="6737" spans="1:3" x14ac:dyDescent="0.2">
      <c r="A6737" s="3" t="str">
        <f>"TMEM259"</f>
        <v>TMEM259</v>
      </c>
      <c r="B6737" s="4">
        <v>2</v>
      </c>
      <c r="C6737" s="5">
        <v>0.45900000000000002</v>
      </c>
    </row>
    <row r="6738" spans="1:3" x14ac:dyDescent="0.2">
      <c r="A6738" s="3" t="str">
        <f>"PRR19"</f>
        <v>PRR19</v>
      </c>
      <c r="B6738" s="4">
        <v>2</v>
      </c>
      <c r="C6738" s="5">
        <v>0.45800000000000002</v>
      </c>
    </row>
    <row r="6739" spans="1:3" x14ac:dyDescent="0.2">
      <c r="A6739" s="3" t="str">
        <f>"SOCS1"</f>
        <v>SOCS1</v>
      </c>
      <c r="B6739" s="4">
        <v>2</v>
      </c>
      <c r="C6739" s="5">
        <v>0.45800000000000002</v>
      </c>
    </row>
    <row r="6740" spans="1:3" x14ac:dyDescent="0.2">
      <c r="A6740" s="3" t="str">
        <f>"PLEKHG4"</f>
        <v>PLEKHG4</v>
      </c>
      <c r="B6740" s="4">
        <v>2</v>
      </c>
      <c r="C6740" s="5">
        <v>0.45800000000000002</v>
      </c>
    </row>
    <row r="6741" spans="1:3" x14ac:dyDescent="0.2">
      <c r="A6741" s="3" t="str">
        <f>"EXOC6"</f>
        <v>EXOC6</v>
      </c>
      <c r="B6741" s="4">
        <v>2</v>
      </c>
      <c r="C6741" s="5">
        <v>0.45800000000000002</v>
      </c>
    </row>
    <row r="6742" spans="1:3" x14ac:dyDescent="0.2">
      <c r="A6742" s="3" t="str">
        <f>"NOTCH2NLA"</f>
        <v>NOTCH2NLA</v>
      </c>
      <c r="B6742" s="4">
        <v>2</v>
      </c>
      <c r="C6742" s="5">
        <v>0.45800000000000002</v>
      </c>
    </row>
    <row r="6743" spans="1:3" x14ac:dyDescent="0.2">
      <c r="A6743" s="3" t="str">
        <f>"ADAMTS17"</f>
        <v>ADAMTS17</v>
      </c>
      <c r="B6743" s="4">
        <v>2</v>
      </c>
      <c r="C6743" s="5">
        <v>0.45700000000000002</v>
      </c>
    </row>
    <row r="6744" spans="1:3" x14ac:dyDescent="0.2">
      <c r="A6744" s="3" t="str">
        <f>"ABCB8"</f>
        <v>ABCB8</v>
      </c>
      <c r="B6744" s="4">
        <v>2</v>
      </c>
      <c r="C6744" s="5">
        <v>0.45700000000000002</v>
      </c>
    </row>
    <row r="6745" spans="1:3" x14ac:dyDescent="0.2">
      <c r="A6745" s="3" t="str">
        <f>"AC131011.1"</f>
        <v>AC131011.1</v>
      </c>
      <c r="B6745" s="4">
        <v>2</v>
      </c>
      <c r="C6745" s="5">
        <v>0.45700000000000002</v>
      </c>
    </row>
    <row r="6746" spans="1:3" x14ac:dyDescent="0.2">
      <c r="A6746" s="3" t="str">
        <f>"GPX2"</f>
        <v>GPX2</v>
      </c>
      <c r="B6746" s="4">
        <v>2</v>
      </c>
      <c r="C6746" s="5">
        <v>0.45700000000000002</v>
      </c>
    </row>
    <row r="6747" spans="1:3" x14ac:dyDescent="0.2">
      <c r="A6747" s="3" t="str">
        <f>"LRATD2"</f>
        <v>LRATD2</v>
      </c>
      <c r="B6747" s="4">
        <v>2</v>
      </c>
      <c r="C6747" s="5">
        <v>0.45700000000000002</v>
      </c>
    </row>
    <row r="6748" spans="1:3" x14ac:dyDescent="0.2">
      <c r="A6748" s="3" t="str">
        <f>"MID2"</f>
        <v>MID2</v>
      </c>
      <c r="B6748" s="4">
        <v>2</v>
      </c>
      <c r="C6748" s="5">
        <v>0.45600000000000002</v>
      </c>
    </row>
    <row r="6749" spans="1:3" x14ac:dyDescent="0.2">
      <c r="A6749" s="3" t="str">
        <f>"CXADR"</f>
        <v>CXADR</v>
      </c>
      <c r="B6749" s="4">
        <v>2</v>
      </c>
      <c r="C6749" s="5">
        <v>0.45600000000000002</v>
      </c>
    </row>
    <row r="6750" spans="1:3" x14ac:dyDescent="0.2">
      <c r="A6750" s="3" t="str">
        <f>"CYP2D6"</f>
        <v>CYP2D6</v>
      </c>
      <c r="B6750" s="4">
        <v>2</v>
      </c>
      <c r="C6750" s="5">
        <v>0.45600000000000002</v>
      </c>
    </row>
    <row r="6751" spans="1:3" x14ac:dyDescent="0.2">
      <c r="A6751" s="3" t="str">
        <f>"AL135905.2"</f>
        <v>AL135905.2</v>
      </c>
      <c r="B6751" s="4">
        <v>2</v>
      </c>
      <c r="C6751" s="5">
        <v>0.45600000000000002</v>
      </c>
    </row>
    <row r="6752" spans="1:3" x14ac:dyDescent="0.2">
      <c r="A6752" s="3" t="str">
        <f>"SH3GLB2"</f>
        <v>SH3GLB2</v>
      </c>
      <c r="B6752" s="4">
        <v>2</v>
      </c>
      <c r="C6752" s="5">
        <v>0.45500000000000002</v>
      </c>
    </row>
    <row r="6753" spans="1:3" x14ac:dyDescent="0.2">
      <c r="A6753" s="3" t="str">
        <f>"AC104118.1"</f>
        <v>AC104118.1</v>
      </c>
      <c r="B6753" s="4">
        <v>2</v>
      </c>
      <c r="C6753" s="5">
        <v>0.45500000000000002</v>
      </c>
    </row>
    <row r="6754" spans="1:3" x14ac:dyDescent="0.2">
      <c r="A6754" s="3" t="str">
        <f>"DAP"</f>
        <v>DAP</v>
      </c>
      <c r="B6754" s="4">
        <v>2</v>
      </c>
      <c r="C6754" s="5">
        <v>0.45500000000000002</v>
      </c>
    </row>
    <row r="6755" spans="1:3" x14ac:dyDescent="0.2">
      <c r="A6755" s="3" t="str">
        <f>"MIA"</f>
        <v>MIA</v>
      </c>
      <c r="B6755" s="4">
        <v>2</v>
      </c>
      <c r="C6755" s="5">
        <v>0.45500000000000002</v>
      </c>
    </row>
    <row r="6756" spans="1:3" x14ac:dyDescent="0.2">
      <c r="A6756" s="3" t="str">
        <f>"AP000944.7"</f>
        <v>AP000944.7</v>
      </c>
      <c r="B6756" s="4">
        <v>2</v>
      </c>
      <c r="C6756" s="5">
        <v>0.45500000000000002</v>
      </c>
    </row>
    <row r="6757" spans="1:3" x14ac:dyDescent="0.2">
      <c r="A6757" s="3" t="str">
        <f>"ZWINT"</f>
        <v>ZWINT</v>
      </c>
      <c r="B6757" s="4">
        <v>2</v>
      </c>
      <c r="C6757" s="5">
        <v>0.45500000000000002</v>
      </c>
    </row>
    <row r="6758" spans="1:3" x14ac:dyDescent="0.2">
      <c r="A6758" s="3" t="str">
        <f>"NXT1"</f>
        <v>NXT1</v>
      </c>
      <c r="B6758" s="4">
        <v>2</v>
      </c>
      <c r="C6758" s="5">
        <v>0.45500000000000002</v>
      </c>
    </row>
    <row r="6759" spans="1:3" x14ac:dyDescent="0.2">
      <c r="A6759" s="3" t="str">
        <f>"AUNIP"</f>
        <v>AUNIP</v>
      </c>
      <c r="B6759" s="4">
        <v>2</v>
      </c>
      <c r="C6759" s="5">
        <v>0.45300000000000001</v>
      </c>
    </row>
    <row r="6760" spans="1:3" x14ac:dyDescent="0.2">
      <c r="A6760" s="3" t="str">
        <f>"DCTN6"</f>
        <v>DCTN6</v>
      </c>
      <c r="B6760" s="4">
        <v>2</v>
      </c>
      <c r="C6760" s="5">
        <v>0.45300000000000001</v>
      </c>
    </row>
    <row r="6761" spans="1:3" x14ac:dyDescent="0.2">
      <c r="A6761" s="3" t="str">
        <f>"TEAD4"</f>
        <v>TEAD4</v>
      </c>
      <c r="B6761" s="4">
        <v>2</v>
      </c>
      <c r="C6761" s="5">
        <v>0.45300000000000001</v>
      </c>
    </row>
    <row r="6762" spans="1:3" x14ac:dyDescent="0.2">
      <c r="A6762" s="3" t="str">
        <f>"GTF2H4"</f>
        <v>GTF2H4</v>
      </c>
      <c r="B6762" s="4">
        <v>2</v>
      </c>
      <c r="C6762" s="5">
        <v>0.45300000000000001</v>
      </c>
    </row>
    <row r="6763" spans="1:3" x14ac:dyDescent="0.2">
      <c r="A6763" s="3" t="str">
        <f>"C6orf62"</f>
        <v>C6orf62</v>
      </c>
      <c r="B6763" s="4">
        <v>2</v>
      </c>
      <c r="C6763" s="5">
        <v>0.45300000000000001</v>
      </c>
    </row>
    <row r="6764" spans="1:3" x14ac:dyDescent="0.2">
      <c r="A6764" s="3" t="str">
        <f>"PFDN6"</f>
        <v>PFDN6</v>
      </c>
      <c r="B6764" s="4">
        <v>2</v>
      </c>
      <c r="C6764" s="5">
        <v>0.45200000000000001</v>
      </c>
    </row>
    <row r="6765" spans="1:3" x14ac:dyDescent="0.2">
      <c r="A6765" s="3" t="str">
        <f>"MESD"</f>
        <v>MESD</v>
      </c>
      <c r="B6765" s="4">
        <v>2</v>
      </c>
      <c r="C6765" s="5">
        <v>0.45200000000000001</v>
      </c>
    </row>
    <row r="6766" spans="1:3" x14ac:dyDescent="0.2">
      <c r="A6766" s="3" t="str">
        <f>"ESYT3"</f>
        <v>ESYT3</v>
      </c>
      <c r="B6766" s="4">
        <v>2</v>
      </c>
      <c r="C6766" s="5">
        <v>0.45200000000000001</v>
      </c>
    </row>
    <row r="6767" spans="1:3" x14ac:dyDescent="0.2">
      <c r="A6767" s="3" t="str">
        <f>"AL844908.1"</f>
        <v>AL844908.1</v>
      </c>
      <c r="B6767" s="4">
        <v>2</v>
      </c>
      <c r="C6767" s="5">
        <v>0.45200000000000001</v>
      </c>
    </row>
    <row r="6768" spans="1:3" x14ac:dyDescent="0.2">
      <c r="A6768" s="3" t="str">
        <f>"F11-AS1"</f>
        <v>F11-AS1</v>
      </c>
      <c r="B6768" s="4">
        <v>2</v>
      </c>
      <c r="C6768" s="5">
        <v>0.45200000000000001</v>
      </c>
    </row>
    <row r="6769" spans="1:3" x14ac:dyDescent="0.2">
      <c r="A6769" s="3" t="str">
        <f>"ZC3H15"</f>
        <v>ZC3H15</v>
      </c>
      <c r="B6769" s="4">
        <v>2</v>
      </c>
      <c r="C6769" s="5">
        <v>0.45200000000000001</v>
      </c>
    </row>
    <row r="6770" spans="1:3" x14ac:dyDescent="0.2">
      <c r="A6770" s="3" t="str">
        <f>"AL138756.1"</f>
        <v>AL138756.1</v>
      </c>
      <c r="B6770" s="4">
        <v>2</v>
      </c>
      <c r="C6770" s="5">
        <v>0.45100000000000001</v>
      </c>
    </row>
    <row r="6771" spans="1:3" x14ac:dyDescent="0.2">
      <c r="A6771" s="3" t="str">
        <f>"NMRAL2P"</f>
        <v>NMRAL2P</v>
      </c>
      <c r="B6771" s="4">
        <v>2</v>
      </c>
      <c r="C6771" s="5">
        <v>0.45100000000000001</v>
      </c>
    </row>
    <row r="6772" spans="1:3" x14ac:dyDescent="0.2">
      <c r="A6772" s="3" t="str">
        <f>"MR1"</f>
        <v>MR1</v>
      </c>
      <c r="B6772" s="4">
        <v>2</v>
      </c>
      <c r="C6772" s="5">
        <v>0.45100000000000001</v>
      </c>
    </row>
    <row r="6773" spans="1:3" x14ac:dyDescent="0.2">
      <c r="A6773" s="3" t="str">
        <f>"TBX19"</f>
        <v>TBX19</v>
      </c>
      <c r="B6773" s="4">
        <v>2</v>
      </c>
      <c r="C6773" s="5">
        <v>0.45100000000000001</v>
      </c>
    </row>
    <row r="6774" spans="1:3" x14ac:dyDescent="0.2">
      <c r="A6774" s="3" t="str">
        <f>"ATF4"</f>
        <v>ATF4</v>
      </c>
      <c r="B6774" s="4">
        <v>2</v>
      </c>
      <c r="C6774" s="5">
        <v>0.44900000000000001</v>
      </c>
    </row>
    <row r="6775" spans="1:3" x14ac:dyDescent="0.2">
      <c r="A6775" s="3" t="str">
        <f>"IAPP"</f>
        <v>IAPP</v>
      </c>
      <c r="B6775" s="4">
        <v>2</v>
      </c>
      <c r="C6775" s="5">
        <v>0.44900000000000001</v>
      </c>
    </row>
    <row r="6776" spans="1:3" x14ac:dyDescent="0.2">
      <c r="A6776" s="3" t="str">
        <f>"LDHAP4"</f>
        <v>LDHAP4</v>
      </c>
      <c r="B6776" s="4">
        <v>2</v>
      </c>
      <c r="C6776" s="5">
        <v>0.44900000000000001</v>
      </c>
    </row>
    <row r="6777" spans="1:3" x14ac:dyDescent="0.2">
      <c r="A6777" s="3" t="str">
        <f>"AKR1B15"</f>
        <v>AKR1B15</v>
      </c>
      <c r="B6777" s="4">
        <v>2</v>
      </c>
      <c r="C6777" s="5">
        <v>0.44800000000000001</v>
      </c>
    </row>
    <row r="6778" spans="1:3" x14ac:dyDescent="0.2">
      <c r="A6778" s="3" t="str">
        <f>"GNB1L"</f>
        <v>GNB1L</v>
      </c>
      <c r="B6778" s="4">
        <v>2</v>
      </c>
      <c r="C6778" s="5">
        <v>0.44800000000000001</v>
      </c>
    </row>
    <row r="6779" spans="1:3" x14ac:dyDescent="0.2">
      <c r="A6779" s="3" t="str">
        <f>"AL121929.3"</f>
        <v>AL121929.3</v>
      </c>
      <c r="B6779" s="4">
        <v>2</v>
      </c>
      <c r="C6779" s="5">
        <v>0.44800000000000001</v>
      </c>
    </row>
    <row r="6780" spans="1:3" x14ac:dyDescent="0.2">
      <c r="A6780" s="3" t="str">
        <f>"ENDOU"</f>
        <v>ENDOU</v>
      </c>
      <c r="B6780" s="4">
        <v>2</v>
      </c>
      <c r="C6780" s="5">
        <v>0.44800000000000001</v>
      </c>
    </row>
    <row r="6781" spans="1:3" x14ac:dyDescent="0.2">
      <c r="A6781" s="3" t="str">
        <f>"CYP1B1"</f>
        <v>CYP1B1</v>
      </c>
      <c r="B6781" s="4">
        <v>2</v>
      </c>
      <c r="C6781" s="5">
        <v>0.44800000000000001</v>
      </c>
    </row>
    <row r="6782" spans="1:3" x14ac:dyDescent="0.2">
      <c r="A6782" s="3" t="str">
        <f>"BSG"</f>
        <v>BSG</v>
      </c>
      <c r="B6782" s="4">
        <v>2</v>
      </c>
      <c r="C6782" s="5">
        <v>0.44800000000000001</v>
      </c>
    </row>
    <row r="6783" spans="1:3" x14ac:dyDescent="0.2">
      <c r="A6783" s="3" t="str">
        <f>"TK1"</f>
        <v>TK1</v>
      </c>
      <c r="B6783" s="4">
        <v>2</v>
      </c>
      <c r="C6783" s="5">
        <v>0.44700000000000001</v>
      </c>
    </row>
    <row r="6784" spans="1:3" x14ac:dyDescent="0.2">
      <c r="A6784" s="3" t="str">
        <f>"AKAP8"</f>
        <v>AKAP8</v>
      </c>
      <c r="B6784" s="4">
        <v>2</v>
      </c>
      <c r="C6784" s="5">
        <v>0.44700000000000001</v>
      </c>
    </row>
    <row r="6785" spans="1:3" x14ac:dyDescent="0.2">
      <c r="A6785" s="3" t="str">
        <f>"TIGAR"</f>
        <v>TIGAR</v>
      </c>
      <c r="B6785" s="4">
        <v>2</v>
      </c>
      <c r="C6785" s="5">
        <v>0.44700000000000001</v>
      </c>
    </row>
    <row r="6786" spans="1:3" x14ac:dyDescent="0.2">
      <c r="A6786" s="3" t="str">
        <f>"TC2N"</f>
        <v>TC2N</v>
      </c>
      <c r="B6786" s="4">
        <v>2</v>
      </c>
      <c r="C6786" s="5">
        <v>0.44700000000000001</v>
      </c>
    </row>
    <row r="6787" spans="1:3" x14ac:dyDescent="0.2">
      <c r="A6787" s="3" t="str">
        <f>"CDK3"</f>
        <v>CDK3</v>
      </c>
      <c r="B6787" s="4">
        <v>2</v>
      </c>
      <c r="C6787" s="5">
        <v>0.44700000000000001</v>
      </c>
    </row>
    <row r="6788" spans="1:3" x14ac:dyDescent="0.2">
      <c r="A6788" s="3" t="str">
        <f>"PCGF5"</f>
        <v>PCGF5</v>
      </c>
      <c r="B6788" s="4">
        <v>2</v>
      </c>
      <c r="C6788" s="5">
        <v>0.44700000000000001</v>
      </c>
    </row>
    <row r="6789" spans="1:3" x14ac:dyDescent="0.2">
      <c r="A6789" s="3" t="str">
        <f>"AL009031.1"</f>
        <v>AL009031.1</v>
      </c>
      <c r="B6789" s="4">
        <v>2</v>
      </c>
      <c r="C6789" s="5">
        <v>0.44600000000000001</v>
      </c>
    </row>
    <row r="6790" spans="1:3" x14ac:dyDescent="0.2">
      <c r="A6790" s="3" t="str">
        <f>"TIPRL"</f>
        <v>TIPRL</v>
      </c>
      <c r="B6790" s="4">
        <v>2</v>
      </c>
      <c r="C6790" s="5">
        <v>0.44600000000000001</v>
      </c>
    </row>
    <row r="6791" spans="1:3" x14ac:dyDescent="0.2">
      <c r="A6791" s="3" t="str">
        <f>"PSMD14"</f>
        <v>PSMD14</v>
      </c>
      <c r="B6791" s="4">
        <v>2</v>
      </c>
      <c r="C6791" s="5">
        <v>0.44600000000000001</v>
      </c>
    </row>
    <row r="6792" spans="1:3" x14ac:dyDescent="0.2">
      <c r="A6792" s="3" t="str">
        <f>"PHETA1"</f>
        <v>PHETA1</v>
      </c>
      <c r="B6792" s="4">
        <v>2</v>
      </c>
      <c r="C6792" s="5">
        <v>0.44600000000000001</v>
      </c>
    </row>
    <row r="6793" spans="1:3" x14ac:dyDescent="0.2">
      <c r="A6793" s="3" t="str">
        <f>"FAM91A1"</f>
        <v>FAM91A1</v>
      </c>
      <c r="B6793" s="4">
        <v>2</v>
      </c>
      <c r="C6793" s="5">
        <v>0.44600000000000001</v>
      </c>
    </row>
    <row r="6794" spans="1:3" x14ac:dyDescent="0.2">
      <c r="A6794" s="3" t="str">
        <f>"AC019155.2"</f>
        <v>AC019155.2</v>
      </c>
      <c r="B6794" s="4">
        <v>2</v>
      </c>
      <c r="C6794" s="5">
        <v>0.44500000000000001</v>
      </c>
    </row>
    <row r="6795" spans="1:3" x14ac:dyDescent="0.2">
      <c r="A6795" s="3" t="str">
        <f>"KIF26A"</f>
        <v>KIF26A</v>
      </c>
      <c r="B6795" s="4">
        <v>2</v>
      </c>
      <c r="C6795" s="5">
        <v>0.44500000000000001</v>
      </c>
    </row>
    <row r="6796" spans="1:3" x14ac:dyDescent="0.2">
      <c r="A6796" s="3" t="str">
        <f>"RASGRP3"</f>
        <v>RASGRP3</v>
      </c>
      <c r="B6796" s="4">
        <v>2</v>
      </c>
      <c r="C6796" s="5">
        <v>0.44500000000000001</v>
      </c>
    </row>
    <row r="6797" spans="1:3" x14ac:dyDescent="0.2">
      <c r="A6797" s="3" t="str">
        <f>"TRAPPC3"</f>
        <v>TRAPPC3</v>
      </c>
      <c r="B6797" s="4">
        <v>2</v>
      </c>
      <c r="C6797" s="5">
        <v>0.44500000000000001</v>
      </c>
    </row>
    <row r="6798" spans="1:3" x14ac:dyDescent="0.2">
      <c r="A6798" s="3" t="str">
        <f>"PHF5A"</f>
        <v>PHF5A</v>
      </c>
      <c r="B6798" s="4">
        <v>2</v>
      </c>
      <c r="C6798" s="5">
        <v>0.44500000000000001</v>
      </c>
    </row>
    <row r="6799" spans="1:3" x14ac:dyDescent="0.2">
      <c r="A6799" s="3" t="str">
        <f>"MED13"</f>
        <v>MED13</v>
      </c>
      <c r="B6799" s="4">
        <v>2</v>
      </c>
      <c r="C6799" s="5">
        <v>0.44500000000000001</v>
      </c>
    </row>
    <row r="6800" spans="1:3" x14ac:dyDescent="0.2">
      <c r="A6800" s="3" t="str">
        <f>"SERPINB13"</f>
        <v>SERPINB13</v>
      </c>
      <c r="B6800" s="4">
        <v>2</v>
      </c>
      <c r="C6800" s="5">
        <v>0.44400000000000001</v>
      </c>
    </row>
    <row r="6801" spans="1:3" x14ac:dyDescent="0.2">
      <c r="A6801" s="3" t="str">
        <f>"OLFML2B"</f>
        <v>OLFML2B</v>
      </c>
      <c r="B6801" s="4">
        <v>2</v>
      </c>
      <c r="C6801" s="5">
        <v>0.44400000000000001</v>
      </c>
    </row>
    <row r="6802" spans="1:3" x14ac:dyDescent="0.2">
      <c r="A6802" s="3" t="str">
        <f>"CBLB"</f>
        <v>CBLB</v>
      </c>
      <c r="B6802" s="4">
        <v>2</v>
      </c>
      <c r="C6802" s="5">
        <v>0.44400000000000001</v>
      </c>
    </row>
    <row r="6803" spans="1:3" x14ac:dyDescent="0.2">
      <c r="A6803" s="3" t="str">
        <f>"CTU2"</f>
        <v>CTU2</v>
      </c>
      <c r="B6803" s="4">
        <v>2</v>
      </c>
      <c r="C6803" s="5">
        <v>0.44400000000000001</v>
      </c>
    </row>
    <row r="6804" spans="1:3" x14ac:dyDescent="0.2">
      <c r="A6804" s="3" t="str">
        <f>"DFFBP1"</f>
        <v>DFFBP1</v>
      </c>
      <c r="B6804" s="4">
        <v>2</v>
      </c>
      <c r="C6804" s="5">
        <v>0.44400000000000001</v>
      </c>
    </row>
    <row r="6805" spans="1:3" x14ac:dyDescent="0.2">
      <c r="A6805" s="3" t="str">
        <f>"KLHL36"</f>
        <v>KLHL36</v>
      </c>
      <c r="B6805" s="4">
        <v>2</v>
      </c>
      <c r="C6805" s="5">
        <v>0.44400000000000001</v>
      </c>
    </row>
    <row r="6806" spans="1:3" x14ac:dyDescent="0.2">
      <c r="A6806" s="3" t="str">
        <f>"SEC11C"</f>
        <v>SEC11C</v>
      </c>
      <c r="B6806" s="4">
        <v>2</v>
      </c>
      <c r="C6806" s="5">
        <v>0.443</v>
      </c>
    </row>
    <row r="6807" spans="1:3" x14ac:dyDescent="0.2">
      <c r="A6807" s="3" t="str">
        <f>"FAM3C2P"</f>
        <v>FAM3C2P</v>
      </c>
      <c r="B6807" s="4">
        <v>2</v>
      </c>
      <c r="C6807" s="5">
        <v>0.443</v>
      </c>
    </row>
    <row r="6808" spans="1:3" x14ac:dyDescent="0.2">
      <c r="A6808" s="3" t="str">
        <f>"UPK2"</f>
        <v>UPK2</v>
      </c>
      <c r="B6808" s="4">
        <v>2</v>
      </c>
      <c r="C6808" s="5">
        <v>0.443</v>
      </c>
    </row>
    <row r="6809" spans="1:3" x14ac:dyDescent="0.2">
      <c r="A6809" s="3" t="str">
        <f>"RNF4"</f>
        <v>RNF4</v>
      </c>
      <c r="B6809" s="4">
        <v>2</v>
      </c>
      <c r="C6809" s="5">
        <v>0.443</v>
      </c>
    </row>
    <row r="6810" spans="1:3" x14ac:dyDescent="0.2">
      <c r="A6810" s="3" t="str">
        <f>"AC026401.3"</f>
        <v>AC026401.3</v>
      </c>
      <c r="B6810" s="4">
        <v>2</v>
      </c>
      <c r="C6810" s="5">
        <v>0.442</v>
      </c>
    </row>
    <row r="6811" spans="1:3" x14ac:dyDescent="0.2">
      <c r="A6811" s="3" t="str">
        <f>"MRPL33"</f>
        <v>MRPL33</v>
      </c>
      <c r="B6811" s="4">
        <v>2</v>
      </c>
      <c r="C6811" s="5">
        <v>0.442</v>
      </c>
    </row>
    <row r="6812" spans="1:3" x14ac:dyDescent="0.2">
      <c r="A6812" s="3" t="str">
        <f>"ABCG1"</f>
        <v>ABCG1</v>
      </c>
      <c r="B6812" s="4">
        <v>2</v>
      </c>
      <c r="C6812" s="5">
        <v>0.441</v>
      </c>
    </row>
    <row r="6813" spans="1:3" x14ac:dyDescent="0.2">
      <c r="A6813" s="3" t="str">
        <f>"Z95114.3"</f>
        <v>Z95114.3</v>
      </c>
      <c r="B6813" s="4">
        <v>2</v>
      </c>
      <c r="C6813" s="5">
        <v>0.441</v>
      </c>
    </row>
    <row r="6814" spans="1:3" x14ac:dyDescent="0.2">
      <c r="A6814" s="3" t="str">
        <f>"DHX38"</f>
        <v>DHX38</v>
      </c>
      <c r="B6814" s="4">
        <v>2</v>
      </c>
      <c r="C6814" s="5">
        <v>0.441</v>
      </c>
    </row>
    <row r="6815" spans="1:3" x14ac:dyDescent="0.2">
      <c r="A6815" s="3" t="str">
        <f>"PIGR"</f>
        <v>PIGR</v>
      </c>
      <c r="B6815" s="4">
        <v>2</v>
      </c>
      <c r="C6815" s="5">
        <v>0.441</v>
      </c>
    </row>
    <row r="6816" spans="1:3" x14ac:dyDescent="0.2">
      <c r="A6816" s="3" t="str">
        <f>"RANBP17"</f>
        <v>RANBP17</v>
      </c>
      <c r="B6816" s="4">
        <v>2</v>
      </c>
      <c r="C6816" s="5">
        <v>0.441</v>
      </c>
    </row>
    <row r="6817" spans="1:3" x14ac:dyDescent="0.2">
      <c r="A6817" s="3" t="str">
        <f>"SNX22"</f>
        <v>SNX22</v>
      </c>
      <c r="B6817" s="4">
        <v>2</v>
      </c>
      <c r="C6817" s="5">
        <v>0.44</v>
      </c>
    </row>
    <row r="6818" spans="1:3" x14ac:dyDescent="0.2">
      <c r="A6818" s="3" t="str">
        <f>"UBALD1"</f>
        <v>UBALD1</v>
      </c>
      <c r="B6818" s="4">
        <v>2</v>
      </c>
      <c r="C6818" s="5">
        <v>0.44</v>
      </c>
    </row>
    <row r="6819" spans="1:3" x14ac:dyDescent="0.2">
      <c r="A6819" s="3" t="str">
        <f>"XACT"</f>
        <v>XACT</v>
      </c>
      <c r="B6819" s="4">
        <v>2</v>
      </c>
      <c r="C6819" s="5">
        <v>0.44</v>
      </c>
    </row>
    <row r="6820" spans="1:3" x14ac:dyDescent="0.2">
      <c r="A6820" s="3" t="str">
        <f>"CHEK2"</f>
        <v>CHEK2</v>
      </c>
      <c r="B6820" s="4">
        <v>2</v>
      </c>
      <c r="C6820" s="5">
        <v>0.44</v>
      </c>
    </row>
    <row r="6821" spans="1:3" x14ac:dyDescent="0.2">
      <c r="A6821" s="3" t="str">
        <f>"PCMTD1"</f>
        <v>PCMTD1</v>
      </c>
      <c r="B6821" s="4">
        <v>2</v>
      </c>
      <c r="C6821" s="5">
        <v>0.44</v>
      </c>
    </row>
    <row r="6822" spans="1:3" x14ac:dyDescent="0.2">
      <c r="A6822" s="3" t="str">
        <f>"FAM180A"</f>
        <v>FAM180A</v>
      </c>
      <c r="B6822" s="4">
        <v>2</v>
      </c>
      <c r="C6822" s="5">
        <v>0.439</v>
      </c>
    </row>
    <row r="6823" spans="1:3" x14ac:dyDescent="0.2">
      <c r="A6823" s="3" t="str">
        <f>"PDZK1"</f>
        <v>PDZK1</v>
      </c>
      <c r="B6823" s="4">
        <v>2</v>
      </c>
      <c r="C6823" s="5">
        <v>0.439</v>
      </c>
    </row>
    <row r="6824" spans="1:3" x14ac:dyDescent="0.2">
      <c r="A6824" s="3" t="str">
        <f>"AC092718.4"</f>
        <v>AC092718.4</v>
      </c>
      <c r="B6824" s="4">
        <v>2</v>
      </c>
      <c r="C6824" s="5">
        <v>0.439</v>
      </c>
    </row>
    <row r="6825" spans="1:3" x14ac:dyDescent="0.2">
      <c r="A6825" s="3" t="str">
        <f>"ITFG1"</f>
        <v>ITFG1</v>
      </c>
      <c r="B6825" s="4">
        <v>2</v>
      </c>
      <c r="C6825" s="5">
        <v>0.439</v>
      </c>
    </row>
    <row r="6826" spans="1:3" x14ac:dyDescent="0.2">
      <c r="A6826" s="3" t="str">
        <f>"IRS1"</f>
        <v>IRS1</v>
      </c>
      <c r="B6826" s="4">
        <v>2</v>
      </c>
      <c r="C6826" s="5">
        <v>0.439</v>
      </c>
    </row>
    <row r="6827" spans="1:3" x14ac:dyDescent="0.2">
      <c r="A6827" s="3" t="str">
        <f>"AL355482.1"</f>
        <v>AL355482.1</v>
      </c>
      <c r="B6827" s="4">
        <v>2</v>
      </c>
      <c r="C6827" s="5">
        <v>0.439</v>
      </c>
    </row>
    <row r="6828" spans="1:3" x14ac:dyDescent="0.2">
      <c r="A6828" s="3" t="str">
        <f>"VPS29"</f>
        <v>VPS29</v>
      </c>
      <c r="B6828" s="4">
        <v>2</v>
      </c>
      <c r="C6828" s="5">
        <v>0.439</v>
      </c>
    </row>
    <row r="6829" spans="1:3" x14ac:dyDescent="0.2">
      <c r="A6829" s="3" t="str">
        <f>"STX6"</f>
        <v>STX6</v>
      </c>
      <c r="B6829" s="4">
        <v>2</v>
      </c>
      <c r="C6829" s="5">
        <v>0.439</v>
      </c>
    </row>
    <row r="6830" spans="1:3" x14ac:dyDescent="0.2">
      <c r="A6830" s="3" t="str">
        <f>"AL592295.4"</f>
        <v>AL592295.4</v>
      </c>
      <c r="B6830" s="4">
        <v>2</v>
      </c>
      <c r="C6830" s="5">
        <v>0.438</v>
      </c>
    </row>
    <row r="6831" spans="1:3" x14ac:dyDescent="0.2">
      <c r="A6831" s="3" t="str">
        <f>"Z98886.1"</f>
        <v>Z98886.1</v>
      </c>
      <c r="B6831" s="4">
        <v>2</v>
      </c>
      <c r="C6831" s="5">
        <v>0.437</v>
      </c>
    </row>
    <row r="6832" spans="1:3" x14ac:dyDescent="0.2">
      <c r="A6832" s="3" t="str">
        <f>"GAL3ST4"</f>
        <v>GAL3ST4</v>
      </c>
      <c r="B6832" s="4">
        <v>2</v>
      </c>
      <c r="C6832" s="5">
        <v>0.437</v>
      </c>
    </row>
    <row r="6833" spans="1:3" x14ac:dyDescent="0.2">
      <c r="A6833" s="3" t="str">
        <f>"TMEM199"</f>
        <v>TMEM199</v>
      </c>
      <c r="B6833" s="4">
        <v>2</v>
      </c>
      <c r="C6833" s="5">
        <v>0.436</v>
      </c>
    </row>
    <row r="6834" spans="1:3" x14ac:dyDescent="0.2">
      <c r="A6834" s="3" t="str">
        <f>"IRS3P"</f>
        <v>IRS3P</v>
      </c>
      <c r="B6834" s="4">
        <v>2</v>
      </c>
      <c r="C6834" s="5">
        <v>0.436</v>
      </c>
    </row>
    <row r="6835" spans="1:3" x14ac:dyDescent="0.2">
      <c r="A6835" s="3" t="str">
        <f>"MASTL"</f>
        <v>MASTL</v>
      </c>
      <c r="B6835" s="4">
        <v>2</v>
      </c>
      <c r="C6835" s="5">
        <v>0.436</v>
      </c>
    </row>
    <row r="6836" spans="1:3" x14ac:dyDescent="0.2">
      <c r="A6836" s="3" t="str">
        <f>"DCAF15"</f>
        <v>DCAF15</v>
      </c>
      <c r="B6836" s="4">
        <v>2</v>
      </c>
      <c r="C6836" s="5">
        <v>0.436</v>
      </c>
    </row>
    <row r="6837" spans="1:3" x14ac:dyDescent="0.2">
      <c r="A6837" s="3" t="str">
        <f>"NIPA2"</f>
        <v>NIPA2</v>
      </c>
      <c r="B6837" s="4">
        <v>2</v>
      </c>
      <c r="C6837" s="5">
        <v>0.436</v>
      </c>
    </row>
    <row r="6838" spans="1:3" x14ac:dyDescent="0.2">
      <c r="A6838" s="3" t="str">
        <f>"CORO1B"</f>
        <v>CORO1B</v>
      </c>
      <c r="B6838" s="4">
        <v>2</v>
      </c>
      <c r="C6838" s="5">
        <v>0.436</v>
      </c>
    </row>
    <row r="6839" spans="1:3" x14ac:dyDescent="0.2">
      <c r="A6839" s="3" t="str">
        <f>"IGFBPL1"</f>
        <v>IGFBPL1</v>
      </c>
      <c r="B6839" s="4">
        <v>2</v>
      </c>
      <c r="C6839" s="5">
        <v>0.436</v>
      </c>
    </row>
    <row r="6840" spans="1:3" x14ac:dyDescent="0.2">
      <c r="A6840" s="3" t="str">
        <f>"H4-16"</f>
        <v>H4-16</v>
      </c>
      <c r="B6840" s="4">
        <v>2</v>
      </c>
      <c r="C6840" s="5">
        <v>0.436</v>
      </c>
    </row>
    <row r="6841" spans="1:3" x14ac:dyDescent="0.2">
      <c r="A6841" s="3" t="str">
        <f>"XAF1"</f>
        <v>XAF1</v>
      </c>
      <c r="B6841" s="4">
        <v>2</v>
      </c>
      <c r="C6841" s="5">
        <v>0.435</v>
      </c>
    </row>
    <row r="6842" spans="1:3" x14ac:dyDescent="0.2">
      <c r="A6842" s="3" t="str">
        <f>"RANGRF"</f>
        <v>RANGRF</v>
      </c>
      <c r="B6842" s="4">
        <v>2</v>
      </c>
      <c r="C6842" s="5">
        <v>0.435</v>
      </c>
    </row>
    <row r="6843" spans="1:3" x14ac:dyDescent="0.2">
      <c r="A6843" s="3" t="str">
        <f>"LASTR"</f>
        <v>LASTR</v>
      </c>
      <c r="B6843" s="4">
        <v>2</v>
      </c>
      <c r="C6843" s="5">
        <v>0.435</v>
      </c>
    </row>
    <row r="6844" spans="1:3" x14ac:dyDescent="0.2">
      <c r="A6844" s="3" t="str">
        <f>"PDE8A"</f>
        <v>PDE8A</v>
      </c>
      <c r="B6844" s="4">
        <v>2</v>
      </c>
      <c r="C6844" s="5">
        <v>0.435</v>
      </c>
    </row>
    <row r="6845" spans="1:3" x14ac:dyDescent="0.2">
      <c r="A6845" s="3" t="str">
        <f>"GHITM"</f>
        <v>GHITM</v>
      </c>
      <c r="B6845" s="4">
        <v>2</v>
      </c>
      <c r="C6845" s="5">
        <v>0.435</v>
      </c>
    </row>
    <row r="6846" spans="1:3" x14ac:dyDescent="0.2">
      <c r="A6846" s="3" t="str">
        <f>"PDZD8"</f>
        <v>PDZD8</v>
      </c>
      <c r="B6846" s="4">
        <v>2</v>
      </c>
      <c r="C6846" s="5">
        <v>0.435</v>
      </c>
    </row>
    <row r="6847" spans="1:3" x14ac:dyDescent="0.2">
      <c r="A6847" s="3" t="str">
        <f>"ATP5MG"</f>
        <v>ATP5MG</v>
      </c>
      <c r="B6847" s="4">
        <v>2</v>
      </c>
      <c r="C6847" s="5">
        <v>0.434</v>
      </c>
    </row>
    <row r="6848" spans="1:3" x14ac:dyDescent="0.2">
      <c r="A6848" s="3" t="str">
        <f>"STAC3"</f>
        <v>STAC3</v>
      </c>
      <c r="B6848" s="4">
        <v>2</v>
      </c>
      <c r="C6848" s="5">
        <v>0.434</v>
      </c>
    </row>
    <row r="6849" spans="1:3" x14ac:dyDescent="0.2">
      <c r="A6849" s="3" t="str">
        <f>"OR2T12"</f>
        <v>OR2T12</v>
      </c>
      <c r="B6849" s="4">
        <v>2</v>
      </c>
      <c r="C6849" s="5">
        <v>0.434</v>
      </c>
    </row>
    <row r="6850" spans="1:3" x14ac:dyDescent="0.2">
      <c r="A6850" s="3" t="str">
        <f>"CALCRL"</f>
        <v>CALCRL</v>
      </c>
      <c r="B6850" s="4">
        <v>2</v>
      </c>
      <c r="C6850" s="5">
        <v>0.433</v>
      </c>
    </row>
    <row r="6851" spans="1:3" x14ac:dyDescent="0.2">
      <c r="A6851" s="3" t="str">
        <f>"LIPK"</f>
        <v>LIPK</v>
      </c>
      <c r="B6851" s="4">
        <v>2</v>
      </c>
      <c r="C6851" s="5">
        <v>0.433</v>
      </c>
    </row>
    <row r="6852" spans="1:3" x14ac:dyDescent="0.2">
      <c r="A6852" s="3" t="str">
        <f>"TBC1D3L"</f>
        <v>TBC1D3L</v>
      </c>
      <c r="B6852" s="4">
        <v>2</v>
      </c>
      <c r="C6852" s="5">
        <v>0.433</v>
      </c>
    </row>
    <row r="6853" spans="1:3" x14ac:dyDescent="0.2">
      <c r="A6853" s="3" t="str">
        <f>"LOXL1"</f>
        <v>LOXL1</v>
      </c>
      <c r="B6853" s="4">
        <v>2</v>
      </c>
      <c r="C6853" s="5">
        <v>0.433</v>
      </c>
    </row>
    <row r="6854" spans="1:3" x14ac:dyDescent="0.2">
      <c r="A6854" s="3" t="str">
        <f>"FP565260.6"</f>
        <v>FP565260.6</v>
      </c>
      <c r="B6854" s="4">
        <v>2</v>
      </c>
      <c r="C6854" s="5">
        <v>0.432</v>
      </c>
    </row>
    <row r="6855" spans="1:3" x14ac:dyDescent="0.2">
      <c r="A6855" s="3" t="str">
        <f>"VSIG4"</f>
        <v>VSIG4</v>
      </c>
      <c r="B6855" s="4">
        <v>2</v>
      </c>
      <c r="C6855" s="5">
        <v>0.432</v>
      </c>
    </row>
    <row r="6856" spans="1:3" x14ac:dyDescent="0.2">
      <c r="A6856" s="3" t="str">
        <f>"CWC15"</f>
        <v>CWC15</v>
      </c>
      <c r="B6856" s="4">
        <v>2</v>
      </c>
      <c r="C6856" s="5">
        <v>0.432</v>
      </c>
    </row>
    <row r="6857" spans="1:3" x14ac:dyDescent="0.2">
      <c r="A6857" s="3" t="str">
        <f>"AL391988.1"</f>
        <v>AL391988.1</v>
      </c>
      <c r="B6857" s="4">
        <v>2</v>
      </c>
      <c r="C6857" s="5">
        <v>0.432</v>
      </c>
    </row>
    <row r="6858" spans="1:3" x14ac:dyDescent="0.2">
      <c r="A6858" s="3" t="str">
        <f>"HP"</f>
        <v>HP</v>
      </c>
      <c r="B6858" s="4">
        <v>2</v>
      </c>
      <c r="C6858" s="5">
        <v>0.432</v>
      </c>
    </row>
    <row r="6859" spans="1:3" x14ac:dyDescent="0.2">
      <c r="A6859" s="3" t="str">
        <f>"AL662899.2"</f>
        <v>AL662899.2</v>
      </c>
      <c r="B6859" s="4">
        <v>2</v>
      </c>
      <c r="C6859" s="5">
        <v>0.432</v>
      </c>
    </row>
    <row r="6860" spans="1:3" x14ac:dyDescent="0.2">
      <c r="A6860" s="3" t="str">
        <f>"PANX1"</f>
        <v>PANX1</v>
      </c>
      <c r="B6860" s="4">
        <v>2</v>
      </c>
      <c r="C6860" s="5">
        <v>0.43099999999999999</v>
      </c>
    </row>
    <row r="6861" spans="1:3" x14ac:dyDescent="0.2">
      <c r="A6861" s="3" t="str">
        <f>"AC100861.1"</f>
        <v>AC100861.1</v>
      </c>
      <c r="B6861" s="4">
        <v>2</v>
      </c>
      <c r="C6861" s="5">
        <v>0.43099999999999999</v>
      </c>
    </row>
    <row r="6862" spans="1:3" x14ac:dyDescent="0.2">
      <c r="A6862" s="3" t="str">
        <f>"PTTG1"</f>
        <v>PTTG1</v>
      </c>
      <c r="B6862" s="4">
        <v>2</v>
      </c>
      <c r="C6862" s="5">
        <v>0.43</v>
      </c>
    </row>
    <row r="6863" spans="1:3" x14ac:dyDescent="0.2">
      <c r="A6863" s="3" t="str">
        <f>"DRAM1"</f>
        <v>DRAM1</v>
      </c>
      <c r="B6863" s="4">
        <v>2</v>
      </c>
      <c r="C6863" s="5">
        <v>0.43</v>
      </c>
    </row>
    <row r="6864" spans="1:3" x14ac:dyDescent="0.2">
      <c r="A6864" s="3" t="str">
        <f>"NPFFR1"</f>
        <v>NPFFR1</v>
      </c>
      <c r="B6864" s="4">
        <v>2</v>
      </c>
      <c r="C6864" s="5">
        <v>0.43</v>
      </c>
    </row>
    <row r="6865" spans="1:3" x14ac:dyDescent="0.2">
      <c r="A6865" s="3" t="str">
        <f>"HGF"</f>
        <v>HGF</v>
      </c>
      <c r="B6865" s="4">
        <v>2</v>
      </c>
      <c r="C6865" s="5">
        <v>0.42899999999999999</v>
      </c>
    </row>
    <row r="6866" spans="1:3" x14ac:dyDescent="0.2">
      <c r="A6866" s="3" t="str">
        <f>"SERPINB9P1"</f>
        <v>SERPINB9P1</v>
      </c>
      <c r="B6866" s="4">
        <v>2</v>
      </c>
      <c r="C6866" s="5">
        <v>0.42799999999999999</v>
      </c>
    </row>
    <row r="6867" spans="1:3" x14ac:dyDescent="0.2">
      <c r="A6867" s="3" t="str">
        <f>"CDK5"</f>
        <v>CDK5</v>
      </c>
      <c r="B6867" s="4">
        <v>2</v>
      </c>
      <c r="C6867" s="5">
        <v>0.42799999999999999</v>
      </c>
    </row>
    <row r="6868" spans="1:3" x14ac:dyDescent="0.2">
      <c r="A6868" s="3" t="str">
        <f>"SOCS2-AS1"</f>
        <v>SOCS2-AS1</v>
      </c>
      <c r="B6868" s="4">
        <v>2</v>
      </c>
      <c r="C6868" s="5">
        <v>0.42799999999999999</v>
      </c>
    </row>
    <row r="6869" spans="1:3" x14ac:dyDescent="0.2">
      <c r="A6869" s="3" t="str">
        <f>"ERV3-1"</f>
        <v>ERV3-1</v>
      </c>
      <c r="B6869" s="4">
        <v>2</v>
      </c>
      <c r="C6869" s="5">
        <v>0.42699999999999999</v>
      </c>
    </row>
    <row r="6870" spans="1:3" x14ac:dyDescent="0.2">
      <c r="A6870" s="3" t="str">
        <f>"PUS1"</f>
        <v>PUS1</v>
      </c>
      <c r="B6870" s="4">
        <v>2</v>
      </c>
      <c r="C6870" s="5">
        <v>0.42699999999999999</v>
      </c>
    </row>
    <row r="6871" spans="1:3" x14ac:dyDescent="0.2">
      <c r="A6871" s="3" t="str">
        <f>"BCAS2"</f>
        <v>BCAS2</v>
      </c>
      <c r="B6871" s="4">
        <v>2</v>
      </c>
      <c r="C6871" s="5">
        <v>0.42699999999999999</v>
      </c>
    </row>
    <row r="6872" spans="1:3" x14ac:dyDescent="0.2">
      <c r="A6872" s="3" t="str">
        <f>"LINC01476"</f>
        <v>LINC01476</v>
      </c>
      <c r="B6872" s="4">
        <v>2</v>
      </c>
      <c r="C6872" s="5">
        <v>0.42699999999999999</v>
      </c>
    </row>
    <row r="6873" spans="1:3" x14ac:dyDescent="0.2">
      <c r="A6873" s="3" t="str">
        <f>"SHOX2"</f>
        <v>SHOX2</v>
      </c>
      <c r="B6873" s="4">
        <v>2</v>
      </c>
      <c r="C6873" s="5">
        <v>0.42699999999999999</v>
      </c>
    </row>
    <row r="6874" spans="1:3" x14ac:dyDescent="0.2">
      <c r="A6874" s="3" t="str">
        <f>"AC093525.2"</f>
        <v>AC093525.2</v>
      </c>
      <c r="B6874" s="4">
        <v>2</v>
      </c>
      <c r="C6874" s="5">
        <v>0.42699999999999999</v>
      </c>
    </row>
    <row r="6875" spans="1:3" x14ac:dyDescent="0.2">
      <c r="A6875" s="3" t="str">
        <f>"AP000640.1"</f>
        <v>AP000640.1</v>
      </c>
      <c r="B6875" s="4">
        <v>2</v>
      </c>
      <c r="C6875" s="5">
        <v>0.42699999999999999</v>
      </c>
    </row>
    <row r="6876" spans="1:3" x14ac:dyDescent="0.2">
      <c r="A6876" s="3" t="str">
        <f>"SLC29A4"</f>
        <v>SLC29A4</v>
      </c>
      <c r="B6876" s="4">
        <v>2</v>
      </c>
      <c r="C6876" s="5">
        <v>0.42699999999999999</v>
      </c>
    </row>
    <row r="6877" spans="1:3" x14ac:dyDescent="0.2">
      <c r="A6877" s="3" t="str">
        <f>"AC093904.4"</f>
        <v>AC093904.4</v>
      </c>
      <c r="B6877" s="4">
        <v>2</v>
      </c>
      <c r="C6877" s="5">
        <v>0.42699999999999999</v>
      </c>
    </row>
    <row r="6878" spans="1:3" x14ac:dyDescent="0.2">
      <c r="A6878" s="3" t="str">
        <f>"UPK3BL2"</f>
        <v>UPK3BL2</v>
      </c>
      <c r="B6878" s="4">
        <v>2</v>
      </c>
      <c r="C6878" s="5">
        <v>0.42599999999999999</v>
      </c>
    </row>
    <row r="6879" spans="1:3" x14ac:dyDescent="0.2">
      <c r="A6879" s="3" t="str">
        <f>"PRSS33"</f>
        <v>PRSS33</v>
      </c>
      <c r="B6879" s="4">
        <v>2</v>
      </c>
      <c r="C6879" s="5">
        <v>0.42599999999999999</v>
      </c>
    </row>
    <row r="6880" spans="1:3" x14ac:dyDescent="0.2">
      <c r="A6880" s="3" t="str">
        <f>"CNDP1"</f>
        <v>CNDP1</v>
      </c>
      <c r="B6880" s="4">
        <v>2</v>
      </c>
      <c r="C6880" s="5">
        <v>0.42599999999999999</v>
      </c>
    </row>
    <row r="6881" spans="1:3" x14ac:dyDescent="0.2">
      <c r="A6881" s="3" t="str">
        <f>"AL139397.1"</f>
        <v>AL139397.1</v>
      </c>
      <c r="B6881" s="4">
        <v>2</v>
      </c>
      <c r="C6881" s="5">
        <v>0.42499999999999999</v>
      </c>
    </row>
    <row r="6882" spans="1:3" x14ac:dyDescent="0.2">
      <c r="A6882" s="3" t="str">
        <f>"TONSL"</f>
        <v>TONSL</v>
      </c>
      <c r="B6882" s="4">
        <v>2</v>
      </c>
      <c r="C6882" s="5">
        <v>0.42499999999999999</v>
      </c>
    </row>
    <row r="6883" spans="1:3" x14ac:dyDescent="0.2">
      <c r="A6883" s="3" t="str">
        <f>"MMD"</f>
        <v>MMD</v>
      </c>
      <c r="B6883" s="4">
        <v>2</v>
      </c>
      <c r="C6883" s="5">
        <v>0.42499999999999999</v>
      </c>
    </row>
    <row r="6884" spans="1:3" x14ac:dyDescent="0.2">
      <c r="A6884" s="3" t="str">
        <f>"TFRC"</f>
        <v>TFRC</v>
      </c>
      <c r="B6884" s="4">
        <v>2</v>
      </c>
      <c r="C6884" s="5">
        <v>0.42499999999999999</v>
      </c>
    </row>
    <row r="6885" spans="1:3" x14ac:dyDescent="0.2">
      <c r="A6885" s="3" t="str">
        <f>"BLM"</f>
        <v>BLM</v>
      </c>
      <c r="B6885" s="4">
        <v>2</v>
      </c>
      <c r="C6885" s="5">
        <v>0.42399999999999999</v>
      </c>
    </row>
    <row r="6886" spans="1:3" x14ac:dyDescent="0.2">
      <c r="A6886" s="3" t="str">
        <f>"FOXCUT"</f>
        <v>FOXCUT</v>
      </c>
      <c r="B6886" s="4">
        <v>2</v>
      </c>
      <c r="C6886" s="5">
        <v>0.42399999999999999</v>
      </c>
    </row>
    <row r="6887" spans="1:3" x14ac:dyDescent="0.2">
      <c r="A6887" s="3" t="str">
        <f>"AC025164.1"</f>
        <v>AC025164.1</v>
      </c>
      <c r="B6887" s="4">
        <v>2</v>
      </c>
      <c r="C6887" s="5">
        <v>0.42299999999999999</v>
      </c>
    </row>
    <row r="6888" spans="1:3" x14ac:dyDescent="0.2">
      <c r="A6888" s="3" t="str">
        <f>"AC068831.6"</f>
        <v>AC068831.6</v>
      </c>
      <c r="B6888" s="4">
        <v>2</v>
      </c>
      <c r="C6888" s="5">
        <v>0.42299999999999999</v>
      </c>
    </row>
    <row r="6889" spans="1:3" x14ac:dyDescent="0.2">
      <c r="A6889" s="3" t="str">
        <f>"GAS2L3"</f>
        <v>GAS2L3</v>
      </c>
      <c r="B6889" s="4">
        <v>2</v>
      </c>
      <c r="C6889" s="5">
        <v>0.42299999999999999</v>
      </c>
    </row>
    <row r="6890" spans="1:3" x14ac:dyDescent="0.2">
      <c r="A6890" s="3" t="str">
        <f>"ABHD18"</f>
        <v>ABHD18</v>
      </c>
      <c r="B6890" s="4">
        <v>2</v>
      </c>
      <c r="C6890" s="5">
        <v>0.42299999999999999</v>
      </c>
    </row>
    <row r="6891" spans="1:3" x14ac:dyDescent="0.2">
      <c r="A6891" s="3" t="str">
        <f>"AC100835.2"</f>
        <v>AC100835.2</v>
      </c>
      <c r="B6891" s="4">
        <v>2</v>
      </c>
      <c r="C6891" s="5">
        <v>0.42199999999999999</v>
      </c>
    </row>
    <row r="6892" spans="1:3" x14ac:dyDescent="0.2">
      <c r="A6892" s="3" t="str">
        <f>"FAM50A"</f>
        <v>FAM50A</v>
      </c>
      <c r="B6892" s="4">
        <v>2</v>
      </c>
      <c r="C6892" s="5">
        <v>0.42199999999999999</v>
      </c>
    </row>
    <row r="6893" spans="1:3" x14ac:dyDescent="0.2">
      <c r="A6893" s="3" t="str">
        <f>"EPHX4"</f>
        <v>EPHX4</v>
      </c>
      <c r="B6893" s="4">
        <v>2</v>
      </c>
      <c r="C6893" s="5">
        <v>0.42199999999999999</v>
      </c>
    </row>
    <row r="6894" spans="1:3" x14ac:dyDescent="0.2">
      <c r="A6894" s="3" t="str">
        <f>"RPS6KB2"</f>
        <v>RPS6KB2</v>
      </c>
      <c r="B6894" s="4">
        <v>2</v>
      </c>
      <c r="C6894" s="5">
        <v>0.42099999999999999</v>
      </c>
    </row>
    <row r="6895" spans="1:3" x14ac:dyDescent="0.2">
      <c r="A6895" s="3" t="str">
        <f>"DIPK2B"</f>
        <v>DIPK2B</v>
      </c>
      <c r="B6895" s="4">
        <v>2</v>
      </c>
      <c r="C6895" s="5">
        <v>0.42099999999999999</v>
      </c>
    </row>
    <row r="6896" spans="1:3" x14ac:dyDescent="0.2">
      <c r="A6896" s="3" t="str">
        <f>"AHCYL2"</f>
        <v>AHCYL2</v>
      </c>
      <c r="B6896" s="4">
        <v>2</v>
      </c>
      <c r="C6896" s="5">
        <v>0.42099999999999999</v>
      </c>
    </row>
    <row r="6897" spans="1:3" x14ac:dyDescent="0.2">
      <c r="A6897" s="3" t="str">
        <f>"PIF1"</f>
        <v>PIF1</v>
      </c>
      <c r="B6897" s="4">
        <v>2</v>
      </c>
      <c r="C6897" s="5">
        <v>0.42</v>
      </c>
    </row>
    <row r="6898" spans="1:3" x14ac:dyDescent="0.2">
      <c r="A6898" s="3" t="str">
        <f>"EIF4A1"</f>
        <v>EIF4A1</v>
      </c>
      <c r="B6898" s="4">
        <v>2</v>
      </c>
      <c r="C6898" s="5">
        <v>0.42</v>
      </c>
    </row>
    <row r="6899" spans="1:3" x14ac:dyDescent="0.2">
      <c r="A6899" s="3" t="str">
        <f>"SHISAL2A"</f>
        <v>SHISAL2A</v>
      </c>
      <c r="B6899" s="4">
        <v>2</v>
      </c>
      <c r="C6899" s="5">
        <v>0.42</v>
      </c>
    </row>
    <row r="6900" spans="1:3" x14ac:dyDescent="0.2">
      <c r="A6900" s="3" t="str">
        <f>"AL451042.1"</f>
        <v>AL451042.1</v>
      </c>
      <c r="B6900" s="4">
        <v>2</v>
      </c>
      <c r="C6900" s="5">
        <v>0.42</v>
      </c>
    </row>
    <row r="6901" spans="1:3" x14ac:dyDescent="0.2">
      <c r="A6901" s="3" t="str">
        <f>"XG"</f>
        <v>XG</v>
      </c>
      <c r="B6901" s="4">
        <v>2</v>
      </c>
      <c r="C6901" s="5">
        <v>0.41899999999999998</v>
      </c>
    </row>
    <row r="6902" spans="1:3" x14ac:dyDescent="0.2">
      <c r="A6902" s="3" t="str">
        <f>"ZDHHC20"</f>
        <v>ZDHHC20</v>
      </c>
      <c r="B6902" s="4">
        <v>2</v>
      </c>
      <c r="C6902" s="5">
        <v>0.41899999999999998</v>
      </c>
    </row>
    <row r="6903" spans="1:3" x14ac:dyDescent="0.2">
      <c r="A6903" s="3" t="str">
        <f>"AC099329.1"</f>
        <v>AC099329.1</v>
      </c>
      <c r="B6903" s="4">
        <v>2</v>
      </c>
      <c r="C6903" s="5">
        <v>0.41899999999999998</v>
      </c>
    </row>
    <row r="6904" spans="1:3" x14ac:dyDescent="0.2">
      <c r="A6904" s="3" t="str">
        <f>"SLC15A1"</f>
        <v>SLC15A1</v>
      </c>
      <c r="B6904" s="4">
        <v>2</v>
      </c>
      <c r="C6904" s="5">
        <v>0.41899999999999998</v>
      </c>
    </row>
    <row r="6905" spans="1:3" x14ac:dyDescent="0.2">
      <c r="A6905" s="3" t="str">
        <f>"CBWD5"</f>
        <v>CBWD5</v>
      </c>
      <c r="B6905" s="4">
        <v>2</v>
      </c>
      <c r="C6905" s="5">
        <v>0.41899999999999998</v>
      </c>
    </row>
    <row r="6906" spans="1:3" x14ac:dyDescent="0.2">
      <c r="A6906" s="3" t="str">
        <f>"UPK3B"</f>
        <v>UPK3B</v>
      </c>
      <c r="B6906" s="4">
        <v>2</v>
      </c>
      <c r="C6906" s="5">
        <v>0.41899999999999998</v>
      </c>
    </row>
    <row r="6907" spans="1:3" x14ac:dyDescent="0.2">
      <c r="A6907" s="3" t="str">
        <f>"TREX2"</f>
        <v>TREX2</v>
      </c>
      <c r="B6907" s="4">
        <v>2</v>
      </c>
      <c r="C6907" s="5">
        <v>0.41899999999999998</v>
      </c>
    </row>
    <row r="6908" spans="1:3" x14ac:dyDescent="0.2">
      <c r="A6908" s="3" t="str">
        <f>"AC138028.1"</f>
        <v>AC138028.1</v>
      </c>
      <c r="B6908" s="4">
        <v>2</v>
      </c>
      <c r="C6908" s="5">
        <v>0.41699999999999998</v>
      </c>
    </row>
    <row r="6909" spans="1:3" x14ac:dyDescent="0.2">
      <c r="A6909" s="3" t="str">
        <f>"AL136295.6"</f>
        <v>AL136295.6</v>
      </c>
      <c r="B6909" s="4">
        <v>2</v>
      </c>
      <c r="C6909" s="5">
        <v>0.41699999999999998</v>
      </c>
    </row>
    <row r="6910" spans="1:3" x14ac:dyDescent="0.2">
      <c r="A6910" s="3" t="str">
        <f>"PVT1"</f>
        <v>PVT1</v>
      </c>
      <c r="B6910" s="4">
        <v>2</v>
      </c>
      <c r="C6910" s="5">
        <v>0.41699999999999998</v>
      </c>
    </row>
    <row r="6911" spans="1:3" x14ac:dyDescent="0.2">
      <c r="A6911" s="3" t="str">
        <f>"GPR78"</f>
        <v>GPR78</v>
      </c>
      <c r="B6911" s="4">
        <v>2</v>
      </c>
      <c r="C6911" s="5">
        <v>0.41699999999999998</v>
      </c>
    </row>
    <row r="6912" spans="1:3" x14ac:dyDescent="0.2">
      <c r="A6912" s="3" t="str">
        <f>"AC004854.2"</f>
        <v>AC004854.2</v>
      </c>
      <c r="B6912" s="4">
        <v>2</v>
      </c>
      <c r="C6912" s="5">
        <v>0.41699999999999998</v>
      </c>
    </row>
    <row r="6913" spans="1:3" x14ac:dyDescent="0.2">
      <c r="A6913" s="3" t="str">
        <f>"CCT6P3"</f>
        <v>CCT6P3</v>
      </c>
      <c r="B6913" s="4">
        <v>2</v>
      </c>
      <c r="C6913" s="5">
        <v>0.41599999999999998</v>
      </c>
    </row>
    <row r="6914" spans="1:3" x14ac:dyDescent="0.2">
      <c r="A6914" s="3" t="str">
        <f>"AP000356.5"</f>
        <v>AP000356.5</v>
      </c>
      <c r="B6914" s="4">
        <v>2</v>
      </c>
      <c r="C6914" s="5">
        <v>0.41599999999999998</v>
      </c>
    </row>
    <row r="6915" spans="1:3" x14ac:dyDescent="0.2">
      <c r="A6915" s="3" t="str">
        <f>"PI4KAP1"</f>
        <v>PI4KAP1</v>
      </c>
      <c r="B6915" s="4">
        <v>2</v>
      </c>
      <c r="C6915" s="5">
        <v>0.41499999999999998</v>
      </c>
    </row>
    <row r="6916" spans="1:3" x14ac:dyDescent="0.2">
      <c r="A6916" s="3" t="str">
        <f>"HES4"</f>
        <v>HES4</v>
      </c>
      <c r="B6916" s="4">
        <v>2</v>
      </c>
      <c r="C6916" s="5">
        <v>0.41499999999999998</v>
      </c>
    </row>
    <row r="6917" spans="1:3" x14ac:dyDescent="0.2">
      <c r="A6917" s="3" t="str">
        <f>"TNS1-AS1"</f>
        <v>TNS1-AS1</v>
      </c>
      <c r="B6917" s="4">
        <v>2</v>
      </c>
      <c r="C6917" s="5">
        <v>0.41399999999999998</v>
      </c>
    </row>
    <row r="6918" spans="1:3" x14ac:dyDescent="0.2">
      <c r="A6918" s="3" t="str">
        <f>"WASF1"</f>
        <v>WASF1</v>
      </c>
      <c r="B6918" s="4">
        <v>2</v>
      </c>
      <c r="C6918" s="5">
        <v>0.41299999999999998</v>
      </c>
    </row>
    <row r="6919" spans="1:3" x14ac:dyDescent="0.2">
      <c r="A6919" s="3" t="str">
        <f>"LINC01250"</f>
        <v>LINC01250</v>
      </c>
      <c r="B6919" s="4">
        <v>2</v>
      </c>
      <c r="C6919" s="5">
        <v>0.41299999999999998</v>
      </c>
    </row>
    <row r="6920" spans="1:3" x14ac:dyDescent="0.2">
      <c r="A6920" s="3" t="str">
        <f>"RORA"</f>
        <v>RORA</v>
      </c>
      <c r="B6920" s="4">
        <v>2</v>
      </c>
      <c r="C6920" s="5">
        <v>0.41299999999999998</v>
      </c>
    </row>
    <row r="6921" spans="1:3" x14ac:dyDescent="0.2">
      <c r="A6921" s="3" t="str">
        <f>"MRPL22"</f>
        <v>MRPL22</v>
      </c>
      <c r="B6921" s="4">
        <v>2</v>
      </c>
      <c r="C6921" s="5">
        <v>0.41299999999999998</v>
      </c>
    </row>
    <row r="6922" spans="1:3" x14ac:dyDescent="0.2">
      <c r="A6922" s="3" t="str">
        <f>"GLYATL2"</f>
        <v>GLYATL2</v>
      </c>
      <c r="B6922" s="4">
        <v>2</v>
      </c>
      <c r="C6922" s="5">
        <v>0.41299999999999998</v>
      </c>
    </row>
    <row r="6923" spans="1:3" x14ac:dyDescent="0.2">
      <c r="A6923" s="3" t="str">
        <f>"SGO1"</f>
        <v>SGO1</v>
      </c>
      <c r="B6923" s="4">
        <v>2</v>
      </c>
      <c r="C6923" s="5">
        <v>0.41199999999999998</v>
      </c>
    </row>
    <row r="6924" spans="1:3" x14ac:dyDescent="0.2">
      <c r="A6924" s="3" t="str">
        <f>"EME1"</f>
        <v>EME1</v>
      </c>
      <c r="B6924" s="4">
        <v>2</v>
      </c>
      <c r="C6924" s="5">
        <v>0.41199999999999998</v>
      </c>
    </row>
    <row r="6925" spans="1:3" x14ac:dyDescent="0.2">
      <c r="A6925" s="3" t="str">
        <f>"KNL1"</f>
        <v>KNL1</v>
      </c>
      <c r="B6925" s="4">
        <v>2</v>
      </c>
      <c r="C6925" s="5">
        <v>0.41</v>
      </c>
    </row>
    <row r="6926" spans="1:3" x14ac:dyDescent="0.2">
      <c r="A6926" s="3" t="str">
        <f>"KRT16P6"</f>
        <v>KRT16P6</v>
      </c>
      <c r="B6926" s="4">
        <v>2</v>
      </c>
      <c r="C6926" s="5">
        <v>0.41</v>
      </c>
    </row>
    <row r="6927" spans="1:3" x14ac:dyDescent="0.2">
      <c r="A6927" s="3" t="str">
        <f>"AC127024.7"</f>
        <v>AC127024.7</v>
      </c>
      <c r="B6927" s="4">
        <v>2</v>
      </c>
      <c r="C6927" s="5">
        <v>0.41</v>
      </c>
    </row>
    <row r="6928" spans="1:3" x14ac:dyDescent="0.2">
      <c r="A6928" s="3" t="str">
        <f>"PIK3C3"</f>
        <v>PIK3C3</v>
      </c>
      <c r="B6928" s="4">
        <v>2</v>
      </c>
      <c r="C6928" s="5">
        <v>0.41</v>
      </c>
    </row>
    <row r="6929" spans="1:3" x14ac:dyDescent="0.2">
      <c r="A6929" s="3" t="str">
        <f>"TMEM30BP1"</f>
        <v>TMEM30BP1</v>
      </c>
      <c r="B6929" s="4">
        <v>2</v>
      </c>
      <c r="C6929" s="5">
        <v>0.40899999999999997</v>
      </c>
    </row>
    <row r="6930" spans="1:3" x14ac:dyDescent="0.2">
      <c r="A6930" s="3" t="str">
        <f>"AP4E1"</f>
        <v>AP4E1</v>
      </c>
      <c r="B6930" s="4">
        <v>2</v>
      </c>
      <c r="C6930" s="5">
        <v>0.40899999999999997</v>
      </c>
    </row>
    <row r="6931" spans="1:3" x14ac:dyDescent="0.2">
      <c r="A6931" s="3" t="str">
        <f>"MMP17"</f>
        <v>MMP17</v>
      </c>
      <c r="B6931" s="4">
        <v>2</v>
      </c>
      <c r="C6931" s="5">
        <v>0.40899999999999997</v>
      </c>
    </row>
    <row r="6932" spans="1:3" x14ac:dyDescent="0.2">
      <c r="A6932" s="3" t="str">
        <f>"MIDEAS"</f>
        <v>MIDEAS</v>
      </c>
      <c r="B6932" s="4">
        <v>2</v>
      </c>
      <c r="C6932" s="5">
        <v>0.40799999999999997</v>
      </c>
    </row>
    <row r="6933" spans="1:3" x14ac:dyDescent="0.2">
      <c r="A6933" s="3" t="str">
        <f>"DQX1"</f>
        <v>DQX1</v>
      </c>
      <c r="B6933" s="4">
        <v>2</v>
      </c>
      <c r="C6933" s="5">
        <v>0.40799999999999997</v>
      </c>
    </row>
    <row r="6934" spans="1:3" x14ac:dyDescent="0.2">
      <c r="A6934" s="3" t="str">
        <f>"FRK"</f>
        <v>FRK</v>
      </c>
      <c r="B6934" s="4">
        <v>2</v>
      </c>
      <c r="C6934" s="5">
        <v>0.40799999999999997</v>
      </c>
    </row>
    <row r="6935" spans="1:3" x14ac:dyDescent="0.2">
      <c r="A6935" s="3" t="str">
        <f>"AL031777.1"</f>
        <v>AL031777.1</v>
      </c>
      <c r="B6935" s="4">
        <v>2</v>
      </c>
      <c r="C6935" s="5">
        <v>0.40799999999999997</v>
      </c>
    </row>
    <row r="6936" spans="1:3" x14ac:dyDescent="0.2">
      <c r="A6936" s="3" t="str">
        <f>"POLR2J3"</f>
        <v>POLR2J3</v>
      </c>
      <c r="B6936" s="4">
        <v>2</v>
      </c>
      <c r="C6936" s="5">
        <v>0.40699999999999997</v>
      </c>
    </row>
    <row r="6937" spans="1:3" x14ac:dyDescent="0.2">
      <c r="A6937" s="3" t="str">
        <f>"IRS2"</f>
        <v>IRS2</v>
      </c>
      <c r="B6937" s="4">
        <v>2</v>
      </c>
      <c r="C6937" s="5">
        <v>0.40699999999999997</v>
      </c>
    </row>
    <row r="6938" spans="1:3" x14ac:dyDescent="0.2">
      <c r="A6938" s="3" t="str">
        <f>"ARL15"</f>
        <v>ARL15</v>
      </c>
      <c r="B6938" s="4">
        <v>2</v>
      </c>
      <c r="C6938" s="5">
        <v>0.40699999999999997</v>
      </c>
    </row>
    <row r="6939" spans="1:3" x14ac:dyDescent="0.2">
      <c r="A6939" s="3" t="str">
        <f>"CPNE7"</f>
        <v>CPNE7</v>
      </c>
      <c r="B6939" s="4">
        <v>2</v>
      </c>
      <c r="C6939" s="5">
        <v>0.40600000000000003</v>
      </c>
    </row>
    <row r="6940" spans="1:3" x14ac:dyDescent="0.2">
      <c r="A6940" s="3" t="str">
        <f>"CYP2C18"</f>
        <v>CYP2C18</v>
      </c>
      <c r="B6940" s="4">
        <v>2</v>
      </c>
      <c r="C6940" s="5">
        <v>0.40600000000000003</v>
      </c>
    </row>
    <row r="6941" spans="1:3" x14ac:dyDescent="0.2">
      <c r="A6941" s="3" t="str">
        <f>"PLXNA3"</f>
        <v>PLXNA3</v>
      </c>
      <c r="B6941" s="4">
        <v>2</v>
      </c>
      <c r="C6941" s="5">
        <v>0.40500000000000003</v>
      </c>
    </row>
    <row r="6942" spans="1:3" x14ac:dyDescent="0.2">
      <c r="A6942" s="3" t="str">
        <f>"SKA1"</f>
        <v>SKA1</v>
      </c>
      <c r="B6942" s="4">
        <v>2</v>
      </c>
      <c r="C6942" s="5">
        <v>0.40400000000000003</v>
      </c>
    </row>
    <row r="6943" spans="1:3" x14ac:dyDescent="0.2">
      <c r="A6943" s="3" t="str">
        <f>"AC083841.1"</f>
        <v>AC083841.1</v>
      </c>
      <c r="B6943" s="4">
        <v>2</v>
      </c>
      <c r="C6943" s="5">
        <v>0.40300000000000002</v>
      </c>
    </row>
    <row r="6944" spans="1:3" x14ac:dyDescent="0.2">
      <c r="A6944" s="3" t="str">
        <f>"CABYR"</f>
        <v>CABYR</v>
      </c>
      <c r="B6944" s="4">
        <v>2</v>
      </c>
      <c r="C6944" s="5">
        <v>0.40300000000000002</v>
      </c>
    </row>
    <row r="6945" spans="1:3" x14ac:dyDescent="0.2">
      <c r="A6945" s="3" t="str">
        <f>"OR10K1"</f>
        <v>OR10K1</v>
      </c>
      <c r="B6945" s="4">
        <v>2</v>
      </c>
      <c r="C6945" s="5">
        <v>0.40100000000000002</v>
      </c>
    </row>
    <row r="6946" spans="1:3" x14ac:dyDescent="0.2">
      <c r="A6946" s="3" t="str">
        <f>"AC008397.1"</f>
        <v>AC008397.1</v>
      </c>
      <c r="B6946" s="4">
        <v>2</v>
      </c>
      <c r="C6946" s="5">
        <v>0.40100000000000002</v>
      </c>
    </row>
    <row r="6947" spans="1:3" x14ac:dyDescent="0.2">
      <c r="A6947" s="3" t="str">
        <f>"PLOD2"</f>
        <v>PLOD2</v>
      </c>
      <c r="B6947" s="4">
        <v>2</v>
      </c>
      <c r="C6947" s="5">
        <v>0.40100000000000002</v>
      </c>
    </row>
    <row r="6948" spans="1:3" x14ac:dyDescent="0.2">
      <c r="A6948" s="3" t="str">
        <f>"TBC1D27P"</f>
        <v>TBC1D27P</v>
      </c>
      <c r="B6948" s="4">
        <v>2</v>
      </c>
      <c r="C6948" s="5">
        <v>0.40100000000000002</v>
      </c>
    </row>
    <row r="6949" spans="1:3" x14ac:dyDescent="0.2">
      <c r="A6949" s="3" t="str">
        <f>"TMEM159"</f>
        <v>TMEM159</v>
      </c>
      <c r="B6949" s="4">
        <v>2</v>
      </c>
      <c r="C6949" s="5">
        <v>0.40100000000000002</v>
      </c>
    </row>
    <row r="6950" spans="1:3" x14ac:dyDescent="0.2">
      <c r="A6950" s="3" t="str">
        <f>"EFCAB13"</f>
        <v>EFCAB13</v>
      </c>
      <c r="B6950" s="4">
        <v>2</v>
      </c>
      <c r="C6950" s="5">
        <v>0.4</v>
      </c>
    </row>
    <row r="6951" spans="1:3" x14ac:dyDescent="0.2">
      <c r="A6951" s="3" t="str">
        <f>"IFI27L1"</f>
        <v>IFI27L1</v>
      </c>
      <c r="B6951" s="4">
        <v>2</v>
      </c>
      <c r="C6951" s="5">
        <v>0.4</v>
      </c>
    </row>
    <row r="6952" spans="1:3" x14ac:dyDescent="0.2">
      <c r="A6952" s="3" t="str">
        <f>"MBOAT1"</f>
        <v>MBOAT1</v>
      </c>
      <c r="B6952" s="4">
        <v>2</v>
      </c>
      <c r="C6952" s="5">
        <v>0.39900000000000002</v>
      </c>
    </row>
    <row r="6953" spans="1:3" x14ac:dyDescent="0.2">
      <c r="A6953" s="3" t="str">
        <f>"FUS"</f>
        <v>FUS</v>
      </c>
      <c r="B6953" s="4">
        <v>2</v>
      </c>
      <c r="C6953" s="5">
        <v>0.39800000000000002</v>
      </c>
    </row>
    <row r="6954" spans="1:3" x14ac:dyDescent="0.2">
      <c r="A6954" s="3" t="str">
        <f>"KCNJ14"</f>
        <v>KCNJ14</v>
      </c>
      <c r="B6954" s="4">
        <v>2</v>
      </c>
      <c r="C6954" s="5">
        <v>0.39800000000000002</v>
      </c>
    </row>
    <row r="6955" spans="1:3" x14ac:dyDescent="0.2">
      <c r="A6955" s="3" t="str">
        <f>"RBM39"</f>
        <v>RBM39</v>
      </c>
      <c r="B6955" s="4">
        <v>2</v>
      </c>
      <c r="C6955" s="5">
        <v>0.39700000000000002</v>
      </c>
    </row>
    <row r="6956" spans="1:3" x14ac:dyDescent="0.2">
      <c r="A6956" s="3" t="str">
        <f>"SLC4A2"</f>
        <v>SLC4A2</v>
      </c>
      <c r="B6956" s="4">
        <v>2</v>
      </c>
      <c r="C6956" s="5">
        <v>0.39700000000000002</v>
      </c>
    </row>
    <row r="6957" spans="1:3" x14ac:dyDescent="0.2">
      <c r="A6957" s="3" t="str">
        <f>"AL049629.2"</f>
        <v>AL049629.2</v>
      </c>
      <c r="B6957" s="4">
        <v>2</v>
      </c>
      <c r="C6957" s="5">
        <v>0.39600000000000002</v>
      </c>
    </row>
    <row r="6958" spans="1:3" x14ac:dyDescent="0.2">
      <c r="A6958" s="3" t="str">
        <f>"SREBF1"</f>
        <v>SREBF1</v>
      </c>
      <c r="B6958" s="4">
        <v>2</v>
      </c>
      <c r="C6958" s="5">
        <v>0.39600000000000002</v>
      </c>
    </row>
    <row r="6959" spans="1:3" x14ac:dyDescent="0.2">
      <c r="A6959" s="3" t="str">
        <f>"SLC18A2"</f>
        <v>SLC18A2</v>
      </c>
      <c r="B6959" s="4">
        <v>2</v>
      </c>
      <c r="C6959" s="5">
        <v>0.39600000000000002</v>
      </c>
    </row>
    <row r="6960" spans="1:3" x14ac:dyDescent="0.2">
      <c r="A6960" s="3" t="str">
        <f>"COL26A1"</f>
        <v>COL26A1</v>
      </c>
      <c r="B6960" s="4">
        <v>2</v>
      </c>
      <c r="C6960" s="5">
        <v>0.39500000000000002</v>
      </c>
    </row>
    <row r="6961" spans="1:3" x14ac:dyDescent="0.2">
      <c r="A6961" s="3" t="str">
        <f>"LINC02783"</f>
        <v>LINC02783</v>
      </c>
      <c r="B6961" s="4">
        <v>2</v>
      </c>
      <c r="C6961" s="5">
        <v>0.39400000000000002</v>
      </c>
    </row>
    <row r="6962" spans="1:3" x14ac:dyDescent="0.2">
      <c r="A6962" s="3" t="str">
        <f>"KMO"</f>
        <v>KMO</v>
      </c>
      <c r="B6962" s="4">
        <v>2</v>
      </c>
      <c r="C6962" s="5">
        <v>0.39400000000000002</v>
      </c>
    </row>
    <row r="6963" spans="1:3" x14ac:dyDescent="0.2">
      <c r="A6963" s="3" t="str">
        <f>"ATP1B2"</f>
        <v>ATP1B2</v>
      </c>
      <c r="B6963" s="4">
        <v>2</v>
      </c>
      <c r="C6963" s="5">
        <v>0.39200000000000002</v>
      </c>
    </row>
    <row r="6964" spans="1:3" x14ac:dyDescent="0.2">
      <c r="A6964" s="3" t="str">
        <f>"PEG13"</f>
        <v>PEG13</v>
      </c>
      <c r="B6964" s="4">
        <v>2</v>
      </c>
      <c r="C6964" s="5">
        <v>0.39200000000000002</v>
      </c>
    </row>
    <row r="6965" spans="1:3" x14ac:dyDescent="0.2">
      <c r="A6965" s="3" t="str">
        <f>"UGGT1"</f>
        <v>UGGT1</v>
      </c>
      <c r="B6965" s="4">
        <v>2</v>
      </c>
      <c r="C6965" s="5">
        <v>0.39200000000000002</v>
      </c>
    </row>
    <row r="6966" spans="1:3" x14ac:dyDescent="0.2">
      <c r="A6966" s="3" t="str">
        <f>"TPTEP2-CSNK1E"</f>
        <v>TPTEP2-CSNK1E</v>
      </c>
      <c r="B6966" s="4">
        <v>2</v>
      </c>
      <c r="C6966" s="5">
        <v>0.39100000000000001</v>
      </c>
    </row>
    <row r="6967" spans="1:3" x14ac:dyDescent="0.2">
      <c r="A6967" s="3" t="str">
        <f>"FABP3"</f>
        <v>FABP3</v>
      </c>
      <c r="B6967" s="4">
        <v>2</v>
      </c>
      <c r="C6967" s="5">
        <v>0.39</v>
      </c>
    </row>
    <row r="6968" spans="1:3" x14ac:dyDescent="0.2">
      <c r="A6968" s="3" t="str">
        <f>"ALPK2"</f>
        <v>ALPK2</v>
      </c>
      <c r="B6968" s="4">
        <v>2</v>
      </c>
      <c r="C6968" s="5">
        <v>0.38900000000000001</v>
      </c>
    </row>
    <row r="6969" spans="1:3" x14ac:dyDescent="0.2">
      <c r="A6969" s="3" t="str">
        <f>"CFAP97D1"</f>
        <v>CFAP97D1</v>
      </c>
      <c r="B6969" s="4">
        <v>2</v>
      </c>
      <c r="C6969" s="5">
        <v>0.38800000000000001</v>
      </c>
    </row>
    <row r="6970" spans="1:3" x14ac:dyDescent="0.2">
      <c r="A6970" s="3" t="str">
        <f>"RBM28"</f>
        <v>RBM28</v>
      </c>
      <c r="B6970" s="4">
        <v>2</v>
      </c>
      <c r="C6970" s="5">
        <v>0.38700000000000001</v>
      </c>
    </row>
    <row r="6971" spans="1:3" x14ac:dyDescent="0.2">
      <c r="A6971" s="3" t="str">
        <f>"SENP5"</f>
        <v>SENP5</v>
      </c>
      <c r="B6971" s="4">
        <v>2</v>
      </c>
      <c r="C6971" s="5">
        <v>0.38200000000000001</v>
      </c>
    </row>
    <row r="6972" spans="1:3" x14ac:dyDescent="0.2">
      <c r="A6972" s="3" t="str">
        <f>"MIOX"</f>
        <v>MIOX</v>
      </c>
      <c r="B6972" s="4">
        <v>2</v>
      </c>
      <c r="C6972" s="5">
        <v>0.38200000000000001</v>
      </c>
    </row>
    <row r="6973" spans="1:3" x14ac:dyDescent="0.2">
      <c r="A6973" s="3" t="str">
        <f>"LINC01116"</f>
        <v>LINC01116</v>
      </c>
      <c r="B6973" s="4">
        <v>2</v>
      </c>
      <c r="C6973" s="5">
        <v>0.377</v>
      </c>
    </row>
    <row r="6974" spans="1:3" x14ac:dyDescent="0.2">
      <c r="A6974" s="3" t="str">
        <f>"AC005531.1"</f>
        <v>AC005531.1</v>
      </c>
      <c r="B6974" s="4">
        <v>2</v>
      </c>
      <c r="C6974" s="5">
        <v>0.36199999999999999</v>
      </c>
    </row>
    <row r="6975" spans="1:3" x14ac:dyDescent="0.2">
      <c r="A6975" s="3" t="str">
        <f>"RNF149"</f>
        <v>RNF149</v>
      </c>
      <c r="B6975" s="4">
        <v>3</v>
      </c>
      <c r="C6975" s="5">
        <v>0.98199999999999998</v>
      </c>
    </row>
    <row r="6976" spans="1:3" x14ac:dyDescent="0.2">
      <c r="A6976" s="3" t="str">
        <f>"SLC25A37"</f>
        <v>SLC25A37</v>
      </c>
      <c r="B6976" s="4">
        <v>3</v>
      </c>
      <c r="C6976" s="5">
        <v>0.97899999999999998</v>
      </c>
    </row>
    <row r="6977" spans="1:3" x14ac:dyDescent="0.2">
      <c r="A6977" s="3" t="str">
        <f>"DOK3"</f>
        <v>DOK3</v>
      </c>
      <c r="B6977" s="4">
        <v>3</v>
      </c>
      <c r="C6977" s="5">
        <v>0.97399999999999998</v>
      </c>
    </row>
    <row r="6978" spans="1:3" x14ac:dyDescent="0.2">
      <c r="A6978" s="3" t="str">
        <f>"PPP1R18"</f>
        <v>PPP1R18</v>
      </c>
      <c r="B6978" s="4">
        <v>3</v>
      </c>
      <c r="C6978" s="5">
        <v>0.97399999999999998</v>
      </c>
    </row>
    <row r="6979" spans="1:3" x14ac:dyDescent="0.2">
      <c r="A6979" s="3" t="str">
        <f>"ADAM8"</f>
        <v>ADAM8</v>
      </c>
      <c r="B6979" s="4">
        <v>3</v>
      </c>
      <c r="C6979" s="5">
        <v>0.97299999999999998</v>
      </c>
    </row>
    <row r="6980" spans="1:3" x14ac:dyDescent="0.2">
      <c r="A6980" s="3" t="str">
        <f>"FMNL1"</f>
        <v>FMNL1</v>
      </c>
      <c r="B6980" s="4">
        <v>3</v>
      </c>
      <c r="C6980" s="5">
        <v>0.96899999999999997</v>
      </c>
    </row>
    <row r="6981" spans="1:3" x14ac:dyDescent="0.2">
      <c r="A6981" s="3" t="str">
        <f>"PLXNC1"</f>
        <v>PLXNC1</v>
      </c>
      <c r="B6981" s="4">
        <v>3</v>
      </c>
      <c r="C6981" s="5">
        <v>0.96799999999999997</v>
      </c>
    </row>
    <row r="6982" spans="1:3" x14ac:dyDescent="0.2">
      <c r="A6982" s="3" t="str">
        <f>"SIGLEC9"</f>
        <v>SIGLEC9</v>
      </c>
      <c r="B6982" s="4">
        <v>3</v>
      </c>
      <c r="C6982" s="5">
        <v>0.96599999999999997</v>
      </c>
    </row>
    <row r="6983" spans="1:3" x14ac:dyDescent="0.2">
      <c r="A6983" s="3" t="str">
        <f>"LAT2"</f>
        <v>LAT2</v>
      </c>
      <c r="B6983" s="4">
        <v>3</v>
      </c>
      <c r="C6983" s="5">
        <v>0.96399999999999997</v>
      </c>
    </row>
    <row r="6984" spans="1:3" x14ac:dyDescent="0.2">
      <c r="A6984" s="3" t="str">
        <f>"MXD1"</f>
        <v>MXD1</v>
      </c>
      <c r="B6984" s="4">
        <v>3</v>
      </c>
      <c r="C6984" s="5">
        <v>0.96399999999999997</v>
      </c>
    </row>
    <row r="6985" spans="1:3" x14ac:dyDescent="0.2">
      <c r="A6985" s="3" t="str">
        <f>"ICAM3"</f>
        <v>ICAM3</v>
      </c>
      <c r="B6985" s="4">
        <v>3</v>
      </c>
      <c r="C6985" s="5">
        <v>0.96299999999999997</v>
      </c>
    </row>
    <row r="6986" spans="1:3" x14ac:dyDescent="0.2">
      <c r="A6986" s="3" t="str">
        <f>"RASSF2"</f>
        <v>RASSF2</v>
      </c>
      <c r="B6986" s="4">
        <v>3</v>
      </c>
      <c r="C6986" s="5">
        <v>0.96199999999999997</v>
      </c>
    </row>
    <row r="6987" spans="1:3" x14ac:dyDescent="0.2">
      <c r="A6987" s="3" t="str">
        <f>"VASP"</f>
        <v>VASP</v>
      </c>
      <c r="B6987" s="4">
        <v>3</v>
      </c>
      <c r="C6987" s="5">
        <v>0.96199999999999997</v>
      </c>
    </row>
    <row r="6988" spans="1:3" x14ac:dyDescent="0.2">
      <c r="A6988" s="3" t="str">
        <f>"IFITM2"</f>
        <v>IFITM2</v>
      </c>
      <c r="B6988" s="4">
        <v>3</v>
      </c>
      <c r="C6988" s="5">
        <v>0.96199999999999997</v>
      </c>
    </row>
    <row r="6989" spans="1:3" x14ac:dyDescent="0.2">
      <c r="A6989" s="3" t="str">
        <f>"SOD2"</f>
        <v>SOD2</v>
      </c>
      <c r="B6989" s="4">
        <v>3</v>
      </c>
      <c r="C6989" s="5">
        <v>0.96199999999999997</v>
      </c>
    </row>
    <row r="6990" spans="1:3" x14ac:dyDescent="0.2">
      <c r="A6990" s="3" t="str">
        <f>"RHOG"</f>
        <v>RHOG</v>
      </c>
      <c r="B6990" s="4">
        <v>3</v>
      </c>
      <c r="C6990" s="5">
        <v>0.96099999999999997</v>
      </c>
    </row>
    <row r="6991" spans="1:3" x14ac:dyDescent="0.2">
      <c r="A6991" s="3" t="str">
        <f>"SPI1"</f>
        <v>SPI1</v>
      </c>
      <c r="B6991" s="4">
        <v>3</v>
      </c>
      <c r="C6991" s="5">
        <v>0.96</v>
      </c>
    </row>
    <row r="6992" spans="1:3" x14ac:dyDescent="0.2">
      <c r="A6992" s="3" t="str">
        <f>"CYTH4"</f>
        <v>CYTH4</v>
      </c>
      <c r="B6992" s="4">
        <v>3</v>
      </c>
      <c r="C6992" s="5">
        <v>0.96</v>
      </c>
    </row>
    <row r="6993" spans="1:3" x14ac:dyDescent="0.2">
      <c r="A6993" s="3" t="str">
        <f>"LRRK2"</f>
        <v>LRRK2</v>
      </c>
      <c r="B6993" s="4">
        <v>3</v>
      </c>
      <c r="C6993" s="5">
        <v>0.96</v>
      </c>
    </row>
    <row r="6994" spans="1:3" x14ac:dyDescent="0.2">
      <c r="A6994" s="3" t="str">
        <f>"ZDHHC18"</f>
        <v>ZDHHC18</v>
      </c>
      <c r="B6994" s="4">
        <v>3</v>
      </c>
      <c r="C6994" s="5">
        <v>0.96</v>
      </c>
    </row>
    <row r="6995" spans="1:3" x14ac:dyDescent="0.2">
      <c r="A6995" s="3" t="str">
        <f>"NAMPT"</f>
        <v>NAMPT</v>
      </c>
      <c r="B6995" s="4">
        <v>3</v>
      </c>
      <c r="C6995" s="5">
        <v>0.95899999999999996</v>
      </c>
    </row>
    <row r="6996" spans="1:3" x14ac:dyDescent="0.2">
      <c r="A6996" s="3" t="str">
        <f>"AMPD2"</f>
        <v>AMPD2</v>
      </c>
      <c r="B6996" s="4">
        <v>3</v>
      </c>
      <c r="C6996" s="5">
        <v>0.95899999999999996</v>
      </c>
    </row>
    <row r="6997" spans="1:3" x14ac:dyDescent="0.2">
      <c r="A6997" s="3" t="str">
        <f>"STK10"</f>
        <v>STK10</v>
      </c>
      <c r="B6997" s="4">
        <v>3</v>
      </c>
      <c r="C6997" s="5">
        <v>0.95799999999999996</v>
      </c>
    </row>
    <row r="6998" spans="1:3" x14ac:dyDescent="0.2">
      <c r="A6998" s="3" t="str">
        <f>"SH2B2"</f>
        <v>SH2B2</v>
      </c>
      <c r="B6998" s="4">
        <v>3</v>
      </c>
      <c r="C6998" s="5">
        <v>0.95699999999999996</v>
      </c>
    </row>
    <row r="6999" spans="1:3" x14ac:dyDescent="0.2">
      <c r="A6999" s="3" t="str">
        <f>"MPP1"</f>
        <v>MPP1</v>
      </c>
      <c r="B6999" s="4">
        <v>3</v>
      </c>
      <c r="C6999" s="5">
        <v>0.95599999999999996</v>
      </c>
    </row>
    <row r="7000" spans="1:3" x14ac:dyDescent="0.2">
      <c r="A7000" s="3" t="str">
        <f>"GCA"</f>
        <v>GCA</v>
      </c>
      <c r="B7000" s="4">
        <v>3</v>
      </c>
      <c r="C7000" s="5">
        <v>0.95599999999999996</v>
      </c>
    </row>
    <row r="7001" spans="1:3" x14ac:dyDescent="0.2">
      <c r="A7001" s="3" t="str">
        <f>"AC090559.1"</f>
        <v>AC090559.1</v>
      </c>
      <c r="B7001" s="4">
        <v>3</v>
      </c>
      <c r="C7001" s="5">
        <v>0.95499999999999996</v>
      </c>
    </row>
    <row r="7002" spans="1:3" x14ac:dyDescent="0.2">
      <c r="A7002" s="3" t="str">
        <f>"WIPF1"</f>
        <v>WIPF1</v>
      </c>
      <c r="B7002" s="4">
        <v>3</v>
      </c>
      <c r="C7002" s="5">
        <v>0.95499999999999996</v>
      </c>
    </row>
    <row r="7003" spans="1:3" x14ac:dyDescent="0.2">
      <c r="A7003" s="3" t="str">
        <f>"NCF4"</f>
        <v>NCF4</v>
      </c>
      <c r="B7003" s="4">
        <v>3</v>
      </c>
      <c r="C7003" s="5">
        <v>0.95499999999999996</v>
      </c>
    </row>
    <row r="7004" spans="1:3" x14ac:dyDescent="0.2">
      <c r="A7004" s="3" t="str">
        <f>"CYRIB"</f>
        <v>CYRIB</v>
      </c>
      <c r="B7004" s="4">
        <v>3</v>
      </c>
      <c r="C7004" s="5">
        <v>0.95499999999999996</v>
      </c>
    </row>
    <row r="7005" spans="1:3" x14ac:dyDescent="0.2">
      <c r="A7005" s="3" t="str">
        <f>"DGAT2"</f>
        <v>DGAT2</v>
      </c>
      <c r="B7005" s="4">
        <v>3</v>
      </c>
      <c r="C7005" s="5">
        <v>0.95499999999999996</v>
      </c>
    </row>
    <row r="7006" spans="1:3" x14ac:dyDescent="0.2">
      <c r="A7006" s="3" t="str">
        <f>"LILRA5"</f>
        <v>LILRA5</v>
      </c>
      <c r="B7006" s="4">
        <v>3</v>
      </c>
      <c r="C7006" s="5">
        <v>0.95399999999999996</v>
      </c>
    </row>
    <row r="7007" spans="1:3" x14ac:dyDescent="0.2">
      <c r="A7007" s="3" t="str">
        <f>"FERMT3"</f>
        <v>FERMT3</v>
      </c>
      <c r="B7007" s="4">
        <v>3</v>
      </c>
      <c r="C7007" s="5">
        <v>0.95399999999999996</v>
      </c>
    </row>
    <row r="7008" spans="1:3" x14ac:dyDescent="0.2">
      <c r="A7008" s="3" t="str">
        <f>"TYROBP"</f>
        <v>TYROBP</v>
      </c>
      <c r="B7008" s="4">
        <v>3</v>
      </c>
      <c r="C7008" s="5">
        <v>0.95399999999999996</v>
      </c>
    </row>
    <row r="7009" spans="1:3" x14ac:dyDescent="0.2">
      <c r="A7009" s="3" t="str">
        <f>"TLR4"</f>
        <v>TLR4</v>
      </c>
      <c r="B7009" s="4">
        <v>3</v>
      </c>
      <c r="C7009" s="5">
        <v>0.95399999999999996</v>
      </c>
    </row>
    <row r="7010" spans="1:3" x14ac:dyDescent="0.2">
      <c r="A7010" s="3" t="str">
        <f>"CEACAM3"</f>
        <v>CEACAM3</v>
      </c>
      <c r="B7010" s="4">
        <v>3</v>
      </c>
      <c r="C7010" s="5">
        <v>0.95399999999999996</v>
      </c>
    </row>
    <row r="7011" spans="1:3" x14ac:dyDescent="0.2">
      <c r="A7011" s="3" t="str">
        <f>"HSPA6"</f>
        <v>HSPA6</v>
      </c>
      <c r="B7011" s="4">
        <v>3</v>
      </c>
      <c r="C7011" s="5">
        <v>0.95299999999999996</v>
      </c>
    </row>
    <row r="7012" spans="1:3" x14ac:dyDescent="0.2">
      <c r="A7012" s="3" t="str">
        <f>"PREX1"</f>
        <v>PREX1</v>
      </c>
      <c r="B7012" s="4">
        <v>3</v>
      </c>
      <c r="C7012" s="5">
        <v>0.95299999999999996</v>
      </c>
    </row>
    <row r="7013" spans="1:3" x14ac:dyDescent="0.2">
      <c r="A7013" s="3" t="str">
        <f>"PLK3"</f>
        <v>PLK3</v>
      </c>
      <c r="B7013" s="4">
        <v>3</v>
      </c>
      <c r="C7013" s="5">
        <v>0.95299999999999996</v>
      </c>
    </row>
    <row r="7014" spans="1:3" x14ac:dyDescent="0.2">
      <c r="A7014" s="3" t="str">
        <f>"PIK3R5"</f>
        <v>PIK3R5</v>
      </c>
      <c r="B7014" s="4">
        <v>3</v>
      </c>
      <c r="C7014" s="5">
        <v>0.95199999999999996</v>
      </c>
    </row>
    <row r="7015" spans="1:3" x14ac:dyDescent="0.2">
      <c r="A7015" s="3" t="str">
        <f>"NFAM1"</f>
        <v>NFAM1</v>
      </c>
      <c r="B7015" s="4">
        <v>3</v>
      </c>
      <c r="C7015" s="5">
        <v>0.95199999999999996</v>
      </c>
    </row>
    <row r="7016" spans="1:3" x14ac:dyDescent="0.2">
      <c r="A7016" s="3" t="str">
        <f>"PTPRE"</f>
        <v>PTPRE</v>
      </c>
      <c r="B7016" s="4">
        <v>3</v>
      </c>
      <c r="C7016" s="5">
        <v>0.95199999999999996</v>
      </c>
    </row>
    <row r="7017" spans="1:3" x14ac:dyDescent="0.2">
      <c r="A7017" s="3" t="str">
        <f>"RGS18"</f>
        <v>RGS18</v>
      </c>
      <c r="B7017" s="4">
        <v>3</v>
      </c>
      <c r="C7017" s="5">
        <v>0.95199999999999996</v>
      </c>
    </row>
    <row r="7018" spans="1:3" x14ac:dyDescent="0.2">
      <c r="A7018" s="3" t="str">
        <f>"LRRC25"</f>
        <v>LRRC25</v>
      </c>
      <c r="B7018" s="4">
        <v>3</v>
      </c>
      <c r="C7018" s="5">
        <v>0.95199999999999996</v>
      </c>
    </row>
    <row r="7019" spans="1:3" x14ac:dyDescent="0.2">
      <c r="A7019" s="3" t="str">
        <f>"MIR223HG"</f>
        <v>MIR223HG</v>
      </c>
      <c r="B7019" s="4">
        <v>3</v>
      </c>
      <c r="C7019" s="5">
        <v>0.95199999999999996</v>
      </c>
    </row>
    <row r="7020" spans="1:3" x14ac:dyDescent="0.2">
      <c r="A7020" s="3" t="str">
        <f>"MYO1F"</f>
        <v>MYO1F</v>
      </c>
      <c r="B7020" s="4">
        <v>3</v>
      </c>
      <c r="C7020" s="5">
        <v>0.95199999999999996</v>
      </c>
    </row>
    <row r="7021" spans="1:3" x14ac:dyDescent="0.2">
      <c r="A7021" s="3" t="str">
        <f>"LCP1"</f>
        <v>LCP1</v>
      </c>
      <c r="B7021" s="4">
        <v>3</v>
      </c>
      <c r="C7021" s="5">
        <v>0.95199999999999996</v>
      </c>
    </row>
    <row r="7022" spans="1:3" x14ac:dyDescent="0.2">
      <c r="A7022" s="3" t="str">
        <f>"CD300A"</f>
        <v>CD300A</v>
      </c>
      <c r="B7022" s="4">
        <v>3</v>
      </c>
      <c r="C7022" s="5">
        <v>0.95099999999999996</v>
      </c>
    </row>
    <row r="7023" spans="1:3" x14ac:dyDescent="0.2">
      <c r="A7023" s="3" t="str">
        <f>"CR1"</f>
        <v>CR1</v>
      </c>
      <c r="B7023" s="4">
        <v>3</v>
      </c>
      <c r="C7023" s="5">
        <v>0.95099999999999996</v>
      </c>
    </row>
    <row r="7024" spans="1:3" x14ac:dyDescent="0.2">
      <c r="A7024" s="3" t="str">
        <f>"FCGR2A"</f>
        <v>FCGR2A</v>
      </c>
      <c r="B7024" s="4">
        <v>3</v>
      </c>
      <c r="C7024" s="5">
        <v>0.95099999999999996</v>
      </c>
    </row>
    <row r="7025" spans="1:3" x14ac:dyDescent="0.2">
      <c r="A7025" s="3" t="str">
        <f>"RASSF5"</f>
        <v>RASSF5</v>
      </c>
      <c r="B7025" s="4">
        <v>3</v>
      </c>
      <c r="C7025" s="5">
        <v>0.95099999999999996</v>
      </c>
    </row>
    <row r="7026" spans="1:3" x14ac:dyDescent="0.2">
      <c r="A7026" s="3" t="str">
        <f>"HRH2"</f>
        <v>HRH2</v>
      </c>
      <c r="B7026" s="4">
        <v>3</v>
      </c>
      <c r="C7026" s="5">
        <v>0.95</v>
      </c>
    </row>
    <row r="7027" spans="1:3" x14ac:dyDescent="0.2">
      <c r="A7027" s="3" t="str">
        <f>"TBXAS1"</f>
        <v>TBXAS1</v>
      </c>
      <c r="B7027" s="4">
        <v>3</v>
      </c>
      <c r="C7027" s="5">
        <v>0.95</v>
      </c>
    </row>
    <row r="7028" spans="1:3" x14ac:dyDescent="0.2">
      <c r="A7028" s="3" t="str">
        <f>"GPSM3"</f>
        <v>GPSM3</v>
      </c>
      <c r="B7028" s="4">
        <v>3</v>
      </c>
      <c r="C7028" s="5">
        <v>0.95</v>
      </c>
    </row>
    <row r="7029" spans="1:3" x14ac:dyDescent="0.2">
      <c r="A7029" s="3" t="str">
        <f>"HCK"</f>
        <v>HCK</v>
      </c>
      <c r="B7029" s="4">
        <v>3</v>
      </c>
      <c r="C7029" s="5">
        <v>0.94899999999999995</v>
      </c>
    </row>
    <row r="7030" spans="1:3" x14ac:dyDescent="0.2">
      <c r="A7030" s="3" t="str">
        <f>"ABTB1"</f>
        <v>ABTB1</v>
      </c>
      <c r="B7030" s="4">
        <v>3</v>
      </c>
      <c r="C7030" s="5">
        <v>0.94899999999999995</v>
      </c>
    </row>
    <row r="7031" spans="1:3" x14ac:dyDescent="0.2">
      <c r="A7031" s="3" t="str">
        <f>"RASSF3"</f>
        <v>RASSF3</v>
      </c>
      <c r="B7031" s="4">
        <v>3</v>
      </c>
      <c r="C7031" s="5">
        <v>0.94899999999999995</v>
      </c>
    </row>
    <row r="7032" spans="1:3" x14ac:dyDescent="0.2">
      <c r="A7032" s="3" t="str">
        <f>"RELT"</f>
        <v>RELT</v>
      </c>
      <c r="B7032" s="4">
        <v>3</v>
      </c>
      <c r="C7032" s="5">
        <v>0.94899999999999995</v>
      </c>
    </row>
    <row r="7033" spans="1:3" x14ac:dyDescent="0.2">
      <c r="A7033" s="3" t="str">
        <f>"GMFG"</f>
        <v>GMFG</v>
      </c>
      <c r="B7033" s="4">
        <v>3</v>
      </c>
      <c r="C7033" s="5">
        <v>0.94899999999999995</v>
      </c>
    </row>
    <row r="7034" spans="1:3" x14ac:dyDescent="0.2">
      <c r="A7034" s="3" t="str">
        <f>"FGR"</f>
        <v>FGR</v>
      </c>
      <c r="B7034" s="4">
        <v>3</v>
      </c>
      <c r="C7034" s="5">
        <v>0.94899999999999995</v>
      </c>
    </row>
    <row r="7035" spans="1:3" x14ac:dyDescent="0.2">
      <c r="A7035" s="3" t="str">
        <f>"DENND3"</f>
        <v>DENND3</v>
      </c>
      <c r="B7035" s="4">
        <v>3</v>
      </c>
      <c r="C7035" s="5">
        <v>0.94899999999999995</v>
      </c>
    </row>
    <row r="7036" spans="1:3" x14ac:dyDescent="0.2">
      <c r="A7036" s="3" t="str">
        <f>"RAC2"</f>
        <v>RAC2</v>
      </c>
      <c r="B7036" s="4">
        <v>3</v>
      </c>
      <c r="C7036" s="5">
        <v>0.94799999999999995</v>
      </c>
    </row>
    <row r="7037" spans="1:3" x14ac:dyDescent="0.2">
      <c r="A7037" s="3" t="str">
        <f>"GMIP"</f>
        <v>GMIP</v>
      </c>
      <c r="B7037" s="4">
        <v>3</v>
      </c>
      <c r="C7037" s="5">
        <v>0.94699999999999995</v>
      </c>
    </row>
    <row r="7038" spans="1:3" x14ac:dyDescent="0.2">
      <c r="A7038" s="3" t="str">
        <f>"CD14"</f>
        <v>CD14</v>
      </c>
      <c r="B7038" s="4">
        <v>3</v>
      </c>
      <c r="C7038" s="5">
        <v>0.94699999999999995</v>
      </c>
    </row>
    <row r="7039" spans="1:3" x14ac:dyDescent="0.2">
      <c r="A7039" s="3" t="str">
        <f>"CD53"</f>
        <v>CD53</v>
      </c>
      <c r="B7039" s="4">
        <v>3</v>
      </c>
      <c r="C7039" s="5">
        <v>0.94699999999999995</v>
      </c>
    </row>
    <row r="7040" spans="1:3" x14ac:dyDescent="0.2">
      <c r="A7040" s="3" t="str">
        <f>"RGL4"</f>
        <v>RGL4</v>
      </c>
      <c r="B7040" s="4">
        <v>3</v>
      </c>
      <c r="C7040" s="5">
        <v>0.94599999999999995</v>
      </c>
    </row>
    <row r="7041" spans="1:3" x14ac:dyDescent="0.2">
      <c r="A7041" s="3" t="str">
        <f>"ARHGAP15"</f>
        <v>ARHGAP15</v>
      </c>
      <c r="B7041" s="4">
        <v>3</v>
      </c>
      <c r="C7041" s="5">
        <v>0.94599999999999995</v>
      </c>
    </row>
    <row r="7042" spans="1:3" x14ac:dyDescent="0.2">
      <c r="A7042" s="3" t="str">
        <f>"WAS"</f>
        <v>WAS</v>
      </c>
      <c r="B7042" s="4">
        <v>3</v>
      </c>
      <c r="C7042" s="5">
        <v>0.94599999999999995</v>
      </c>
    </row>
    <row r="7043" spans="1:3" x14ac:dyDescent="0.2">
      <c r="A7043" s="3" t="str">
        <f>"EVI2A"</f>
        <v>EVI2A</v>
      </c>
      <c r="B7043" s="4">
        <v>3</v>
      </c>
      <c r="C7043" s="5">
        <v>0.94599999999999995</v>
      </c>
    </row>
    <row r="7044" spans="1:3" x14ac:dyDescent="0.2">
      <c r="A7044" s="3" t="str">
        <f>"MOB3A"</f>
        <v>MOB3A</v>
      </c>
      <c r="B7044" s="4">
        <v>3</v>
      </c>
      <c r="C7044" s="5">
        <v>0.94499999999999995</v>
      </c>
    </row>
    <row r="7045" spans="1:3" x14ac:dyDescent="0.2">
      <c r="A7045" s="3" t="str">
        <f>"LAPTM5"</f>
        <v>LAPTM5</v>
      </c>
      <c r="B7045" s="4">
        <v>3</v>
      </c>
      <c r="C7045" s="5">
        <v>0.94499999999999995</v>
      </c>
    </row>
    <row r="7046" spans="1:3" x14ac:dyDescent="0.2">
      <c r="A7046" s="3" t="str">
        <f>"SIRPB2"</f>
        <v>SIRPB2</v>
      </c>
      <c r="B7046" s="4">
        <v>3</v>
      </c>
      <c r="C7046" s="5">
        <v>0.94499999999999995</v>
      </c>
    </row>
    <row r="7047" spans="1:3" x14ac:dyDescent="0.2">
      <c r="A7047" s="3" t="str">
        <f>"ARRB2"</f>
        <v>ARRB2</v>
      </c>
      <c r="B7047" s="4">
        <v>3</v>
      </c>
      <c r="C7047" s="5">
        <v>0.94499999999999995</v>
      </c>
    </row>
    <row r="7048" spans="1:3" x14ac:dyDescent="0.2">
      <c r="A7048" s="3" t="str">
        <f>"USP15"</f>
        <v>USP15</v>
      </c>
      <c r="B7048" s="4">
        <v>3</v>
      </c>
      <c r="C7048" s="5">
        <v>0.94499999999999995</v>
      </c>
    </row>
    <row r="7049" spans="1:3" x14ac:dyDescent="0.2">
      <c r="A7049" s="3" t="str">
        <f>"GLT1D1"</f>
        <v>GLT1D1</v>
      </c>
      <c r="B7049" s="4">
        <v>3</v>
      </c>
      <c r="C7049" s="5">
        <v>0.94499999999999995</v>
      </c>
    </row>
    <row r="7050" spans="1:3" x14ac:dyDescent="0.2">
      <c r="A7050" s="3" t="str">
        <f>"PLEKHO2"</f>
        <v>PLEKHO2</v>
      </c>
      <c r="B7050" s="4">
        <v>3</v>
      </c>
      <c r="C7050" s="5">
        <v>0.94499999999999995</v>
      </c>
    </row>
    <row r="7051" spans="1:3" x14ac:dyDescent="0.2">
      <c r="A7051" s="3" t="str">
        <f>"TNFRSF1B"</f>
        <v>TNFRSF1B</v>
      </c>
      <c r="B7051" s="4">
        <v>3</v>
      </c>
      <c r="C7051" s="5">
        <v>0.94499999999999995</v>
      </c>
    </row>
    <row r="7052" spans="1:3" x14ac:dyDescent="0.2">
      <c r="A7052" s="3" t="str">
        <f>"ADGRE3"</f>
        <v>ADGRE3</v>
      </c>
      <c r="B7052" s="4">
        <v>3</v>
      </c>
      <c r="C7052" s="5">
        <v>0.94399999999999995</v>
      </c>
    </row>
    <row r="7053" spans="1:3" x14ac:dyDescent="0.2">
      <c r="A7053" s="3" t="str">
        <f>"MEFV"</f>
        <v>MEFV</v>
      </c>
      <c r="B7053" s="4">
        <v>3</v>
      </c>
      <c r="C7053" s="5">
        <v>0.94399999999999995</v>
      </c>
    </row>
    <row r="7054" spans="1:3" x14ac:dyDescent="0.2">
      <c r="A7054" s="3" t="str">
        <f>"ITGAM"</f>
        <v>ITGAM</v>
      </c>
      <c r="B7054" s="4">
        <v>3</v>
      </c>
      <c r="C7054" s="5">
        <v>0.94399999999999995</v>
      </c>
    </row>
    <row r="7055" spans="1:3" x14ac:dyDescent="0.2">
      <c r="A7055" s="3" t="str">
        <f>"LILRB2"</f>
        <v>LILRB2</v>
      </c>
      <c r="B7055" s="4">
        <v>3</v>
      </c>
      <c r="C7055" s="5">
        <v>0.94399999999999995</v>
      </c>
    </row>
    <row r="7056" spans="1:3" x14ac:dyDescent="0.2">
      <c r="A7056" s="3" t="str">
        <f>"HLX"</f>
        <v>HLX</v>
      </c>
      <c r="B7056" s="4">
        <v>3</v>
      </c>
      <c r="C7056" s="5">
        <v>0.94399999999999995</v>
      </c>
    </row>
    <row r="7057" spans="1:3" x14ac:dyDescent="0.2">
      <c r="A7057" s="3" t="str">
        <f>"JUNB"</f>
        <v>JUNB</v>
      </c>
      <c r="B7057" s="4">
        <v>3</v>
      </c>
      <c r="C7057" s="5">
        <v>0.94399999999999995</v>
      </c>
    </row>
    <row r="7058" spans="1:3" x14ac:dyDescent="0.2">
      <c r="A7058" s="3" t="str">
        <f>"PILRA"</f>
        <v>PILRA</v>
      </c>
      <c r="B7058" s="4">
        <v>3</v>
      </c>
      <c r="C7058" s="5">
        <v>0.94299999999999995</v>
      </c>
    </row>
    <row r="7059" spans="1:3" x14ac:dyDescent="0.2">
      <c r="A7059" s="3" t="str">
        <f>"FYB1"</f>
        <v>FYB1</v>
      </c>
      <c r="B7059" s="4">
        <v>3</v>
      </c>
      <c r="C7059" s="5">
        <v>0.94299999999999995</v>
      </c>
    </row>
    <row r="7060" spans="1:3" x14ac:dyDescent="0.2">
      <c r="A7060" s="3" t="str">
        <f>"APBB1IP"</f>
        <v>APBB1IP</v>
      </c>
      <c r="B7060" s="4">
        <v>3</v>
      </c>
      <c r="C7060" s="5">
        <v>0.94199999999999995</v>
      </c>
    </row>
    <row r="7061" spans="1:3" x14ac:dyDescent="0.2">
      <c r="A7061" s="3" t="str">
        <f>"EVI2B"</f>
        <v>EVI2B</v>
      </c>
      <c r="B7061" s="4">
        <v>3</v>
      </c>
      <c r="C7061" s="5">
        <v>0.94199999999999995</v>
      </c>
    </row>
    <row r="7062" spans="1:3" x14ac:dyDescent="0.2">
      <c r="A7062" s="3" t="str">
        <f>"TNFRSF8"</f>
        <v>TNFRSF8</v>
      </c>
      <c r="B7062" s="4">
        <v>3</v>
      </c>
      <c r="C7062" s="5">
        <v>0.94199999999999995</v>
      </c>
    </row>
    <row r="7063" spans="1:3" x14ac:dyDescent="0.2">
      <c r="A7063" s="3" t="str">
        <f>"DYSF"</f>
        <v>DYSF</v>
      </c>
      <c r="B7063" s="4">
        <v>3</v>
      </c>
      <c r="C7063" s="5">
        <v>0.94099999999999995</v>
      </c>
    </row>
    <row r="7064" spans="1:3" x14ac:dyDescent="0.2">
      <c r="A7064" s="3" t="str">
        <f>"BEST1"</f>
        <v>BEST1</v>
      </c>
      <c r="B7064" s="4">
        <v>3</v>
      </c>
      <c r="C7064" s="5">
        <v>0.94</v>
      </c>
    </row>
    <row r="7065" spans="1:3" x14ac:dyDescent="0.2">
      <c r="A7065" s="3" t="str">
        <f>"MMP25"</f>
        <v>MMP25</v>
      </c>
      <c r="B7065" s="4">
        <v>3</v>
      </c>
      <c r="C7065" s="5">
        <v>0.94</v>
      </c>
    </row>
    <row r="7066" spans="1:3" x14ac:dyDescent="0.2">
      <c r="A7066" s="3" t="str">
        <f>"XPO6"</f>
        <v>XPO6</v>
      </c>
      <c r="B7066" s="4">
        <v>3</v>
      </c>
      <c r="C7066" s="5">
        <v>0.94</v>
      </c>
    </row>
    <row r="7067" spans="1:3" x14ac:dyDescent="0.2">
      <c r="A7067" s="3" t="str">
        <f>"CSRNP1"</f>
        <v>CSRNP1</v>
      </c>
      <c r="B7067" s="4">
        <v>3</v>
      </c>
      <c r="C7067" s="5">
        <v>0.94</v>
      </c>
    </row>
    <row r="7068" spans="1:3" x14ac:dyDescent="0.2">
      <c r="A7068" s="3" t="str">
        <f>"NLRP12"</f>
        <v>NLRP12</v>
      </c>
      <c r="B7068" s="4">
        <v>3</v>
      </c>
      <c r="C7068" s="5">
        <v>0.94</v>
      </c>
    </row>
    <row r="7069" spans="1:3" x14ac:dyDescent="0.2">
      <c r="A7069" s="3" t="str">
        <f>"CCR1"</f>
        <v>CCR1</v>
      </c>
      <c r="B7069" s="4">
        <v>3</v>
      </c>
      <c r="C7069" s="5">
        <v>0.94</v>
      </c>
    </row>
    <row r="7070" spans="1:3" x14ac:dyDescent="0.2">
      <c r="A7070" s="3" t="str">
        <f>"THEMIS2"</f>
        <v>THEMIS2</v>
      </c>
      <c r="B7070" s="4">
        <v>3</v>
      </c>
      <c r="C7070" s="5">
        <v>0.93899999999999995</v>
      </c>
    </row>
    <row r="7071" spans="1:3" x14ac:dyDescent="0.2">
      <c r="A7071" s="3" t="str">
        <f>"CHSY1"</f>
        <v>CHSY1</v>
      </c>
      <c r="B7071" s="4">
        <v>3</v>
      </c>
      <c r="C7071" s="5">
        <v>0.93899999999999995</v>
      </c>
    </row>
    <row r="7072" spans="1:3" x14ac:dyDescent="0.2">
      <c r="A7072" s="3" t="str">
        <f>"RASGRP4"</f>
        <v>RASGRP4</v>
      </c>
      <c r="B7072" s="4">
        <v>3</v>
      </c>
      <c r="C7072" s="5">
        <v>0.93799999999999994</v>
      </c>
    </row>
    <row r="7073" spans="1:3" x14ac:dyDescent="0.2">
      <c r="A7073" s="3" t="str">
        <f>"ARHGAP30"</f>
        <v>ARHGAP30</v>
      </c>
      <c r="B7073" s="4">
        <v>3</v>
      </c>
      <c r="C7073" s="5">
        <v>0.93799999999999994</v>
      </c>
    </row>
    <row r="7074" spans="1:3" x14ac:dyDescent="0.2">
      <c r="A7074" s="3" t="str">
        <f>"ATP6V1B2"</f>
        <v>ATP6V1B2</v>
      </c>
      <c r="B7074" s="4">
        <v>3</v>
      </c>
      <c r="C7074" s="5">
        <v>0.93799999999999994</v>
      </c>
    </row>
    <row r="7075" spans="1:3" x14ac:dyDescent="0.2">
      <c r="A7075" s="3" t="str">
        <f>"NLRP6"</f>
        <v>NLRP6</v>
      </c>
      <c r="B7075" s="4">
        <v>3</v>
      </c>
      <c r="C7075" s="5">
        <v>0.93700000000000006</v>
      </c>
    </row>
    <row r="7076" spans="1:3" x14ac:dyDescent="0.2">
      <c r="A7076" s="3" t="str">
        <f>"SNX10"</f>
        <v>SNX10</v>
      </c>
      <c r="B7076" s="4">
        <v>3</v>
      </c>
      <c r="C7076" s="5">
        <v>0.93700000000000006</v>
      </c>
    </row>
    <row r="7077" spans="1:3" x14ac:dyDescent="0.2">
      <c r="A7077" s="3" t="str">
        <f>"NCF1B"</f>
        <v>NCF1B</v>
      </c>
      <c r="B7077" s="4">
        <v>3</v>
      </c>
      <c r="C7077" s="5">
        <v>0.93700000000000006</v>
      </c>
    </row>
    <row r="7078" spans="1:3" x14ac:dyDescent="0.2">
      <c r="A7078" s="3" t="str">
        <f>"ITGA5"</f>
        <v>ITGA5</v>
      </c>
      <c r="B7078" s="4">
        <v>3</v>
      </c>
      <c r="C7078" s="5">
        <v>0.93700000000000006</v>
      </c>
    </row>
    <row r="7079" spans="1:3" x14ac:dyDescent="0.2">
      <c r="A7079" s="3" t="str">
        <f>"TAGAP"</f>
        <v>TAGAP</v>
      </c>
      <c r="B7079" s="4">
        <v>3</v>
      </c>
      <c r="C7079" s="5">
        <v>0.93700000000000006</v>
      </c>
    </row>
    <row r="7080" spans="1:3" x14ac:dyDescent="0.2">
      <c r="A7080" s="3" t="str">
        <f>"CSF2RB"</f>
        <v>CSF2RB</v>
      </c>
      <c r="B7080" s="4">
        <v>3</v>
      </c>
      <c r="C7080" s="5">
        <v>0.93700000000000006</v>
      </c>
    </row>
    <row r="7081" spans="1:3" x14ac:dyDescent="0.2">
      <c r="A7081" s="3" t="str">
        <f>"IGSF6"</f>
        <v>IGSF6</v>
      </c>
      <c r="B7081" s="4">
        <v>3</v>
      </c>
      <c r="C7081" s="5">
        <v>0.93700000000000006</v>
      </c>
    </row>
    <row r="7082" spans="1:3" x14ac:dyDescent="0.2">
      <c r="A7082" s="3" t="str">
        <f>"FGD3"</f>
        <v>FGD3</v>
      </c>
      <c r="B7082" s="4">
        <v>3</v>
      </c>
      <c r="C7082" s="5">
        <v>0.93700000000000006</v>
      </c>
    </row>
    <row r="7083" spans="1:3" x14ac:dyDescent="0.2">
      <c r="A7083" s="3" t="str">
        <f>"S100A12"</f>
        <v>S100A12</v>
      </c>
      <c r="B7083" s="4">
        <v>3</v>
      </c>
      <c r="C7083" s="5">
        <v>0.93700000000000006</v>
      </c>
    </row>
    <row r="7084" spans="1:3" x14ac:dyDescent="0.2">
      <c r="A7084" s="3" t="str">
        <f>"CREB5"</f>
        <v>CREB5</v>
      </c>
      <c r="B7084" s="4">
        <v>3</v>
      </c>
      <c r="C7084" s="5">
        <v>0.93700000000000006</v>
      </c>
    </row>
    <row r="7085" spans="1:3" x14ac:dyDescent="0.2">
      <c r="A7085" s="3" t="str">
        <f>"PTPRC"</f>
        <v>PTPRC</v>
      </c>
      <c r="B7085" s="4">
        <v>3</v>
      </c>
      <c r="C7085" s="5">
        <v>0.93700000000000006</v>
      </c>
    </row>
    <row r="7086" spans="1:3" x14ac:dyDescent="0.2">
      <c r="A7086" s="3" t="str">
        <f>"IRAG1"</f>
        <v>IRAG1</v>
      </c>
      <c r="B7086" s="4">
        <v>3</v>
      </c>
      <c r="C7086" s="5">
        <v>0.93600000000000005</v>
      </c>
    </row>
    <row r="7087" spans="1:3" x14ac:dyDescent="0.2">
      <c r="A7087" s="3" t="str">
        <f>"LST1"</f>
        <v>LST1</v>
      </c>
      <c r="B7087" s="4">
        <v>3</v>
      </c>
      <c r="C7087" s="5">
        <v>0.93600000000000005</v>
      </c>
    </row>
    <row r="7088" spans="1:3" x14ac:dyDescent="0.2">
      <c r="A7088" s="3" t="str">
        <f>"ATG16L2"</f>
        <v>ATG16L2</v>
      </c>
      <c r="B7088" s="4">
        <v>3</v>
      </c>
      <c r="C7088" s="5">
        <v>0.93600000000000005</v>
      </c>
    </row>
    <row r="7089" spans="1:3" x14ac:dyDescent="0.2">
      <c r="A7089" s="3" t="str">
        <f>"ICAM1"</f>
        <v>ICAM1</v>
      </c>
      <c r="B7089" s="4">
        <v>3</v>
      </c>
      <c r="C7089" s="5">
        <v>0.93600000000000005</v>
      </c>
    </row>
    <row r="7090" spans="1:3" x14ac:dyDescent="0.2">
      <c r="A7090" s="3" t="str">
        <f>"LILRA1"</f>
        <v>LILRA1</v>
      </c>
      <c r="B7090" s="4">
        <v>3</v>
      </c>
      <c r="C7090" s="5">
        <v>0.93600000000000005</v>
      </c>
    </row>
    <row r="7091" spans="1:3" x14ac:dyDescent="0.2">
      <c r="A7091" s="3" t="str">
        <f>"ITGB2"</f>
        <v>ITGB2</v>
      </c>
      <c r="B7091" s="4">
        <v>3</v>
      </c>
      <c r="C7091" s="5">
        <v>0.93600000000000005</v>
      </c>
    </row>
    <row r="7092" spans="1:3" x14ac:dyDescent="0.2">
      <c r="A7092" s="3" t="str">
        <f>"AC215522.2"</f>
        <v>AC215522.2</v>
      </c>
      <c r="B7092" s="4">
        <v>3</v>
      </c>
      <c r="C7092" s="5">
        <v>0.93500000000000005</v>
      </c>
    </row>
    <row r="7093" spans="1:3" x14ac:dyDescent="0.2">
      <c r="A7093" s="3" t="str">
        <f>"ITGAX"</f>
        <v>ITGAX</v>
      </c>
      <c r="B7093" s="4">
        <v>3</v>
      </c>
      <c r="C7093" s="5">
        <v>0.93500000000000005</v>
      </c>
    </row>
    <row r="7094" spans="1:3" x14ac:dyDescent="0.2">
      <c r="A7094" s="3" t="str">
        <f>"TLR8"</f>
        <v>TLR8</v>
      </c>
      <c r="B7094" s="4">
        <v>3</v>
      </c>
      <c r="C7094" s="5">
        <v>0.93500000000000005</v>
      </c>
    </row>
    <row r="7095" spans="1:3" x14ac:dyDescent="0.2">
      <c r="A7095" s="3" t="str">
        <f>"SMCHD1"</f>
        <v>SMCHD1</v>
      </c>
      <c r="B7095" s="4">
        <v>3</v>
      </c>
      <c r="C7095" s="5">
        <v>0.93500000000000005</v>
      </c>
    </row>
    <row r="7096" spans="1:3" x14ac:dyDescent="0.2">
      <c r="A7096" s="3" t="str">
        <f>"GNG2"</f>
        <v>GNG2</v>
      </c>
      <c r="B7096" s="4">
        <v>3</v>
      </c>
      <c r="C7096" s="5">
        <v>0.93400000000000005</v>
      </c>
    </row>
    <row r="7097" spans="1:3" x14ac:dyDescent="0.2">
      <c r="A7097" s="3" t="str">
        <f>"SLC11A1"</f>
        <v>SLC11A1</v>
      </c>
      <c r="B7097" s="4">
        <v>3</v>
      </c>
      <c r="C7097" s="5">
        <v>0.93400000000000005</v>
      </c>
    </row>
    <row r="7098" spans="1:3" x14ac:dyDescent="0.2">
      <c r="A7098" s="3" t="str">
        <f>"PDLIM7"</f>
        <v>PDLIM7</v>
      </c>
      <c r="B7098" s="4">
        <v>3</v>
      </c>
      <c r="C7098" s="5">
        <v>0.93400000000000005</v>
      </c>
    </row>
    <row r="7099" spans="1:3" x14ac:dyDescent="0.2">
      <c r="A7099" s="3" t="str">
        <f>"APOBR"</f>
        <v>APOBR</v>
      </c>
      <c r="B7099" s="4">
        <v>3</v>
      </c>
      <c r="C7099" s="5">
        <v>0.93400000000000005</v>
      </c>
    </row>
    <row r="7100" spans="1:3" x14ac:dyDescent="0.2">
      <c r="A7100" s="3" t="str">
        <f>"LMNB1"</f>
        <v>LMNB1</v>
      </c>
      <c r="B7100" s="4">
        <v>3</v>
      </c>
      <c r="C7100" s="5">
        <v>0.93400000000000005</v>
      </c>
    </row>
    <row r="7101" spans="1:3" x14ac:dyDescent="0.2">
      <c r="A7101" s="3" t="str">
        <f>"CA4"</f>
        <v>CA4</v>
      </c>
      <c r="B7101" s="4">
        <v>3</v>
      </c>
      <c r="C7101" s="5">
        <v>0.93300000000000005</v>
      </c>
    </row>
    <row r="7102" spans="1:3" x14ac:dyDescent="0.2">
      <c r="A7102" s="3" t="str">
        <f>"REM2"</f>
        <v>REM2</v>
      </c>
      <c r="B7102" s="4">
        <v>3</v>
      </c>
      <c r="C7102" s="5">
        <v>0.93300000000000005</v>
      </c>
    </row>
    <row r="7103" spans="1:3" x14ac:dyDescent="0.2">
      <c r="A7103" s="3" t="str">
        <f>"NFE2"</f>
        <v>NFE2</v>
      </c>
      <c r="B7103" s="4">
        <v>3</v>
      </c>
      <c r="C7103" s="5">
        <v>0.93200000000000005</v>
      </c>
    </row>
    <row r="7104" spans="1:3" x14ac:dyDescent="0.2">
      <c r="A7104" s="3" t="str">
        <f>"SLA"</f>
        <v>SLA</v>
      </c>
      <c r="B7104" s="4">
        <v>3</v>
      </c>
      <c r="C7104" s="5">
        <v>0.93200000000000005</v>
      </c>
    </row>
    <row r="7105" spans="1:3" x14ac:dyDescent="0.2">
      <c r="A7105" s="3" t="str">
        <f>"LILRA2"</f>
        <v>LILRA2</v>
      </c>
      <c r="B7105" s="4">
        <v>3</v>
      </c>
      <c r="C7105" s="5">
        <v>0.93200000000000005</v>
      </c>
    </row>
    <row r="7106" spans="1:3" x14ac:dyDescent="0.2">
      <c r="A7106" s="3" t="str">
        <f>"ARHGAP25"</f>
        <v>ARHGAP25</v>
      </c>
      <c r="B7106" s="4">
        <v>3</v>
      </c>
      <c r="C7106" s="5">
        <v>0.93200000000000005</v>
      </c>
    </row>
    <row r="7107" spans="1:3" x14ac:dyDescent="0.2">
      <c r="A7107" s="3" t="str">
        <f>"DOCK2"</f>
        <v>DOCK2</v>
      </c>
      <c r="B7107" s="4">
        <v>3</v>
      </c>
      <c r="C7107" s="5">
        <v>0.93200000000000005</v>
      </c>
    </row>
    <row r="7108" spans="1:3" x14ac:dyDescent="0.2">
      <c r="A7108" s="3" t="str">
        <f>"ADGRG3"</f>
        <v>ADGRG3</v>
      </c>
      <c r="B7108" s="4">
        <v>3</v>
      </c>
      <c r="C7108" s="5">
        <v>0.93200000000000005</v>
      </c>
    </row>
    <row r="7109" spans="1:3" x14ac:dyDescent="0.2">
      <c r="A7109" s="3" t="str">
        <f>"ALOX5AP"</f>
        <v>ALOX5AP</v>
      </c>
      <c r="B7109" s="4">
        <v>3</v>
      </c>
      <c r="C7109" s="5">
        <v>0.93100000000000005</v>
      </c>
    </row>
    <row r="7110" spans="1:3" x14ac:dyDescent="0.2">
      <c r="A7110" s="3" t="str">
        <f>"RASGRP2"</f>
        <v>RASGRP2</v>
      </c>
      <c r="B7110" s="4">
        <v>3</v>
      </c>
      <c r="C7110" s="5">
        <v>0.93100000000000005</v>
      </c>
    </row>
    <row r="7111" spans="1:3" x14ac:dyDescent="0.2">
      <c r="A7111" s="3" t="str">
        <f>"NABP1"</f>
        <v>NABP1</v>
      </c>
      <c r="B7111" s="4">
        <v>3</v>
      </c>
      <c r="C7111" s="5">
        <v>0.93100000000000005</v>
      </c>
    </row>
    <row r="7112" spans="1:3" x14ac:dyDescent="0.2">
      <c r="A7112" s="3" t="str">
        <f>"DOCK11"</f>
        <v>DOCK11</v>
      </c>
      <c r="B7112" s="4">
        <v>3</v>
      </c>
      <c r="C7112" s="5">
        <v>0.93100000000000005</v>
      </c>
    </row>
    <row r="7113" spans="1:3" x14ac:dyDescent="0.2">
      <c r="A7113" s="3" t="str">
        <f>"QPCT"</f>
        <v>QPCT</v>
      </c>
      <c r="B7113" s="4">
        <v>3</v>
      </c>
      <c r="C7113" s="5">
        <v>0.93</v>
      </c>
    </row>
    <row r="7114" spans="1:3" x14ac:dyDescent="0.2">
      <c r="A7114" s="3" t="str">
        <f>"FAM157A"</f>
        <v>FAM157A</v>
      </c>
      <c r="B7114" s="4">
        <v>3</v>
      </c>
      <c r="C7114" s="5">
        <v>0.92900000000000005</v>
      </c>
    </row>
    <row r="7115" spans="1:3" x14ac:dyDescent="0.2">
      <c r="A7115" s="3" t="str">
        <f>"EHD1"</f>
        <v>EHD1</v>
      </c>
      <c r="B7115" s="4">
        <v>3</v>
      </c>
      <c r="C7115" s="5">
        <v>0.92900000000000005</v>
      </c>
    </row>
    <row r="7116" spans="1:3" x14ac:dyDescent="0.2">
      <c r="A7116" s="3" t="str">
        <f>"CMTM2"</f>
        <v>CMTM2</v>
      </c>
      <c r="B7116" s="4">
        <v>3</v>
      </c>
      <c r="C7116" s="5">
        <v>0.92900000000000005</v>
      </c>
    </row>
    <row r="7117" spans="1:3" x14ac:dyDescent="0.2">
      <c r="A7117" s="3" t="str">
        <f>"TNFSF14"</f>
        <v>TNFSF14</v>
      </c>
      <c r="B7117" s="4">
        <v>3</v>
      </c>
      <c r="C7117" s="5">
        <v>0.92800000000000005</v>
      </c>
    </row>
    <row r="7118" spans="1:3" x14ac:dyDescent="0.2">
      <c r="A7118" s="3" t="str">
        <f>"RGS19"</f>
        <v>RGS19</v>
      </c>
      <c r="B7118" s="4">
        <v>3</v>
      </c>
      <c r="C7118" s="5">
        <v>0.92800000000000005</v>
      </c>
    </row>
    <row r="7119" spans="1:3" x14ac:dyDescent="0.2">
      <c r="A7119" s="3" t="str">
        <f>"CYTIP"</f>
        <v>CYTIP</v>
      </c>
      <c r="B7119" s="4">
        <v>3</v>
      </c>
      <c r="C7119" s="5">
        <v>0.92800000000000005</v>
      </c>
    </row>
    <row r="7120" spans="1:3" x14ac:dyDescent="0.2">
      <c r="A7120" s="3" t="str">
        <f>"SLC2A3"</f>
        <v>SLC2A3</v>
      </c>
      <c r="B7120" s="4">
        <v>3</v>
      </c>
      <c r="C7120" s="5">
        <v>0.92800000000000005</v>
      </c>
    </row>
    <row r="7121" spans="1:3" x14ac:dyDescent="0.2">
      <c r="A7121" s="3" t="str">
        <f>"AIF1"</f>
        <v>AIF1</v>
      </c>
      <c r="B7121" s="4">
        <v>3</v>
      </c>
      <c r="C7121" s="5">
        <v>0.92800000000000005</v>
      </c>
    </row>
    <row r="7122" spans="1:3" x14ac:dyDescent="0.2">
      <c r="A7122" s="3" t="str">
        <f>"LILRB3"</f>
        <v>LILRB3</v>
      </c>
      <c r="B7122" s="4">
        <v>3</v>
      </c>
      <c r="C7122" s="5">
        <v>0.92800000000000005</v>
      </c>
    </row>
    <row r="7123" spans="1:3" x14ac:dyDescent="0.2">
      <c r="A7123" s="3" t="str">
        <f>"S1PR4"</f>
        <v>S1PR4</v>
      </c>
      <c r="B7123" s="4">
        <v>3</v>
      </c>
      <c r="C7123" s="5">
        <v>0.92800000000000005</v>
      </c>
    </row>
    <row r="7124" spans="1:3" x14ac:dyDescent="0.2">
      <c r="A7124" s="3" t="str">
        <f>"N4BP1"</f>
        <v>N4BP1</v>
      </c>
      <c r="B7124" s="4">
        <v>3</v>
      </c>
      <c r="C7124" s="5">
        <v>0.92800000000000005</v>
      </c>
    </row>
    <row r="7125" spans="1:3" x14ac:dyDescent="0.2">
      <c r="A7125" s="3" t="str">
        <f>"SCARF1"</f>
        <v>SCARF1</v>
      </c>
      <c r="B7125" s="4">
        <v>3</v>
      </c>
      <c r="C7125" s="5">
        <v>0.92700000000000005</v>
      </c>
    </row>
    <row r="7126" spans="1:3" x14ac:dyDescent="0.2">
      <c r="A7126" s="3" t="str">
        <f>"FCER1G"</f>
        <v>FCER1G</v>
      </c>
      <c r="B7126" s="4">
        <v>3</v>
      </c>
      <c r="C7126" s="5">
        <v>0.92700000000000005</v>
      </c>
    </row>
    <row r="7127" spans="1:3" x14ac:dyDescent="0.2">
      <c r="A7127" s="3" t="str">
        <f>"STK4"</f>
        <v>STK4</v>
      </c>
      <c r="B7127" s="4">
        <v>3</v>
      </c>
      <c r="C7127" s="5">
        <v>0.92700000000000005</v>
      </c>
    </row>
    <row r="7128" spans="1:3" x14ac:dyDescent="0.2">
      <c r="A7128" s="3" t="str">
        <f>"TREML2"</f>
        <v>TREML2</v>
      </c>
      <c r="B7128" s="4">
        <v>3</v>
      </c>
      <c r="C7128" s="5">
        <v>0.92700000000000005</v>
      </c>
    </row>
    <row r="7129" spans="1:3" x14ac:dyDescent="0.2">
      <c r="A7129" s="3" t="str">
        <f>"VMP1"</f>
        <v>VMP1</v>
      </c>
      <c r="B7129" s="4">
        <v>3</v>
      </c>
      <c r="C7129" s="5">
        <v>0.92700000000000005</v>
      </c>
    </row>
    <row r="7130" spans="1:3" x14ac:dyDescent="0.2">
      <c r="A7130" s="3" t="str">
        <f>"NCF1C"</f>
        <v>NCF1C</v>
      </c>
      <c r="B7130" s="4">
        <v>3</v>
      </c>
      <c r="C7130" s="5">
        <v>0.92600000000000005</v>
      </c>
    </row>
    <row r="7131" spans="1:3" x14ac:dyDescent="0.2">
      <c r="A7131" s="3" t="str">
        <f>"CD37"</f>
        <v>CD37</v>
      </c>
      <c r="B7131" s="4">
        <v>3</v>
      </c>
      <c r="C7131" s="5">
        <v>0.92600000000000005</v>
      </c>
    </row>
    <row r="7132" spans="1:3" x14ac:dyDescent="0.2">
      <c r="A7132" s="3" t="str">
        <f>"ZFP36"</f>
        <v>ZFP36</v>
      </c>
      <c r="B7132" s="4">
        <v>3</v>
      </c>
      <c r="C7132" s="5">
        <v>0.92600000000000005</v>
      </c>
    </row>
    <row r="7133" spans="1:3" x14ac:dyDescent="0.2">
      <c r="A7133" s="3" t="str">
        <f>"NRBF2"</f>
        <v>NRBF2</v>
      </c>
      <c r="B7133" s="4">
        <v>3</v>
      </c>
      <c r="C7133" s="5">
        <v>0.92600000000000005</v>
      </c>
    </row>
    <row r="7134" spans="1:3" x14ac:dyDescent="0.2">
      <c r="A7134" s="3" t="str">
        <f>"R3HDM4"</f>
        <v>R3HDM4</v>
      </c>
      <c r="B7134" s="4">
        <v>3</v>
      </c>
      <c r="C7134" s="5">
        <v>0.92600000000000005</v>
      </c>
    </row>
    <row r="7135" spans="1:3" x14ac:dyDescent="0.2">
      <c r="A7135" s="3" t="str">
        <f>"IL18RAP"</f>
        <v>IL18RAP</v>
      </c>
      <c r="B7135" s="4">
        <v>3</v>
      </c>
      <c r="C7135" s="5">
        <v>0.92500000000000004</v>
      </c>
    </row>
    <row r="7136" spans="1:3" x14ac:dyDescent="0.2">
      <c r="A7136" s="3" t="str">
        <f>"SIRPA"</f>
        <v>SIRPA</v>
      </c>
      <c r="B7136" s="4">
        <v>3</v>
      </c>
      <c r="C7136" s="5">
        <v>0.92500000000000004</v>
      </c>
    </row>
    <row r="7137" spans="1:3" x14ac:dyDescent="0.2">
      <c r="A7137" s="3" t="str">
        <f>"GPR132"</f>
        <v>GPR132</v>
      </c>
      <c r="B7137" s="4">
        <v>3</v>
      </c>
      <c r="C7137" s="5">
        <v>0.92500000000000004</v>
      </c>
    </row>
    <row r="7138" spans="1:3" x14ac:dyDescent="0.2">
      <c r="A7138" s="3" t="str">
        <f>"NDEL1"</f>
        <v>NDEL1</v>
      </c>
      <c r="B7138" s="4">
        <v>3</v>
      </c>
      <c r="C7138" s="5">
        <v>0.92500000000000004</v>
      </c>
    </row>
    <row r="7139" spans="1:3" x14ac:dyDescent="0.2">
      <c r="A7139" s="3" t="str">
        <f>"HAL"</f>
        <v>HAL</v>
      </c>
      <c r="B7139" s="4">
        <v>3</v>
      </c>
      <c r="C7139" s="5">
        <v>0.92500000000000004</v>
      </c>
    </row>
    <row r="7140" spans="1:3" x14ac:dyDescent="0.2">
      <c r="A7140" s="3" t="str">
        <f>"DPEP2"</f>
        <v>DPEP2</v>
      </c>
      <c r="B7140" s="4">
        <v>3</v>
      </c>
      <c r="C7140" s="5">
        <v>0.92400000000000004</v>
      </c>
    </row>
    <row r="7141" spans="1:3" x14ac:dyDescent="0.2">
      <c r="A7141" s="3" t="str">
        <f>"AATK"</f>
        <v>AATK</v>
      </c>
      <c r="B7141" s="4">
        <v>3</v>
      </c>
      <c r="C7141" s="5">
        <v>0.92400000000000004</v>
      </c>
    </row>
    <row r="7142" spans="1:3" x14ac:dyDescent="0.2">
      <c r="A7142" s="3" t="str">
        <f>"PFKFB3"</f>
        <v>PFKFB3</v>
      </c>
      <c r="B7142" s="4">
        <v>3</v>
      </c>
      <c r="C7142" s="5">
        <v>0.92400000000000004</v>
      </c>
    </row>
    <row r="7143" spans="1:3" x14ac:dyDescent="0.2">
      <c r="A7143" s="3" t="str">
        <f>"FCN1"</f>
        <v>FCN1</v>
      </c>
      <c r="B7143" s="4">
        <v>3</v>
      </c>
      <c r="C7143" s="5">
        <v>0.92400000000000004</v>
      </c>
    </row>
    <row r="7144" spans="1:3" x14ac:dyDescent="0.2">
      <c r="A7144" s="3" t="str">
        <f>"UNC13D"</f>
        <v>UNC13D</v>
      </c>
      <c r="B7144" s="4">
        <v>3</v>
      </c>
      <c r="C7144" s="5">
        <v>0.92400000000000004</v>
      </c>
    </row>
    <row r="7145" spans="1:3" x14ac:dyDescent="0.2">
      <c r="A7145" s="3" t="str">
        <f>"STAT5B"</f>
        <v>STAT5B</v>
      </c>
      <c r="B7145" s="4">
        <v>3</v>
      </c>
      <c r="C7145" s="5">
        <v>0.92400000000000004</v>
      </c>
    </row>
    <row r="7146" spans="1:3" x14ac:dyDescent="0.2">
      <c r="A7146" s="3" t="str">
        <f>"CARD8"</f>
        <v>CARD8</v>
      </c>
      <c r="B7146" s="4">
        <v>3</v>
      </c>
      <c r="C7146" s="5">
        <v>0.92400000000000004</v>
      </c>
    </row>
    <row r="7147" spans="1:3" x14ac:dyDescent="0.2">
      <c r="A7147" s="3" t="str">
        <f>"APOBEC3A"</f>
        <v>APOBEC3A</v>
      </c>
      <c r="B7147" s="4">
        <v>3</v>
      </c>
      <c r="C7147" s="5">
        <v>0.92400000000000004</v>
      </c>
    </row>
    <row r="7148" spans="1:3" x14ac:dyDescent="0.2">
      <c r="A7148" s="3" t="str">
        <f>"CSF3R"</f>
        <v>CSF3R</v>
      </c>
      <c r="B7148" s="4">
        <v>3</v>
      </c>
      <c r="C7148" s="5">
        <v>0.92300000000000004</v>
      </c>
    </row>
    <row r="7149" spans="1:3" x14ac:dyDescent="0.2">
      <c r="A7149" s="3" t="str">
        <f>"PLEK"</f>
        <v>PLEK</v>
      </c>
      <c r="B7149" s="4">
        <v>3</v>
      </c>
      <c r="C7149" s="5">
        <v>0.92300000000000004</v>
      </c>
    </row>
    <row r="7150" spans="1:3" x14ac:dyDescent="0.2">
      <c r="A7150" s="3" t="str">
        <f>"LRFN1"</f>
        <v>LRFN1</v>
      </c>
      <c r="B7150" s="4">
        <v>3</v>
      </c>
      <c r="C7150" s="5">
        <v>0.92300000000000004</v>
      </c>
    </row>
    <row r="7151" spans="1:3" x14ac:dyDescent="0.2">
      <c r="A7151" s="3" t="str">
        <f>"RUBCNL"</f>
        <v>RUBCNL</v>
      </c>
      <c r="B7151" s="4">
        <v>3</v>
      </c>
      <c r="C7151" s="5">
        <v>0.92200000000000004</v>
      </c>
    </row>
    <row r="7152" spans="1:3" x14ac:dyDescent="0.2">
      <c r="A7152" s="3" t="str">
        <f>"CLEC4E"</f>
        <v>CLEC4E</v>
      </c>
      <c r="B7152" s="4">
        <v>3</v>
      </c>
      <c r="C7152" s="5">
        <v>0.92200000000000004</v>
      </c>
    </row>
    <row r="7153" spans="1:3" x14ac:dyDescent="0.2">
      <c r="A7153" s="3" t="str">
        <f>"DENND5A"</f>
        <v>DENND5A</v>
      </c>
      <c r="B7153" s="4">
        <v>3</v>
      </c>
      <c r="C7153" s="5">
        <v>0.92200000000000004</v>
      </c>
    </row>
    <row r="7154" spans="1:3" x14ac:dyDescent="0.2">
      <c r="A7154" s="3" t="str">
        <f>"GAB2"</f>
        <v>GAB2</v>
      </c>
      <c r="B7154" s="4">
        <v>3</v>
      </c>
      <c r="C7154" s="5">
        <v>0.92200000000000004</v>
      </c>
    </row>
    <row r="7155" spans="1:3" x14ac:dyDescent="0.2">
      <c r="A7155" s="3" t="str">
        <f>"CXCR2"</f>
        <v>CXCR2</v>
      </c>
      <c r="B7155" s="4">
        <v>3</v>
      </c>
      <c r="C7155" s="5">
        <v>0.92100000000000004</v>
      </c>
    </row>
    <row r="7156" spans="1:3" x14ac:dyDescent="0.2">
      <c r="A7156" s="3" t="str">
        <f>"CASS4"</f>
        <v>CASS4</v>
      </c>
      <c r="B7156" s="4">
        <v>3</v>
      </c>
      <c r="C7156" s="5">
        <v>0.92100000000000004</v>
      </c>
    </row>
    <row r="7157" spans="1:3" x14ac:dyDescent="0.2">
      <c r="A7157" s="3" t="str">
        <f>"MCL1"</f>
        <v>MCL1</v>
      </c>
      <c r="B7157" s="4">
        <v>3</v>
      </c>
      <c r="C7157" s="5">
        <v>0.92100000000000004</v>
      </c>
    </row>
    <row r="7158" spans="1:3" x14ac:dyDescent="0.2">
      <c r="A7158" s="3" t="str">
        <f>"C19orf38"</f>
        <v>C19orf38</v>
      </c>
      <c r="B7158" s="4">
        <v>3</v>
      </c>
      <c r="C7158" s="5">
        <v>0.92</v>
      </c>
    </row>
    <row r="7159" spans="1:3" x14ac:dyDescent="0.2">
      <c r="A7159" s="3" t="str">
        <f>"TLR2"</f>
        <v>TLR2</v>
      </c>
      <c r="B7159" s="4">
        <v>3</v>
      </c>
      <c r="C7159" s="5">
        <v>0.92</v>
      </c>
    </row>
    <row r="7160" spans="1:3" x14ac:dyDescent="0.2">
      <c r="A7160" s="3" t="str">
        <f>"PPP1R3B"</f>
        <v>PPP1R3B</v>
      </c>
      <c r="B7160" s="4">
        <v>3</v>
      </c>
      <c r="C7160" s="5">
        <v>0.92</v>
      </c>
    </row>
    <row r="7161" spans="1:3" x14ac:dyDescent="0.2">
      <c r="A7161" s="3" t="str">
        <f>"PPM1F"</f>
        <v>PPM1F</v>
      </c>
      <c r="B7161" s="4">
        <v>3</v>
      </c>
      <c r="C7161" s="5">
        <v>0.92</v>
      </c>
    </row>
    <row r="7162" spans="1:3" x14ac:dyDescent="0.2">
      <c r="A7162" s="3" t="str">
        <f>"SLC19A1"</f>
        <v>SLC19A1</v>
      </c>
      <c r="B7162" s="4">
        <v>3</v>
      </c>
      <c r="C7162" s="5">
        <v>0.92</v>
      </c>
    </row>
    <row r="7163" spans="1:3" x14ac:dyDescent="0.2">
      <c r="A7163" s="3" t="str">
        <f>"AC007342.3"</f>
        <v>AC007342.3</v>
      </c>
      <c r="B7163" s="4">
        <v>3</v>
      </c>
      <c r="C7163" s="5">
        <v>0.92</v>
      </c>
    </row>
    <row r="7164" spans="1:3" x14ac:dyDescent="0.2">
      <c r="A7164" s="3" t="str">
        <f>"LPAR2"</f>
        <v>LPAR2</v>
      </c>
      <c r="B7164" s="4">
        <v>3</v>
      </c>
      <c r="C7164" s="5">
        <v>0.92</v>
      </c>
    </row>
    <row r="7165" spans="1:3" x14ac:dyDescent="0.2">
      <c r="A7165" s="3" t="str">
        <f>"TRIM25"</f>
        <v>TRIM25</v>
      </c>
      <c r="B7165" s="4">
        <v>3</v>
      </c>
      <c r="C7165" s="5">
        <v>0.92</v>
      </c>
    </row>
    <row r="7166" spans="1:3" x14ac:dyDescent="0.2">
      <c r="A7166" s="3" t="str">
        <f>"PELATON"</f>
        <v>PELATON</v>
      </c>
      <c r="B7166" s="4">
        <v>3</v>
      </c>
      <c r="C7166" s="5">
        <v>0.91900000000000004</v>
      </c>
    </row>
    <row r="7167" spans="1:3" x14ac:dyDescent="0.2">
      <c r="A7167" s="3" t="str">
        <f>"ASAP1"</f>
        <v>ASAP1</v>
      </c>
      <c r="B7167" s="4">
        <v>3</v>
      </c>
      <c r="C7167" s="5">
        <v>0.91900000000000004</v>
      </c>
    </row>
    <row r="7168" spans="1:3" x14ac:dyDescent="0.2">
      <c r="A7168" s="3" t="str">
        <f>"TNFRSF10C"</f>
        <v>TNFRSF10C</v>
      </c>
      <c r="B7168" s="4">
        <v>3</v>
      </c>
      <c r="C7168" s="5">
        <v>0.91900000000000004</v>
      </c>
    </row>
    <row r="7169" spans="1:3" x14ac:dyDescent="0.2">
      <c r="A7169" s="3" t="str">
        <f>"SOCS3"</f>
        <v>SOCS3</v>
      </c>
      <c r="B7169" s="4">
        <v>3</v>
      </c>
      <c r="C7169" s="5">
        <v>0.91900000000000004</v>
      </c>
    </row>
    <row r="7170" spans="1:3" x14ac:dyDescent="0.2">
      <c r="A7170" s="3" t="str">
        <f>"ARHGAP9"</f>
        <v>ARHGAP9</v>
      </c>
      <c r="B7170" s="4">
        <v>3</v>
      </c>
      <c r="C7170" s="5">
        <v>0.91800000000000004</v>
      </c>
    </row>
    <row r="7171" spans="1:3" x14ac:dyDescent="0.2">
      <c r="A7171" s="3" t="str">
        <f>"NCF1"</f>
        <v>NCF1</v>
      </c>
      <c r="B7171" s="4">
        <v>3</v>
      </c>
      <c r="C7171" s="5">
        <v>0.91800000000000004</v>
      </c>
    </row>
    <row r="7172" spans="1:3" x14ac:dyDescent="0.2">
      <c r="A7172" s="3" t="str">
        <f>"ITPRIP"</f>
        <v>ITPRIP</v>
      </c>
      <c r="B7172" s="4">
        <v>3</v>
      </c>
      <c r="C7172" s="5">
        <v>0.91800000000000004</v>
      </c>
    </row>
    <row r="7173" spans="1:3" x14ac:dyDescent="0.2">
      <c r="A7173" s="3" t="str">
        <f>"KDM6B"</f>
        <v>KDM6B</v>
      </c>
      <c r="B7173" s="4">
        <v>3</v>
      </c>
      <c r="C7173" s="5">
        <v>0.91700000000000004</v>
      </c>
    </row>
    <row r="7174" spans="1:3" x14ac:dyDescent="0.2">
      <c r="A7174" s="3" t="str">
        <f>"PADI4"</f>
        <v>PADI4</v>
      </c>
      <c r="B7174" s="4">
        <v>3</v>
      </c>
      <c r="C7174" s="5">
        <v>0.91700000000000004</v>
      </c>
    </row>
    <row r="7175" spans="1:3" x14ac:dyDescent="0.2">
      <c r="A7175" s="3" t="str">
        <f>"P2RY13"</f>
        <v>P2RY13</v>
      </c>
      <c r="B7175" s="4">
        <v>3</v>
      </c>
      <c r="C7175" s="5">
        <v>0.91700000000000004</v>
      </c>
    </row>
    <row r="7176" spans="1:3" x14ac:dyDescent="0.2">
      <c r="A7176" s="3" t="str">
        <f>"DOCK5"</f>
        <v>DOCK5</v>
      </c>
      <c r="B7176" s="4">
        <v>3</v>
      </c>
      <c r="C7176" s="5">
        <v>0.91700000000000004</v>
      </c>
    </row>
    <row r="7177" spans="1:3" x14ac:dyDescent="0.2">
      <c r="A7177" s="3" t="str">
        <f>"LCP2"</f>
        <v>LCP2</v>
      </c>
      <c r="B7177" s="4">
        <v>3</v>
      </c>
      <c r="C7177" s="5">
        <v>0.91700000000000004</v>
      </c>
    </row>
    <row r="7178" spans="1:3" x14ac:dyDescent="0.2">
      <c r="A7178" s="3" t="str">
        <f>"SELL"</f>
        <v>SELL</v>
      </c>
      <c r="B7178" s="4">
        <v>3</v>
      </c>
      <c r="C7178" s="5">
        <v>0.91700000000000004</v>
      </c>
    </row>
    <row r="7179" spans="1:3" x14ac:dyDescent="0.2">
      <c r="A7179" s="3" t="str">
        <f>"PEAK3"</f>
        <v>PEAK3</v>
      </c>
      <c r="B7179" s="4">
        <v>3</v>
      </c>
      <c r="C7179" s="5">
        <v>0.91600000000000004</v>
      </c>
    </row>
    <row r="7180" spans="1:3" x14ac:dyDescent="0.2">
      <c r="A7180" s="3" t="str">
        <f>"FPR2"</f>
        <v>FPR2</v>
      </c>
      <c r="B7180" s="4">
        <v>3</v>
      </c>
      <c r="C7180" s="5">
        <v>0.91600000000000004</v>
      </c>
    </row>
    <row r="7181" spans="1:3" x14ac:dyDescent="0.2">
      <c r="A7181" s="3" t="str">
        <f>"JAML"</f>
        <v>JAML</v>
      </c>
      <c r="B7181" s="4">
        <v>3</v>
      </c>
      <c r="C7181" s="5">
        <v>0.91600000000000004</v>
      </c>
    </row>
    <row r="7182" spans="1:3" x14ac:dyDescent="0.2">
      <c r="A7182" s="3" t="str">
        <f>"SIRPB1"</f>
        <v>SIRPB1</v>
      </c>
      <c r="B7182" s="4">
        <v>3</v>
      </c>
      <c r="C7182" s="5">
        <v>0.91600000000000004</v>
      </c>
    </row>
    <row r="7183" spans="1:3" x14ac:dyDescent="0.2">
      <c r="A7183" s="3" t="str">
        <f>"SIGLEC14"</f>
        <v>SIGLEC14</v>
      </c>
      <c r="B7183" s="4">
        <v>3</v>
      </c>
      <c r="C7183" s="5">
        <v>0.91500000000000004</v>
      </c>
    </row>
    <row r="7184" spans="1:3" x14ac:dyDescent="0.2">
      <c r="A7184" s="3" t="str">
        <f>"AC007298.2"</f>
        <v>AC007298.2</v>
      </c>
      <c r="B7184" s="4">
        <v>3</v>
      </c>
      <c r="C7184" s="5">
        <v>0.91500000000000004</v>
      </c>
    </row>
    <row r="7185" spans="1:3" x14ac:dyDescent="0.2">
      <c r="A7185" s="3" t="str">
        <f>"CASP5"</f>
        <v>CASP5</v>
      </c>
      <c r="B7185" s="4">
        <v>3</v>
      </c>
      <c r="C7185" s="5">
        <v>0.91500000000000004</v>
      </c>
    </row>
    <row r="7186" spans="1:3" x14ac:dyDescent="0.2">
      <c r="A7186" s="3" t="str">
        <f>"COTL1"</f>
        <v>COTL1</v>
      </c>
      <c r="B7186" s="4">
        <v>3</v>
      </c>
      <c r="C7186" s="5">
        <v>0.91400000000000003</v>
      </c>
    </row>
    <row r="7187" spans="1:3" x14ac:dyDescent="0.2">
      <c r="A7187" s="3" t="str">
        <f>"SIGLEC5"</f>
        <v>SIGLEC5</v>
      </c>
      <c r="B7187" s="4">
        <v>3</v>
      </c>
      <c r="C7187" s="5">
        <v>0.91400000000000003</v>
      </c>
    </row>
    <row r="7188" spans="1:3" x14ac:dyDescent="0.2">
      <c r="A7188" s="3" t="str">
        <f>"P2RX1"</f>
        <v>P2RX1</v>
      </c>
      <c r="B7188" s="4">
        <v>3</v>
      </c>
      <c r="C7188" s="5">
        <v>0.91400000000000003</v>
      </c>
    </row>
    <row r="7189" spans="1:3" x14ac:dyDescent="0.2">
      <c r="A7189" s="3" t="str">
        <f>"NFKBID"</f>
        <v>NFKBID</v>
      </c>
      <c r="B7189" s="4">
        <v>3</v>
      </c>
      <c r="C7189" s="5">
        <v>0.91300000000000003</v>
      </c>
    </row>
    <row r="7190" spans="1:3" x14ac:dyDescent="0.2">
      <c r="A7190" s="3" t="str">
        <f>"PROK2"</f>
        <v>PROK2</v>
      </c>
      <c r="B7190" s="4">
        <v>3</v>
      </c>
      <c r="C7190" s="5">
        <v>0.91300000000000003</v>
      </c>
    </row>
    <row r="7191" spans="1:3" x14ac:dyDescent="0.2">
      <c r="A7191" s="3" t="str">
        <f>"ELL"</f>
        <v>ELL</v>
      </c>
      <c r="B7191" s="4">
        <v>3</v>
      </c>
      <c r="C7191" s="5">
        <v>0.91200000000000003</v>
      </c>
    </row>
    <row r="7192" spans="1:3" x14ac:dyDescent="0.2">
      <c r="A7192" s="3" t="str">
        <f>"PDE4B"</f>
        <v>PDE4B</v>
      </c>
      <c r="B7192" s="4">
        <v>3</v>
      </c>
      <c r="C7192" s="5">
        <v>0.91200000000000003</v>
      </c>
    </row>
    <row r="7193" spans="1:3" x14ac:dyDescent="0.2">
      <c r="A7193" s="3" t="str">
        <f>"NFE4"</f>
        <v>NFE4</v>
      </c>
      <c r="B7193" s="4">
        <v>3</v>
      </c>
      <c r="C7193" s="5">
        <v>0.91200000000000003</v>
      </c>
    </row>
    <row r="7194" spans="1:3" x14ac:dyDescent="0.2">
      <c r="A7194" s="3" t="str">
        <f>"ARHGAP26"</f>
        <v>ARHGAP26</v>
      </c>
      <c r="B7194" s="4">
        <v>3</v>
      </c>
      <c r="C7194" s="5">
        <v>0.91200000000000003</v>
      </c>
    </row>
    <row r="7195" spans="1:3" x14ac:dyDescent="0.2">
      <c r="A7195" s="3" t="str">
        <f>"BIN2"</f>
        <v>BIN2</v>
      </c>
      <c r="B7195" s="4">
        <v>3</v>
      </c>
      <c r="C7195" s="5">
        <v>0.91200000000000003</v>
      </c>
    </row>
    <row r="7196" spans="1:3" x14ac:dyDescent="0.2">
      <c r="A7196" s="3" t="str">
        <f>"GPR65"</f>
        <v>GPR65</v>
      </c>
      <c r="B7196" s="4">
        <v>3</v>
      </c>
      <c r="C7196" s="5">
        <v>0.91200000000000003</v>
      </c>
    </row>
    <row r="7197" spans="1:3" x14ac:dyDescent="0.2">
      <c r="A7197" s="3" t="str">
        <f>"SHKBP1"</f>
        <v>SHKBP1</v>
      </c>
      <c r="B7197" s="4">
        <v>3</v>
      </c>
      <c r="C7197" s="5">
        <v>0.91200000000000003</v>
      </c>
    </row>
    <row r="7198" spans="1:3" x14ac:dyDescent="0.2">
      <c r="A7198" s="3" t="str">
        <f>"LINC01506"</f>
        <v>LINC01506</v>
      </c>
      <c r="B7198" s="4">
        <v>3</v>
      </c>
      <c r="C7198" s="5">
        <v>0.91100000000000003</v>
      </c>
    </row>
    <row r="7199" spans="1:3" x14ac:dyDescent="0.2">
      <c r="A7199" s="3" t="str">
        <f>"JAK3"</f>
        <v>JAK3</v>
      </c>
      <c r="B7199" s="4">
        <v>3</v>
      </c>
      <c r="C7199" s="5">
        <v>0.91100000000000003</v>
      </c>
    </row>
    <row r="7200" spans="1:3" x14ac:dyDescent="0.2">
      <c r="A7200" s="3" t="str">
        <f>"CD93"</f>
        <v>CD93</v>
      </c>
      <c r="B7200" s="4">
        <v>3</v>
      </c>
      <c r="C7200" s="5">
        <v>0.91100000000000003</v>
      </c>
    </row>
    <row r="7201" spans="1:3" x14ac:dyDescent="0.2">
      <c r="A7201" s="3" t="str">
        <f>"PGGHG"</f>
        <v>PGGHG</v>
      </c>
      <c r="B7201" s="4">
        <v>3</v>
      </c>
      <c r="C7201" s="5">
        <v>0.91100000000000003</v>
      </c>
    </row>
    <row r="7202" spans="1:3" x14ac:dyDescent="0.2">
      <c r="A7202" s="3" t="str">
        <f>"AC005280.3"</f>
        <v>AC005280.3</v>
      </c>
      <c r="B7202" s="4">
        <v>3</v>
      </c>
      <c r="C7202" s="5">
        <v>0.91100000000000003</v>
      </c>
    </row>
    <row r="7203" spans="1:3" x14ac:dyDescent="0.2">
      <c r="A7203" s="3" t="str">
        <f>"CD300LB"</f>
        <v>CD300LB</v>
      </c>
      <c r="B7203" s="4">
        <v>3</v>
      </c>
      <c r="C7203" s="5">
        <v>0.91100000000000003</v>
      </c>
    </row>
    <row r="7204" spans="1:3" x14ac:dyDescent="0.2">
      <c r="A7204" s="3" t="str">
        <f>"TFE3"</f>
        <v>TFE3</v>
      </c>
      <c r="B7204" s="4">
        <v>3</v>
      </c>
      <c r="C7204" s="5">
        <v>0.91100000000000003</v>
      </c>
    </row>
    <row r="7205" spans="1:3" x14ac:dyDescent="0.2">
      <c r="A7205" s="3" t="str">
        <f>"SRGN"</f>
        <v>SRGN</v>
      </c>
      <c r="B7205" s="4">
        <v>3</v>
      </c>
      <c r="C7205" s="5">
        <v>0.91100000000000003</v>
      </c>
    </row>
    <row r="7206" spans="1:3" x14ac:dyDescent="0.2">
      <c r="A7206" s="3" t="str">
        <f>"CST7"</f>
        <v>CST7</v>
      </c>
      <c r="B7206" s="4">
        <v>3</v>
      </c>
      <c r="C7206" s="5">
        <v>0.91</v>
      </c>
    </row>
    <row r="7207" spans="1:3" x14ac:dyDescent="0.2">
      <c r="A7207" s="3" t="str">
        <f>"TMCC3"</f>
        <v>TMCC3</v>
      </c>
      <c r="B7207" s="4">
        <v>3</v>
      </c>
      <c r="C7207" s="5">
        <v>0.90900000000000003</v>
      </c>
    </row>
    <row r="7208" spans="1:3" x14ac:dyDescent="0.2">
      <c r="A7208" s="3" t="str">
        <f>"SAMSN1"</f>
        <v>SAMSN1</v>
      </c>
      <c r="B7208" s="4">
        <v>3</v>
      </c>
      <c r="C7208" s="5">
        <v>0.90900000000000003</v>
      </c>
    </row>
    <row r="7209" spans="1:3" x14ac:dyDescent="0.2">
      <c r="A7209" s="3" t="str">
        <f>"CXorf21"</f>
        <v>CXorf21</v>
      </c>
      <c r="B7209" s="4">
        <v>3</v>
      </c>
      <c r="C7209" s="5">
        <v>0.90900000000000003</v>
      </c>
    </row>
    <row r="7210" spans="1:3" x14ac:dyDescent="0.2">
      <c r="A7210" s="3" t="str">
        <f>"IL1R2"</f>
        <v>IL1R2</v>
      </c>
      <c r="B7210" s="4">
        <v>3</v>
      </c>
      <c r="C7210" s="5">
        <v>0.90900000000000003</v>
      </c>
    </row>
    <row r="7211" spans="1:3" x14ac:dyDescent="0.2">
      <c r="A7211" s="3" t="str">
        <f>"LY96"</f>
        <v>LY96</v>
      </c>
      <c r="B7211" s="4">
        <v>3</v>
      </c>
      <c r="C7211" s="5">
        <v>0.90900000000000003</v>
      </c>
    </row>
    <row r="7212" spans="1:3" x14ac:dyDescent="0.2">
      <c r="A7212" s="3" t="str">
        <f>"ZEB2"</f>
        <v>ZEB2</v>
      </c>
      <c r="B7212" s="4">
        <v>3</v>
      </c>
      <c r="C7212" s="5">
        <v>0.90800000000000003</v>
      </c>
    </row>
    <row r="7213" spans="1:3" x14ac:dyDescent="0.2">
      <c r="A7213" s="3" t="str">
        <f>"BCL2A1"</f>
        <v>BCL2A1</v>
      </c>
      <c r="B7213" s="4">
        <v>3</v>
      </c>
      <c r="C7213" s="5">
        <v>0.90800000000000003</v>
      </c>
    </row>
    <row r="7214" spans="1:3" x14ac:dyDescent="0.2">
      <c r="A7214" s="3" t="str">
        <f>"NLRC4"</f>
        <v>NLRC4</v>
      </c>
      <c r="B7214" s="4">
        <v>3</v>
      </c>
      <c r="C7214" s="5">
        <v>0.90800000000000003</v>
      </c>
    </row>
    <row r="7215" spans="1:3" x14ac:dyDescent="0.2">
      <c r="A7215" s="3" t="str">
        <f>"ARHGAP45"</f>
        <v>ARHGAP45</v>
      </c>
      <c r="B7215" s="4">
        <v>3</v>
      </c>
      <c r="C7215" s="5">
        <v>0.90800000000000003</v>
      </c>
    </row>
    <row r="7216" spans="1:3" x14ac:dyDescent="0.2">
      <c r="A7216" s="3" t="str">
        <f>"CLEC4A"</f>
        <v>CLEC4A</v>
      </c>
      <c r="B7216" s="4">
        <v>3</v>
      </c>
      <c r="C7216" s="5">
        <v>0.90800000000000003</v>
      </c>
    </row>
    <row r="7217" spans="1:3" x14ac:dyDescent="0.2">
      <c r="A7217" s="3" t="str">
        <f>"CCDC71L"</f>
        <v>CCDC71L</v>
      </c>
      <c r="B7217" s="4">
        <v>3</v>
      </c>
      <c r="C7217" s="5">
        <v>0.90800000000000003</v>
      </c>
    </row>
    <row r="7218" spans="1:3" x14ac:dyDescent="0.2">
      <c r="A7218" s="3" t="str">
        <f>"TREML3P"</f>
        <v>TREML3P</v>
      </c>
      <c r="B7218" s="4">
        <v>3</v>
      </c>
      <c r="C7218" s="5">
        <v>0.90800000000000003</v>
      </c>
    </row>
    <row r="7219" spans="1:3" x14ac:dyDescent="0.2">
      <c r="A7219" s="3" t="str">
        <f>"GPR84"</f>
        <v>GPR84</v>
      </c>
      <c r="B7219" s="4">
        <v>3</v>
      </c>
      <c r="C7219" s="5">
        <v>0.90800000000000003</v>
      </c>
    </row>
    <row r="7220" spans="1:3" x14ac:dyDescent="0.2">
      <c r="A7220" s="3" t="str">
        <f>"ZNF276"</f>
        <v>ZNF276</v>
      </c>
      <c r="B7220" s="4">
        <v>3</v>
      </c>
      <c r="C7220" s="5">
        <v>0.90800000000000003</v>
      </c>
    </row>
    <row r="7221" spans="1:3" x14ac:dyDescent="0.2">
      <c r="A7221" s="3" t="str">
        <f>"IGF2R"</f>
        <v>IGF2R</v>
      </c>
      <c r="B7221" s="4">
        <v>3</v>
      </c>
      <c r="C7221" s="5">
        <v>0.90800000000000003</v>
      </c>
    </row>
    <row r="7222" spans="1:3" x14ac:dyDescent="0.2">
      <c r="A7222" s="3" t="str">
        <f>"FUT7"</f>
        <v>FUT7</v>
      </c>
      <c r="B7222" s="4">
        <v>3</v>
      </c>
      <c r="C7222" s="5">
        <v>0.90700000000000003</v>
      </c>
    </row>
    <row r="7223" spans="1:3" x14ac:dyDescent="0.2">
      <c r="A7223" s="3" t="str">
        <f>"LIMD2"</f>
        <v>LIMD2</v>
      </c>
      <c r="B7223" s="4">
        <v>3</v>
      </c>
      <c r="C7223" s="5">
        <v>0.90700000000000003</v>
      </c>
    </row>
    <row r="7224" spans="1:3" x14ac:dyDescent="0.2">
      <c r="A7224" s="3" t="str">
        <f>"MME"</f>
        <v>MME</v>
      </c>
      <c r="B7224" s="4">
        <v>3</v>
      </c>
      <c r="C7224" s="5">
        <v>0.90700000000000003</v>
      </c>
    </row>
    <row r="7225" spans="1:3" x14ac:dyDescent="0.2">
      <c r="A7225" s="3" t="str">
        <f>"FFAR2"</f>
        <v>FFAR2</v>
      </c>
      <c r="B7225" s="4">
        <v>3</v>
      </c>
      <c r="C7225" s="5">
        <v>0.90700000000000003</v>
      </c>
    </row>
    <row r="7226" spans="1:3" x14ac:dyDescent="0.2">
      <c r="A7226" s="3" t="str">
        <f>"NCF2"</f>
        <v>NCF2</v>
      </c>
      <c r="B7226" s="4">
        <v>3</v>
      </c>
      <c r="C7226" s="5">
        <v>0.90700000000000003</v>
      </c>
    </row>
    <row r="7227" spans="1:3" x14ac:dyDescent="0.2">
      <c r="A7227" s="3" t="str">
        <f>"PGLYRP1"</f>
        <v>PGLYRP1</v>
      </c>
      <c r="B7227" s="4">
        <v>3</v>
      </c>
      <c r="C7227" s="5">
        <v>0.90700000000000003</v>
      </c>
    </row>
    <row r="7228" spans="1:3" x14ac:dyDescent="0.2">
      <c r="A7228" s="3" t="str">
        <f>"NFIL3"</f>
        <v>NFIL3</v>
      </c>
      <c r="B7228" s="4">
        <v>3</v>
      </c>
      <c r="C7228" s="5">
        <v>0.90700000000000003</v>
      </c>
    </row>
    <row r="7229" spans="1:3" x14ac:dyDescent="0.2">
      <c r="A7229" s="3" t="str">
        <f>"SLC12A6"</f>
        <v>SLC12A6</v>
      </c>
      <c r="B7229" s="4">
        <v>3</v>
      </c>
      <c r="C7229" s="5">
        <v>0.90700000000000003</v>
      </c>
    </row>
    <row r="7230" spans="1:3" x14ac:dyDescent="0.2">
      <c r="A7230" s="3" t="str">
        <f>"SDCBP"</f>
        <v>SDCBP</v>
      </c>
      <c r="B7230" s="4">
        <v>3</v>
      </c>
      <c r="C7230" s="5">
        <v>0.90700000000000003</v>
      </c>
    </row>
    <row r="7231" spans="1:3" x14ac:dyDescent="0.2">
      <c r="A7231" s="3" t="str">
        <f>"CARD16"</f>
        <v>CARD16</v>
      </c>
      <c r="B7231" s="4">
        <v>3</v>
      </c>
      <c r="C7231" s="5">
        <v>0.90700000000000003</v>
      </c>
    </row>
    <row r="7232" spans="1:3" x14ac:dyDescent="0.2">
      <c r="A7232" s="3" t="str">
        <f>"IFRD1"</f>
        <v>IFRD1</v>
      </c>
      <c r="B7232" s="4">
        <v>3</v>
      </c>
      <c r="C7232" s="5">
        <v>0.90700000000000003</v>
      </c>
    </row>
    <row r="7233" spans="1:3" x14ac:dyDescent="0.2">
      <c r="A7233" s="3" t="str">
        <f>"LYST"</f>
        <v>LYST</v>
      </c>
      <c r="B7233" s="4">
        <v>3</v>
      </c>
      <c r="C7233" s="5">
        <v>0.90700000000000003</v>
      </c>
    </row>
    <row r="7234" spans="1:3" x14ac:dyDescent="0.2">
      <c r="A7234" s="3" t="str">
        <f>"BACH1"</f>
        <v>BACH1</v>
      </c>
      <c r="B7234" s="4">
        <v>3</v>
      </c>
      <c r="C7234" s="5">
        <v>0.90700000000000003</v>
      </c>
    </row>
    <row r="7235" spans="1:3" x14ac:dyDescent="0.2">
      <c r="A7235" s="3" t="str">
        <f>"FPR1"</f>
        <v>FPR1</v>
      </c>
      <c r="B7235" s="4">
        <v>3</v>
      </c>
      <c r="C7235" s="5">
        <v>0.90600000000000003</v>
      </c>
    </row>
    <row r="7236" spans="1:3" x14ac:dyDescent="0.2">
      <c r="A7236" s="3" t="str">
        <f>"LILRA6"</f>
        <v>LILRA6</v>
      </c>
      <c r="B7236" s="4">
        <v>3</v>
      </c>
      <c r="C7236" s="5">
        <v>0.90600000000000003</v>
      </c>
    </row>
    <row r="7237" spans="1:3" x14ac:dyDescent="0.2">
      <c r="A7237" s="3" t="str">
        <f>"SIGLEC10"</f>
        <v>SIGLEC10</v>
      </c>
      <c r="B7237" s="4">
        <v>3</v>
      </c>
      <c r="C7237" s="5">
        <v>0.90600000000000003</v>
      </c>
    </row>
    <row r="7238" spans="1:3" x14ac:dyDescent="0.2">
      <c r="A7238" s="3" t="str">
        <f>"CXCR1"</f>
        <v>CXCR1</v>
      </c>
      <c r="B7238" s="4">
        <v>3</v>
      </c>
      <c r="C7238" s="5">
        <v>0.90600000000000003</v>
      </c>
    </row>
    <row r="7239" spans="1:3" x14ac:dyDescent="0.2">
      <c r="A7239" s="3" t="str">
        <f>"MXD3"</f>
        <v>MXD3</v>
      </c>
      <c r="B7239" s="4">
        <v>3</v>
      </c>
      <c r="C7239" s="5">
        <v>0.90600000000000003</v>
      </c>
    </row>
    <row r="7240" spans="1:3" x14ac:dyDescent="0.2">
      <c r="A7240" s="3" t="str">
        <f>"NECAB2"</f>
        <v>NECAB2</v>
      </c>
      <c r="B7240" s="4">
        <v>3</v>
      </c>
      <c r="C7240" s="5">
        <v>0.90600000000000003</v>
      </c>
    </row>
    <row r="7241" spans="1:3" x14ac:dyDescent="0.2">
      <c r="A7241" s="3" t="str">
        <f>"ADM"</f>
        <v>ADM</v>
      </c>
      <c r="B7241" s="4">
        <v>3</v>
      </c>
      <c r="C7241" s="5">
        <v>0.90600000000000003</v>
      </c>
    </row>
    <row r="7242" spans="1:3" x14ac:dyDescent="0.2">
      <c r="A7242" s="3" t="str">
        <f>"PECAM1"</f>
        <v>PECAM1</v>
      </c>
      <c r="B7242" s="4">
        <v>3</v>
      </c>
      <c r="C7242" s="5">
        <v>0.90500000000000003</v>
      </c>
    </row>
    <row r="7243" spans="1:3" x14ac:dyDescent="0.2">
      <c r="A7243" s="3" t="str">
        <f>"CYRIA"</f>
        <v>CYRIA</v>
      </c>
      <c r="B7243" s="4">
        <v>3</v>
      </c>
      <c r="C7243" s="5">
        <v>0.90500000000000003</v>
      </c>
    </row>
    <row r="7244" spans="1:3" x14ac:dyDescent="0.2">
      <c r="A7244" s="3" t="str">
        <f>"PRAM1"</f>
        <v>PRAM1</v>
      </c>
      <c r="B7244" s="4">
        <v>3</v>
      </c>
      <c r="C7244" s="5">
        <v>0.90500000000000003</v>
      </c>
    </row>
    <row r="7245" spans="1:3" x14ac:dyDescent="0.2">
      <c r="A7245" s="3" t="str">
        <f>"CEACAM4"</f>
        <v>CEACAM4</v>
      </c>
      <c r="B7245" s="4">
        <v>3</v>
      </c>
      <c r="C7245" s="5">
        <v>0.90500000000000003</v>
      </c>
    </row>
    <row r="7246" spans="1:3" x14ac:dyDescent="0.2">
      <c r="A7246" s="3" t="str">
        <f>"BID"</f>
        <v>BID</v>
      </c>
      <c r="B7246" s="4">
        <v>3</v>
      </c>
      <c r="C7246" s="5">
        <v>0.90400000000000003</v>
      </c>
    </row>
    <row r="7247" spans="1:3" x14ac:dyDescent="0.2">
      <c r="A7247" s="3" t="str">
        <f>"ADGRE2"</f>
        <v>ADGRE2</v>
      </c>
      <c r="B7247" s="4">
        <v>3</v>
      </c>
      <c r="C7247" s="5">
        <v>0.90400000000000003</v>
      </c>
    </row>
    <row r="7248" spans="1:3" x14ac:dyDescent="0.2">
      <c r="A7248" s="3" t="str">
        <f>"RGS2"</f>
        <v>RGS2</v>
      </c>
      <c r="B7248" s="4">
        <v>3</v>
      </c>
      <c r="C7248" s="5">
        <v>0.90400000000000003</v>
      </c>
    </row>
    <row r="7249" spans="1:3" x14ac:dyDescent="0.2">
      <c r="A7249" s="3" t="str">
        <f>"LTB"</f>
        <v>LTB</v>
      </c>
      <c r="B7249" s="4">
        <v>3</v>
      </c>
      <c r="C7249" s="5">
        <v>0.90400000000000003</v>
      </c>
    </row>
    <row r="7250" spans="1:3" x14ac:dyDescent="0.2">
      <c r="A7250" s="3" t="str">
        <f>"MNDA"</f>
        <v>MNDA</v>
      </c>
      <c r="B7250" s="4">
        <v>3</v>
      </c>
      <c r="C7250" s="5">
        <v>0.90400000000000003</v>
      </c>
    </row>
    <row r="7251" spans="1:3" x14ac:dyDescent="0.2">
      <c r="A7251" s="3" t="str">
        <f>"OSCAR"</f>
        <v>OSCAR</v>
      </c>
      <c r="B7251" s="4">
        <v>3</v>
      </c>
      <c r="C7251" s="5">
        <v>0.90400000000000003</v>
      </c>
    </row>
    <row r="7252" spans="1:3" x14ac:dyDescent="0.2">
      <c r="A7252" s="3" t="str">
        <f>"TRIB1"</f>
        <v>TRIB1</v>
      </c>
      <c r="B7252" s="4">
        <v>3</v>
      </c>
      <c r="C7252" s="5">
        <v>0.90400000000000003</v>
      </c>
    </row>
    <row r="7253" spans="1:3" x14ac:dyDescent="0.2">
      <c r="A7253" s="3" t="str">
        <f>"SNX20"</f>
        <v>SNX20</v>
      </c>
      <c r="B7253" s="4">
        <v>3</v>
      </c>
      <c r="C7253" s="5">
        <v>0.90300000000000002</v>
      </c>
    </row>
    <row r="7254" spans="1:3" x14ac:dyDescent="0.2">
      <c r="A7254" s="3" t="str">
        <f>"TM6SF1"</f>
        <v>TM6SF1</v>
      </c>
      <c r="B7254" s="4">
        <v>3</v>
      </c>
      <c r="C7254" s="5">
        <v>0.90300000000000002</v>
      </c>
    </row>
    <row r="7255" spans="1:3" x14ac:dyDescent="0.2">
      <c r="A7255" s="3" t="str">
        <f>"JMJD6"</f>
        <v>JMJD6</v>
      </c>
      <c r="B7255" s="4">
        <v>3</v>
      </c>
      <c r="C7255" s="5">
        <v>0.90300000000000002</v>
      </c>
    </row>
    <row r="7256" spans="1:3" x14ac:dyDescent="0.2">
      <c r="A7256" s="3" t="str">
        <f>"EGR3"</f>
        <v>EGR3</v>
      </c>
      <c r="B7256" s="4">
        <v>3</v>
      </c>
      <c r="C7256" s="5">
        <v>0.90200000000000002</v>
      </c>
    </row>
    <row r="7257" spans="1:3" x14ac:dyDescent="0.2">
      <c r="A7257" s="3" t="str">
        <f>"LITAF"</f>
        <v>LITAF</v>
      </c>
      <c r="B7257" s="4">
        <v>3</v>
      </c>
      <c r="C7257" s="5">
        <v>0.90200000000000002</v>
      </c>
    </row>
    <row r="7258" spans="1:3" x14ac:dyDescent="0.2">
      <c r="A7258" s="3" t="str">
        <f>"SH2D3C"</f>
        <v>SH2D3C</v>
      </c>
      <c r="B7258" s="4">
        <v>3</v>
      </c>
      <c r="C7258" s="5">
        <v>0.90200000000000002</v>
      </c>
    </row>
    <row r="7259" spans="1:3" x14ac:dyDescent="0.2">
      <c r="A7259" s="3" t="str">
        <f>"FAM53C"</f>
        <v>FAM53C</v>
      </c>
      <c r="B7259" s="4">
        <v>3</v>
      </c>
      <c r="C7259" s="5">
        <v>0.90200000000000002</v>
      </c>
    </row>
    <row r="7260" spans="1:3" x14ac:dyDescent="0.2">
      <c r="A7260" s="3" t="str">
        <f>"HCAR3"</f>
        <v>HCAR3</v>
      </c>
      <c r="B7260" s="4">
        <v>3</v>
      </c>
      <c r="C7260" s="5">
        <v>0.90200000000000002</v>
      </c>
    </row>
    <row r="7261" spans="1:3" x14ac:dyDescent="0.2">
      <c r="A7261" s="3" t="str">
        <f>"ZNF438"</f>
        <v>ZNF438</v>
      </c>
      <c r="B7261" s="4">
        <v>3</v>
      </c>
      <c r="C7261" s="5">
        <v>0.90100000000000002</v>
      </c>
    </row>
    <row r="7262" spans="1:3" x14ac:dyDescent="0.2">
      <c r="A7262" s="3" t="str">
        <f>"CDKN2D"</f>
        <v>CDKN2D</v>
      </c>
      <c r="B7262" s="4">
        <v>3</v>
      </c>
      <c r="C7262" s="5">
        <v>0.90100000000000002</v>
      </c>
    </row>
    <row r="7263" spans="1:3" x14ac:dyDescent="0.2">
      <c r="A7263" s="3" t="str">
        <f>"FAM157B"</f>
        <v>FAM157B</v>
      </c>
      <c r="B7263" s="4">
        <v>3</v>
      </c>
      <c r="C7263" s="5">
        <v>0.9</v>
      </c>
    </row>
    <row r="7264" spans="1:3" x14ac:dyDescent="0.2">
      <c r="A7264" s="3" t="str">
        <f>"ACSL1"</f>
        <v>ACSL1</v>
      </c>
      <c r="B7264" s="4">
        <v>3</v>
      </c>
      <c r="C7264" s="5">
        <v>0.9</v>
      </c>
    </row>
    <row r="7265" spans="1:3" x14ac:dyDescent="0.2">
      <c r="A7265" s="3" t="str">
        <f>"CLEC4D"</f>
        <v>CLEC4D</v>
      </c>
      <c r="B7265" s="4">
        <v>3</v>
      </c>
      <c r="C7265" s="5">
        <v>0.89900000000000002</v>
      </c>
    </row>
    <row r="7266" spans="1:3" x14ac:dyDescent="0.2">
      <c r="A7266" s="3" t="str">
        <f>"ZEB1"</f>
        <v>ZEB1</v>
      </c>
      <c r="B7266" s="4">
        <v>3</v>
      </c>
      <c r="C7266" s="5">
        <v>0.89900000000000002</v>
      </c>
    </row>
    <row r="7267" spans="1:3" x14ac:dyDescent="0.2">
      <c r="A7267" s="3" t="str">
        <f>"PLAUR"</f>
        <v>PLAUR</v>
      </c>
      <c r="B7267" s="4">
        <v>3</v>
      </c>
      <c r="C7267" s="5">
        <v>0.89900000000000002</v>
      </c>
    </row>
    <row r="7268" spans="1:3" x14ac:dyDescent="0.2">
      <c r="A7268" s="3" t="str">
        <f>"LINC01002"</f>
        <v>LINC01002</v>
      </c>
      <c r="B7268" s="4">
        <v>3</v>
      </c>
      <c r="C7268" s="5">
        <v>0.89900000000000002</v>
      </c>
    </row>
    <row r="7269" spans="1:3" x14ac:dyDescent="0.2">
      <c r="A7269" s="3" t="str">
        <f>"MSL1"</f>
        <v>MSL1</v>
      </c>
      <c r="B7269" s="4">
        <v>3</v>
      </c>
      <c r="C7269" s="5">
        <v>0.89800000000000002</v>
      </c>
    </row>
    <row r="7270" spans="1:3" x14ac:dyDescent="0.2">
      <c r="A7270" s="3" t="str">
        <f>"LIPN"</f>
        <v>LIPN</v>
      </c>
      <c r="B7270" s="4">
        <v>3</v>
      </c>
      <c r="C7270" s="5">
        <v>0.89700000000000002</v>
      </c>
    </row>
    <row r="7271" spans="1:3" x14ac:dyDescent="0.2">
      <c r="A7271" s="3" t="str">
        <f>"GAPT"</f>
        <v>GAPT</v>
      </c>
      <c r="B7271" s="4">
        <v>3</v>
      </c>
      <c r="C7271" s="5">
        <v>0.89700000000000002</v>
      </c>
    </row>
    <row r="7272" spans="1:3" x14ac:dyDescent="0.2">
      <c r="A7272" s="3" t="str">
        <f>"RFLNB"</f>
        <v>RFLNB</v>
      </c>
      <c r="B7272" s="4">
        <v>3</v>
      </c>
      <c r="C7272" s="5">
        <v>0.89700000000000002</v>
      </c>
    </row>
    <row r="7273" spans="1:3" x14ac:dyDescent="0.2">
      <c r="A7273" s="3" t="str">
        <f>"PICALM"</f>
        <v>PICALM</v>
      </c>
      <c r="B7273" s="4">
        <v>3</v>
      </c>
      <c r="C7273" s="5">
        <v>0.89700000000000002</v>
      </c>
    </row>
    <row r="7274" spans="1:3" x14ac:dyDescent="0.2">
      <c r="A7274" s="3" t="str">
        <f>"STK17B"</f>
        <v>STK17B</v>
      </c>
      <c r="B7274" s="4">
        <v>3</v>
      </c>
      <c r="C7274" s="5">
        <v>0.89700000000000002</v>
      </c>
    </row>
    <row r="7275" spans="1:3" x14ac:dyDescent="0.2">
      <c r="A7275" s="3" t="str">
        <f>"AQP9"</f>
        <v>AQP9</v>
      </c>
      <c r="B7275" s="4">
        <v>3</v>
      </c>
      <c r="C7275" s="5">
        <v>0.89700000000000002</v>
      </c>
    </row>
    <row r="7276" spans="1:3" x14ac:dyDescent="0.2">
      <c r="A7276" s="3" t="str">
        <f>"G0S2"</f>
        <v>G0S2</v>
      </c>
      <c r="B7276" s="4">
        <v>3</v>
      </c>
      <c r="C7276" s="5">
        <v>0.89700000000000002</v>
      </c>
    </row>
    <row r="7277" spans="1:3" x14ac:dyDescent="0.2">
      <c r="A7277" s="3" t="str">
        <f>"MCEMP1"</f>
        <v>MCEMP1</v>
      </c>
      <c r="B7277" s="4">
        <v>3</v>
      </c>
      <c r="C7277" s="5">
        <v>0.89600000000000002</v>
      </c>
    </row>
    <row r="7278" spans="1:3" x14ac:dyDescent="0.2">
      <c r="A7278" s="3" t="str">
        <f>"SSTR3"</f>
        <v>SSTR3</v>
      </c>
      <c r="B7278" s="4">
        <v>3</v>
      </c>
      <c r="C7278" s="5">
        <v>0.89500000000000002</v>
      </c>
    </row>
    <row r="7279" spans="1:3" x14ac:dyDescent="0.2">
      <c r="A7279" s="3" t="str">
        <f>"LINC00528"</f>
        <v>LINC00528</v>
      </c>
      <c r="B7279" s="4">
        <v>3</v>
      </c>
      <c r="C7279" s="5">
        <v>0.89500000000000002</v>
      </c>
    </row>
    <row r="7280" spans="1:3" x14ac:dyDescent="0.2">
      <c r="A7280" s="3" t="str">
        <f>"CSGALNACT2"</f>
        <v>CSGALNACT2</v>
      </c>
      <c r="B7280" s="4">
        <v>3</v>
      </c>
      <c r="C7280" s="5">
        <v>0.89500000000000002</v>
      </c>
    </row>
    <row r="7281" spans="1:3" x14ac:dyDescent="0.2">
      <c r="A7281" s="3" t="str">
        <f>"CDA"</f>
        <v>CDA</v>
      </c>
      <c r="B7281" s="4">
        <v>3</v>
      </c>
      <c r="C7281" s="5">
        <v>0.89400000000000002</v>
      </c>
    </row>
    <row r="7282" spans="1:3" x14ac:dyDescent="0.2">
      <c r="A7282" s="3" t="str">
        <f>"CLEC7A"</f>
        <v>CLEC7A</v>
      </c>
      <c r="B7282" s="4">
        <v>3</v>
      </c>
      <c r="C7282" s="5">
        <v>0.89400000000000002</v>
      </c>
    </row>
    <row r="7283" spans="1:3" x14ac:dyDescent="0.2">
      <c r="A7283" s="3" t="str">
        <f>"NADK"</f>
        <v>NADK</v>
      </c>
      <c r="B7283" s="4">
        <v>3</v>
      </c>
      <c r="C7283" s="5">
        <v>0.89400000000000002</v>
      </c>
    </row>
    <row r="7284" spans="1:3" x14ac:dyDescent="0.2">
      <c r="A7284" s="3" t="str">
        <f>"HK3"</f>
        <v>HK3</v>
      </c>
      <c r="B7284" s="4">
        <v>3</v>
      </c>
      <c r="C7284" s="5">
        <v>0.89300000000000002</v>
      </c>
    </row>
    <row r="7285" spans="1:3" x14ac:dyDescent="0.2">
      <c r="A7285" s="3" t="str">
        <f>"TLR1"</f>
        <v>TLR1</v>
      </c>
      <c r="B7285" s="4">
        <v>3</v>
      </c>
      <c r="C7285" s="5">
        <v>0.89300000000000002</v>
      </c>
    </row>
    <row r="7286" spans="1:3" x14ac:dyDescent="0.2">
      <c r="A7286" s="3" t="str">
        <f>"ADGRE1"</f>
        <v>ADGRE1</v>
      </c>
      <c r="B7286" s="4">
        <v>3</v>
      </c>
      <c r="C7286" s="5">
        <v>0.89200000000000002</v>
      </c>
    </row>
    <row r="7287" spans="1:3" x14ac:dyDescent="0.2">
      <c r="A7287" s="3" t="str">
        <f>"GNA13"</f>
        <v>GNA13</v>
      </c>
      <c r="B7287" s="4">
        <v>3</v>
      </c>
      <c r="C7287" s="5">
        <v>0.89200000000000002</v>
      </c>
    </row>
    <row r="7288" spans="1:3" x14ac:dyDescent="0.2">
      <c r="A7288" s="3" t="str">
        <f>"AGAP2"</f>
        <v>AGAP2</v>
      </c>
      <c r="B7288" s="4">
        <v>3</v>
      </c>
      <c r="C7288" s="5">
        <v>0.89100000000000001</v>
      </c>
    </row>
    <row r="7289" spans="1:3" x14ac:dyDescent="0.2">
      <c r="A7289" s="3" t="str">
        <f>"FCAR"</f>
        <v>FCAR</v>
      </c>
      <c r="B7289" s="4">
        <v>3</v>
      </c>
      <c r="C7289" s="5">
        <v>0.89100000000000001</v>
      </c>
    </row>
    <row r="7290" spans="1:3" x14ac:dyDescent="0.2">
      <c r="A7290" s="3" t="str">
        <f>"KATNBL1"</f>
        <v>KATNBL1</v>
      </c>
      <c r="B7290" s="4">
        <v>3</v>
      </c>
      <c r="C7290" s="5">
        <v>0.89100000000000001</v>
      </c>
    </row>
    <row r="7291" spans="1:3" x14ac:dyDescent="0.2">
      <c r="A7291" s="3" t="str">
        <f>"ELMO1"</f>
        <v>ELMO1</v>
      </c>
      <c r="B7291" s="4">
        <v>3</v>
      </c>
      <c r="C7291" s="5">
        <v>0.89</v>
      </c>
    </row>
    <row r="7292" spans="1:3" x14ac:dyDescent="0.2">
      <c r="A7292" s="3" t="str">
        <f>"AKIRIN2"</f>
        <v>AKIRIN2</v>
      </c>
      <c r="B7292" s="4">
        <v>3</v>
      </c>
      <c r="C7292" s="5">
        <v>0.89</v>
      </c>
    </row>
    <row r="7293" spans="1:3" x14ac:dyDescent="0.2">
      <c r="A7293" s="3" t="str">
        <f>"EGR2"</f>
        <v>EGR2</v>
      </c>
      <c r="B7293" s="4">
        <v>3</v>
      </c>
      <c r="C7293" s="5">
        <v>0.89</v>
      </c>
    </row>
    <row r="7294" spans="1:3" x14ac:dyDescent="0.2">
      <c r="A7294" s="3" t="str">
        <f>"ALG1L13P"</f>
        <v>ALG1L13P</v>
      </c>
      <c r="B7294" s="4">
        <v>3</v>
      </c>
      <c r="C7294" s="5">
        <v>0.89</v>
      </c>
    </row>
    <row r="7295" spans="1:3" x14ac:dyDescent="0.2">
      <c r="A7295" s="3" t="str">
        <f>"FLI1"</f>
        <v>FLI1</v>
      </c>
      <c r="B7295" s="4">
        <v>3</v>
      </c>
      <c r="C7295" s="5">
        <v>0.89</v>
      </c>
    </row>
    <row r="7296" spans="1:3" x14ac:dyDescent="0.2">
      <c r="A7296" s="3" t="str">
        <f>"OR52K3P"</f>
        <v>OR52K3P</v>
      </c>
      <c r="B7296" s="4">
        <v>3</v>
      </c>
      <c r="C7296" s="5">
        <v>0.88900000000000001</v>
      </c>
    </row>
    <row r="7297" spans="1:3" x14ac:dyDescent="0.2">
      <c r="A7297" s="3" t="str">
        <f>"PHACTR1"</f>
        <v>PHACTR1</v>
      </c>
      <c r="B7297" s="4">
        <v>3</v>
      </c>
      <c r="C7297" s="5">
        <v>0.88900000000000001</v>
      </c>
    </row>
    <row r="7298" spans="1:3" x14ac:dyDescent="0.2">
      <c r="A7298" s="3" t="str">
        <f>"MSRB1"</f>
        <v>MSRB1</v>
      </c>
      <c r="B7298" s="4">
        <v>3</v>
      </c>
      <c r="C7298" s="5">
        <v>0.88900000000000001</v>
      </c>
    </row>
    <row r="7299" spans="1:3" x14ac:dyDescent="0.2">
      <c r="A7299" s="3" t="str">
        <f>"AC008105.3"</f>
        <v>AC008105.3</v>
      </c>
      <c r="B7299" s="4">
        <v>3</v>
      </c>
      <c r="C7299" s="5">
        <v>0.88800000000000001</v>
      </c>
    </row>
    <row r="7300" spans="1:3" x14ac:dyDescent="0.2">
      <c r="A7300" s="3" t="str">
        <f>"ALOX5"</f>
        <v>ALOX5</v>
      </c>
      <c r="B7300" s="4">
        <v>3</v>
      </c>
      <c r="C7300" s="5">
        <v>0.88800000000000001</v>
      </c>
    </row>
    <row r="7301" spans="1:3" x14ac:dyDescent="0.2">
      <c r="A7301" s="3" t="str">
        <f>"E2F3"</f>
        <v>E2F3</v>
      </c>
      <c r="B7301" s="4">
        <v>3</v>
      </c>
      <c r="C7301" s="5">
        <v>0.88800000000000001</v>
      </c>
    </row>
    <row r="7302" spans="1:3" x14ac:dyDescent="0.2">
      <c r="A7302" s="3" t="str">
        <f>"MKNK1"</f>
        <v>MKNK1</v>
      </c>
      <c r="B7302" s="4">
        <v>3</v>
      </c>
      <c r="C7302" s="5">
        <v>0.88800000000000001</v>
      </c>
    </row>
    <row r="7303" spans="1:3" x14ac:dyDescent="0.2">
      <c r="A7303" s="3" t="str">
        <f>"CORO1A"</f>
        <v>CORO1A</v>
      </c>
      <c r="B7303" s="4">
        <v>3</v>
      </c>
      <c r="C7303" s="5">
        <v>0.88700000000000001</v>
      </c>
    </row>
    <row r="7304" spans="1:3" x14ac:dyDescent="0.2">
      <c r="A7304" s="3" t="str">
        <f>"IER2"</f>
        <v>IER2</v>
      </c>
      <c r="B7304" s="4">
        <v>3</v>
      </c>
      <c r="C7304" s="5">
        <v>0.88700000000000001</v>
      </c>
    </row>
    <row r="7305" spans="1:3" x14ac:dyDescent="0.2">
      <c r="A7305" s="3" t="str">
        <f>"PYGM"</f>
        <v>PYGM</v>
      </c>
      <c r="B7305" s="4">
        <v>3</v>
      </c>
      <c r="C7305" s="5">
        <v>0.88600000000000001</v>
      </c>
    </row>
    <row r="7306" spans="1:3" x14ac:dyDescent="0.2">
      <c r="A7306" s="3" t="str">
        <f>"PIK3CD"</f>
        <v>PIK3CD</v>
      </c>
      <c r="B7306" s="4">
        <v>3</v>
      </c>
      <c r="C7306" s="5">
        <v>0.88600000000000001</v>
      </c>
    </row>
    <row r="7307" spans="1:3" x14ac:dyDescent="0.2">
      <c r="A7307" s="3" t="str">
        <f>"IL1B"</f>
        <v>IL1B</v>
      </c>
      <c r="B7307" s="4">
        <v>3</v>
      </c>
      <c r="C7307" s="5">
        <v>0.88600000000000001</v>
      </c>
    </row>
    <row r="7308" spans="1:3" x14ac:dyDescent="0.2">
      <c r="A7308" s="3" t="str">
        <f>"TMEM88"</f>
        <v>TMEM88</v>
      </c>
      <c r="B7308" s="4">
        <v>3</v>
      </c>
      <c r="C7308" s="5">
        <v>0.88600000000000001</v>
      </c>
    </row>
    <row r="7309" spans="1:3" x14ac:dyDescent="0.2">
      <c r="A7309" s="3" t="str">
        <f>"MAP4K4"</f>
        <v>MAP4K4</v>
      </c>
      <c r="B7309" s="4">
        <v>3</v>
      </c>
      <c r="C7309" s="5">
        <v>0.88600000000000001</v>
      </c>
    </row>
    <row r="7310" spans="1:3" x14ac:dyDescent="0.2">
      <c r="A7310" s="3" t="str">
        <f>"DCUN1D3"</f>
        <v>DCUN1D3</v>
      </c>
      <c r="B7310" s="4">
        <v>3</v>
      </c>
      <c r="C7310" s="5">
        <v>0.88500000000000001</v>
      </c>
    </row>
    <row r="7311" spans="1:3" x14ac:dyDescent="0.2">
      <c r="A7311" s="3" t="str">
        <f>"UBE2R2"</f>
        <v>UBE2R2</v>
      </c>
      <c r="B7311" s="4">
        <v>3</v>
      </c>
      <c r="C7311" s="5">
        <v>0.88500000000000001</v>
      </c>
    </row>
    <row r="7312" spans="1:3" x14ac:dyDescent="0.2">
      <c r="A7312" s="3" t="str">
        <f>"PBX2"</f>
        <v>PBX2</v>
      </c>
      <c r="B7312" s="4">
        <v>3</v>
      </c>
      <c r="C7312" s="5">
        <v>0.88500000000000001</v>
      </c>
    </row>
    <row r="7313" spans="1:3" x14ac:dyDescent="0.2">
      <c r="A7313" s="3" t="str">
        <f>"PNRC1"</f>
        <v>PNRC1</v>
      </c>
      <c r="B7313" s="4">
        <v>3</v>
      </c>
      <c r="C7313" s="5">
        <v>0.88400000000000001</v>
      </c>
    </row>
    <row r="7314" spans="1:3" x14ac:dyDescent="0.2">
      <c r="A7314" s="3" t="str">
        <f>"PSTPIP1"</f>
        <v>PSTPIP1</v>
      </c>
      <c r="B7314" s="4">
        <v>3</v>
      </c>
      <c r="C7314" s="5">
        <v>0.88400000000000001</v>
      </c>
    </row>
    <row r="7315" spans="1:3" x14ac:dyDescent="0.2">
      <c r="A7315" s="3" t="str">
        <f>"TNFSF13B"</f>
        <v>TNFSF13B</v>
      </c>
      <c r="B7315" s="4">
        <v>3</v>
      </c>
      <c r="C7315" s="5">
        <v>0.88400000000000001</v>
      </c>
    </row>
    <row r="7316" spans="1:3" x14ac:dyDescent="0.2">
      <c r="A7316" s="3" t="str">
        <f>"PTPN6"</f>
        <v>PTPN6</v>
      </c>
      <c r="B7316" s="4">
        <v>3</v>
      </c>
      <c r="C7316" s="5">
        <v>0.88400000000000001</v>
      </c>
    </row>
    <row r="7317" spans="1:3" x14ac:dyDescent="0.2">
      <c r="A7317" s="3" t="str">
        <f>"ZYX"</f>
        <v>ZYX</v>
      </c>
      <c r="B7317" s="4">
        <v>3</v>
      </c>
      <c r="C7317" s="5">
        <v>0.88400000000000001</v>
      </c>
    </row>
    <row r="7318" spans="1:3" x14ac:dyDescent="0.2">
      <c r="A7318" s="3" t="str">
        <f>"MBOAT7"</f>
        <v>MBOAT7</v>
      </c>
      <c r="B7318" s="4">
        <v>3</v>
      </c>
      <c r="C7318" s="5">
        <v>0.88300000000000001</v>
      </c>
    </row>
    <row r="7319" spans="1:3" x14ac:dyDescent="0.2">
      <c r="A7319" s="3" t="str">
        <f>"KIF21B"</f>
        <v>KIF21B</v>
      </c>
      <c r="B7319" s="4">
        <v>3</v>
      </c>
      <c r="C7319" s="5">
        <v>0.88300000000000001</v>
      </c>
    </row>
    <row r="7320" spans="1:3" x14ac:dyDescent="0.2">
      <c r="A7320" s="3" t="str">
        <f>"MAST3"</f>
        <v>MAST3</v>
      </c>
      <c r="B7320" s="4">
        <v>3</v>
      </c>
      <c r="C7320" s="5">
        <v>0.88300000000000001</v>
      </c>
    </row>
    <row r="7321" spans="1:3" x14ac:dyDescent="0.2">
      <c r="A7321" s="3" t="str">
        <f>"PISD"</f>
        <v>PISD</v>
      </c>
      <c r="B7321" s="4">
        <v>3</v>
      </c>
      <c r="C7321" s="5">
        <v>0.88300000000000001</v>
      </c>
    </row>
    <row r="7322" spans="1:3" x14ac:dyDescent="0.2">
      <c r="A7322" s="3" t="str">
        <f>"PHOSPHO1"</f>
        <v>PHOSPHO1</v>
      </c>
      <c r="B7322" s="4">
        <v>3</v>
      </c>
      <c r="C7322" s="5">
        <v>0.88300000000000001</v>
      </c>
    </row>
    <row r="7323" spans="1:3" x14ac:dyDescent="0.2">
      <c r="A7323" s="3" t="str">
        <f>"RAB8B"</f>
        <v>RAB8B</v>
      </c>
      <c r="B7323" s="4">
        <v>3</v>
      </c>
      <c r="C7323" s="5">
        <v>0.88200000000000001</v>
      </c>
    </row>
    <row r="7324" spans="1:3" x14ac:dyDescent="0.2">
      <c r="A7324" s="3" t="str">
        <f>"CXCR4"</f>
        <v>CXCR4</v>
      </c>
      <c r="B7324" s="4">
        <v>3</v>
      </c>
      <c r="C7324" s="5">
        <v>0.88200000000000001</v>
      </c>
    </row>
    <row r="7325" spans="1:3" x14ac:dyDescent="0.2">
      <c r="A7325" s="3" t="str">
        <f>"LIN7A"</f>
        <v>LIN7A</v>
      </c>
      <c r="B7325" s="4">
        <v>3</v>
      </c>
      <c r="C7325" s="5">
        <v>0.88200000000000001</v>
      </c>
    </row>
    <row r="7326" spans="1:3" x14ac:dyDescent="0.2">
      <c r="A7326" s="3" t="str">
        <f>"AC020916.1"</f>
        <v>AC020916.1</v>
      </c>
      <c r="B7326" s="4">
        <v>3</v>
      </c>
      <c r="C7326" s="5">
        <v>0.88200000000000001</v>
      </c>
    </row>
    <row r="7327" spans="1:3" x14ac:dyDescent="0.2">
      <c r="A7327" s="3" t="str">
        <f>"SEMA4D"</f>
        <v>SEMA4D</v>
      </c>
      <c r="B7327" s="4">
        <v>3</v>
      </c>
      <c r="C7327" s="5">
        <v>0.88200000000000001</v>
      </c>
    </row>
    <row r="7328" spans="1:3" x14ac:dyDescent="0.2">
      <c r="A7328" s="3" t="str">
        <f>"CDC42SE1"</f>
        <v>CDC42SE1</v>
      </c>
      <c r="B7328" s="4">
        <v>3</v>
      </c>
      <c r="C7328" s="5">
        <v>0.88200000000000001</v>
      </c>
    </row>
    <row r="7329" spans="1:3" x14ac:dyDescent="0.2">
      <c r="A7329" s="3" t="str">
        <f>"TREML4"</f>
        <v>TREML4</v>
      </c>
      <c r="B7329" s="4">
        <v>3</v>
      </c>
      <c r="C7329" s="5">
        <v>0.88200000000000001</v>
      </c>
    </row>
    <row r="7330" spans="1:3" x14ac:dyDescent="0.2">
      <c r="A7330" s="3" t="str">
        <f>"GK"</f>
        <v>GK</v>
      </c>
      <c r="B7330" s="4">
        <v>3</v>
      </c>
      <c r="C7330" s="5">
        <v>0.88200000000000001</v>
      </c>
    </row>
    <row r="7331" spans="1:3" x14ac:dyDescent="0.2">
      <c r="A7331" s="3" t="str">
        <f>"FCGR1B"</f>
        <v>FCGR1B</v>
      </c>
      <c r="B7331" s="4">
        <v>3</v>
      </c>
      <c r="C7331" s="5">
        <v>0.88100000000000001</v>
      </c>
    </row>
    <row r="7332" spans="1:3" x14ac:dyDescent="0.2">
      <c r="A7332" s="3" t="str">
        <f>"LUCAT1"</f>
        <v>LUCAT1</v>
      </c>
      <c r="B7332" s="4">
        <v>3</v>
      </c>
      <c r="C7332" s="5">
        <v>0.88100000000000001</v>
      </c>
    </row>
    <row r="7333" spans="1:3" x14ac:dyDescent="0.2">
      <c r="A7333" s="3" t="str">
        <f>"IL1RN"</f>
        <v>IL1RN</v>
      </c>
      <c r="B7333" s="4">
        <v>3</v>
      </c>
      <c r="C7333" s="5">
        <v>0.88100000000000001</v>
      </c>
    </row>
    <row r="7334" spans="1:3" x14ac:dyDescent="0.2">
      <c r="A7334" s="3" t="str">
        <f>"GLIPR1"</f>
        <v>GLIPR1</v>
      </c>
      <c r="B7334" s="4">
        <v>3</v>
      </c>
      <c r="C7334" s="5">
        <v>0.88100000000000001</v>
      </c>
    </row>
    <row r="7335" spans="1:3" x14ac:dyDescent="0.2">
      <c r="A7335" s="3" t="str">
        <f>"C5AR2"</f>
        <v>C5AR2</v>
      </c>
      <c r="B7335" s="4">
        <v>3</v>
      </c>
      <c r="C7335" s="5">
        <v>0.88</v>
      </c>
    </row>
    <row r="7336" spans="1:3" x14ac:dyDescent="0.2">
      <c r="A7336" s="3" t="str">
        <f>"C3orf86"</f>
        <v>C3orf86</v>
      </c>
      <c r="B7336" s="4">
        <v>3</v>
      </c>
      <c r="C7336" s="5">
        <v>0.879</v>
      </c>
    </row>
    <row r="7337" spans="1:3" x14ac:dyDescent="0.2">
      <c r="A7337" s="3" t="str">
        <f>"TNFRSF9"</f>
        <v>TNFRSF9</v>
      </c>
      <c r="B7337" s="4">
        <v>3</v>
      </c>
      <c r="C7337" s="5">
        <v>0.879</v>
      </c>
    </row>
    <row r="7338" spans="1:3" x14ac:dyDescent="0.2">
      <c r="A7338" s="3" t="str">
        <f>"PADI2"</f>
        <v>PADI2</v>
      </c>
      <c r="B7338" s="4">
        <v>3</v>
      </c>
      <c r="C7338" s="5">
        <v>0.879</v>
      </c>
    </row>
    <row r="7339" spans="1:3" x14ac:dyDescent="0.2">
      <c r="A7339" s="3" t="str">
        <f>"AC005192.1"</f>
        <v>AC005192.1</v>
      </c>
      <c r="B7339" s="4">
        <v>3</v>
      </c>
      <c r="C7339" s="5">
        <v>0.878</v>
      </c>
    </row>
    <row r="7340" spans="1:3" x14ac:dyDescent="0.2">
      <c r="A7340" s="3" t="str">
        <f>"DUSP1"</f>
        <v>DUSP1</v>
      </c>
      <c r="B7340" s="4">
        <v>3</v>
      </c>
      <c r="C7340" s="5">
        <v>0.878</v>
      </c>
    </row>
    <row r="7341" spans="1:3" x14ac:dyDescent="0.2">
      <c r="A7341" s="3" t="str">
        <f>"RCSD1"</f>
        <v>RCSD1</v>
      </c>
      <c r="B7341" s="4">
        <v>3</v>
      </c>
      <c r="C7341" s="5">
        <v>0.878</v>
      </c>
    </row>
    <row r="7342" spans="1:3" x14ac:dyDescent="0.2">
      <c r="A7342" s="3" t="str">
        <f>"AC119396.1"</f>
        <v>AC119396.1</v>
      </c>
      <c r="B7342" s="4">
        <v>3</v>
      </c>
      <c r="C7342" s="5">
        <v>0.878</v>
      </c>
    </row>
    <row r="7343" spans="1:3" x14ac:dyDescent="0.2">
      <c r="A7343" s="3" t="str">
        <f>"AC018755.2"</f>
        <v>AC018755.2</v>
      </c>
      <c r="B7343" s="4">
        <v>3</v>
      </c>
      <c r="C7343" s="5">
        <v>0.877</v>
      </c>
    </row>
    <row r="7344" spans="1:3" x14ac:dyDescent="0.2">
      <c r="A7344" s="3" t="str">
        <f>"ARID3B"</f>
        <v>ARID3B</v>
      </c>
      <c r="B7344" s="4">
        <v>3</v>
      </c>
      <c r="C7344" s="5">
        <v>0.876</v>
      </c>
    </row>
    <row r="7345" spans="1:3" x14ac:dyDescent="0.2">
      <c r="A7345" s="3" t="str">
        <f>"NLRP3"</f>
        <v>NLRP3</v>
      </c>
      <c r="B7345" s="4">
        <v>3</v>
      </c>
      <c r="C7345" s="5">
        <v>0.875</v>
      </c>
    </row>
    <row r="7346" spans="1:3" x14ac:dyDescent="0.2">
      <c r="A7346" s="3" t="str">
        <f>"ATG2A"</f>
        <v>ATG2A</v>
      </c>
      <c r="B7346" s="4">
        <v>3</v>
      </c>
      <c r="C7346" s="5">
        <v>0.875</v>
      </c>
    </row>
    <row r="7347" spans="1:3" x14ac:dyDescent="0.2">
      <c r="A7347" s="3" t="str">
        <f>"AL627309.7"</f>
        <v>AL627309.7</v>
      </c>
      <c r="B7347" s="4">
        <v>3</v>
      </c>
      <c r="C7347" s="5">
        <v>0.875</v>
      </c>
    </row>
    <row r="7348" spans="1:3" x14ac:dyDescent="0.2">
      <c r="A7348" s="3" t="str">
        <f>"CARD8-AS1"</f>
        <v>CARD8-AS1</v>
      </c>
      <c r="B7348" s="4">
        <v>3</v>
      </c>
      <c r="C7348" s="5">
        <v>0.875</v>
      </c>
    </row>
    <row r="7349" spans="1:3" x14ac:dyDescent="0.2">
      <c r="A7349" s="3" t="str">
        <f>"UBAP1"</f>
        <v>UBAP1</v>
      </c>
      <c r="B7349" s="4">
        <v>3</v>
      </c>
      <c r="C7349" s="5">
        <v>0.874</v>
      </c>
    </row>
    <row r="7350" spans="1:3" x14ac:dyDescent="0.2">
      <c r="A7350" s="3" t="str">
        <f>"RIT1"</f>
        <v>RIT1</v>
      </c>
      <c r="B7350" s="4">
        <v>3</v>
      </c>
      <c r="C7350" s="5">
        <v>0.874</v>
      </c>
    </row>
    <row r="7351" spans="1:3" x14ac:dyDescent="0.2">
      <c r="A7351" s="3" t="str">
        <f>"CRISPLD2"</f>
        <v>CRISPLD2</v>
      </c>
      <c r="B7351" s="4">
        <v>3</v>
      </c>
      <c r="C7351" s="5">
        <v>0.874</v>
      </c>
    </row>
    <row r="7352" spans="1:3" x14ac:dyDescent="0.2">
      <c r="A7352" s="3" t="str">
        <f>"MCOLN1"</f>
        <v>MCOLN1</v>
      </c>
      <c r="B7352" s="4">
        <v>3</v>
      </c>
      <c r="C7352" s="5">
        <v>0.874</v>
      </c>
    </row>
    <row r="7353" spans="1:3" x14ac:dyDescent="0.2">
      <c r="A7353" s="3" t="str">
        <f>"NFKB2"</f>
        <v>NFKB2</v>
      </c>
      <c r="B7353" s="4">
        <v>3</v>
      </c>
      <c r="C7353" s="5">
        <v>0.873</v>
      </c>
    </row>
    <row r="7354" spans="1:3" x14ac:dyDescent="0.2">
      <c r="A7354" s="3" t="str">
        <f>"MGAM2"</f>
        <v>MGAM2</v>
      </c>
      <c r="B7354" s="4">
        <v>3</v>
      </c>
      <c r="C7354" s="5">
        <v>0.873</v>
      </c>
    </row>
    <row r="7355" spans="1:3" x14ac:dyDescent="0.2">
      <c r="A7355" s="3" t="str">
        <f>"IL4R"</f>
        <v>IL4R</v>
      </c>
      <c r="B7355" s="4">
        <v>3</v>
      </c>
      <c r="C7355" s="5">
        <v>0.873</v>
      </c>
    </row>
    <row r="7356" spans="1:3" x14ac:dyDescent="0.2">
      <c r="A7356" s="3" t="str">
        <f>"AC018755.5"</f>
        <v>AC018755.5</v>
      </c>
      <c r="B7356" s="4">
        <v>3</v>
      </c>
      <c r="C7356" s="5">
        <v>0.873</v>
      </c>
    </row>
    <row r="7357" spans="1:3" x14ac:dyDescent="0.2">
      <c r="A7357" s="3" t="str">
        <f>"AC105046.1"</f>
        <v>AC105046.1</v>
      </c>
      <c r="B7357" s="4">
        <v>3</v>
      </c>
      <c r="C7357" s="5">
        <v>0.872</v>
      </c>
    </row>
    <row r="7358" spans="1:3" x14ac:dyDescent="0.2">
      <c r="A7358" s="3" t="str">
        <f>"IL2RG"</f>
        <v>IL2RG</v>
      </c>
      <c r="B7358" s="4">
        <v>3</v>
      </c>
      <c r="C7358" s="5">
        <v>0.872</v>
      </c>
    </row>
    <row r="7359" spans="1:3" x14ac:dyDescent="0.2">
      <c r="A7359" s="3" t="str">
        <f>"AL669831.1"</f>
        <v>AL669831.1</v>
      </c>
      <c r="B7359" s="4">
        <v>3</v>
      </c>
      <c r="C7359" s="5">
        <v>0.872</v>
      </c>
    </row>
    <row r="7360" spans="1:3" x14ac:dyDescent="0.2">
      <c r="A7360" s="3" t="str">
        <f>"BCL3"</f>
        <v>BCL3</v>
      </c>
      <c r="B7360" s="4">
        <v>3</v>
      </c>
      <c r="C7360" s="5">
        <v>0.872</v>
      </c>
    </row>
    <row r="7361" spans="1:3" x14ac:dyDescent="0.2">
      <c r="A7361" s="3" t="str">
        <f>"SBNO2"</f>
        <v>SBNO2</v>
      </c>
      <c r="B7361" s="4">
        <v>3</v>
      </c>
      <c r="C7361" s="5">
        <v>0.872</v>
      </c>
    </row>
    <row r="7362" spans="1:3" x14ac:dyDescent="0.2">
      <c r="A7362" s="3" t="str">
        <f>"FGL2"</f>
        <v>FGL2</v>
      </c>
      <c r="B7362" s="4">
        <v>3</v>
      </c>
      <c r="C7362" s="5">
        <v>0.872</v>
      </c>
    </row>
    <row r="7363" spans="1:3" x14ac:dyDescent="0.2">
      <c r="A7363" s="3" t="str">
        <f>"AL391903.1"</f>
        <v>AL391903.1</v>
      </c>
      <c r="B7363" s="4">
        <v>3</v>
      </c>
      <c r="C7363" s="5">
        <v>0.872</v>
      </c>
    </row>
    <row r="7364" spans="1:3" x14ac:dyDescent="0.2">
      <c r="A7364" s="3" t="str">
        <f>"C5AR1"</f>
        <v>C5AR1</v>
      </c>
      <c r="B7364" s="4">
        <v>3</v>
      </c>
      <c r="C7364" s="5">
        <v>0.871</v>
      </c>
    </row>
    <row r="7365" spans="1:3" x14ac:dyDescent="0.2">
      <c r="A7365" s="3" t="str">
        <f>"ARID3A"</f>
        <v>ARID3A</v>
      </c>
      <c r="B7365" s="4">
        <v>3</v>
      </c>
      <c r="C7365" s="5">
        <v>0.871</v>
      </c>
    </row>
    <row r="7366" spans="1:3" x14ac:dyDescent="0.2">
      <c r="A7366" s="3" t="str">
        <f>"THBD"</f>
        <v>THBD</v>
      </c>
      <c r="B7366" s="4">
        <v>3</v>
      </c>
      <c r="C7366" s="5">
        <v>0.871</v>
      </c>
    </row>
    <row r="7367" spans="1:3" x14ac:dyDescent="0.2">
      <c r="A7367" s="3" t="str">
        <f>"PIK3AP1"</f>
        <v>PIK3AP1</v>
      </c>
      <c r="B7367" s="4">
        <v>3</v>
      </c>
      <c r="C7367" s="5">
        <v>0.87</v>
      </c>
    </row>
    <row r="7368" spans="1:3" x14ac:dyDescent="0.2">
      <c r="A7368" s="3" t="str">
        <f>"ARID5A"</f>
        <v>ARID5A</v>
      </c>
      <c r="B7368" s="4">
        <v>3</v>
      </c>
      <c r="C7368" s="5">
        <v>0.87</v>
      </c>
    </row>
    <row r="7369" spans="1:3" x14ac:dyDescent="0.2">
      <c r="A7369" s="3" t="str">
        <f>"CBL"</f>
        <v>CBL</v>
      </c>
      <c r="B7369" s="4">
        <v>3</v>
      </c>
      <c r="C7369" s="5">
        <v>0.87</v>
      </c>
    </row>
    <row r="7370" spans="1:3" x14ac:dyDescent="0.2">
      <c r="A7370" s="3" t="str">
        <f>"RNF19B"</f>
        <v>RNF19B</v>
      </c>
      <c r="B7370" s="4">
        <v>3</v>
      </c>
      <c r="C7370" s="5">
        <v>0.86899999999999999</v>
      </c>
    </row>
    <row r="7371" spans="1:3" x14ac:dyDescent="0.2">
      <c r="A7371" s="3" t="str">
        <f>"NLRP9P1"</f>
        <v>NLRP9P1</v>
      </c>
      <c r="B7371" s="4">
        <v>3</v>
      </c>
      <c r="C7371" s="5">
        <v>0.86899999999999999</v>
      </c>
    </row>
    <row r="7372" spans="1:3" x14ac:dyDescent="0.2">
      <c r="A7372" s="3" t="str">
        <f>"SASH3"</f>
        <v>SASH3</v>
      </c>
      <c r="B7372" s="4">
        <v>3</v>
      </c>
      <c r="C7372" s="5">
        <v>0.86799999999999999</v>
      </c>
    </row>
    <row r="7373" spans="1:3" x14ac:dyDescent="0.2">
      <c r="A7373" s="3" t="str">
        <f>"AC096667.1"</f>
        <v>AC096667.1</v>
      </c>
      <c r="B7373" s="4">
        <v>3</v>
      </c>
      <c r="C7373" s="5">
        <v>0.86799999999999999</v>
      </c>
    </row>
    <row r="7374" spans="1:3" x14ac:dyDescent="0.2">
      <c r="A7374" s="3" t="str">
        <f>"ZNF267"</f>
        <v>ZNF267</v>
      </c>
      <c r="B7374" s="4">
        <v>3</v>
      </c>
      <c r="C7374" s="5">
        <v>0.86799999999999999</v>
      </c>
    </row>
    <row r="7375" spans="1:3" x14ac:dyDescent="0.2">
      <c r="A7375" s="3" t="str">
        <f>"STX3"</f>
        <v>STX3</v>
      </c>
      <c r="B7375" s="4">
        <v>3</v>
      </c>
      <c r="C7375" s="5">
        <v>0.86799999999999999</v>
      </c>
    </row>
    <row r="7376" spans="1:3" x14ac:dyDescent="0.2">
      <c r="A7376" s="3" t="str">
        <f>"AC015912.3"</f>
        <v>AC015912.3</v>
      </c>
      <c r="B7376" s="4">
        <v>3</v>
      </c>
      <c r="C7376" s="5">
        <v>0.86699999999999999</v>
      </c>
    </row>
    <row r="7377" spans="1:3" x14ac:dyDescent="0.2">
      <c r="A7377" s="3" t="str">
        <f>"ADAM19"</f>
        <v>ADAM19</v>
      </c>
      <c r="B7377" s="4">
        <v>3</v>
      </c>
      <c r="C7377" s="5">
        <v>0.86699999999999999</v>
      </c>
    </row>
    <row r="7378" spans="1:3" x14ac:dyDescent="0.2">
      <c r="A7378" s="3" t="str">
        <f>"AC099489.1"</f>
        <v>AC099489.1</v>
      </c>
      <c r="B7378" s="4">
        <v>3</v>
      </c>
      <c r="C7378" s="5">
        <v>0.86599999999999999</v>
      </c>
    </row>
    <row r="7379" spans="1:3" x14ac:dyDescent="0.2">
      <c r="A7379" s="3" t="str">
        <f>"FTH1"</f>
        <v>FTH1</v>
      </c>
      <c r="B7379" s="4">
        <v>3</v>
      </c>
      <c r="C7379" s="5">
        <v>0.86599999999999999</v>
      </c>
    </row>
    <row r="7380" spans="1:3" x14ac:dyDescent="0.2">
      <c r="A7380" s="3" t="str">
        <f>"TET2"</f>
        <v>TET2</v>
      </c>
      <c r="B7380" s="4">
        <v>3</v>
      </c>
      <c r="C7380" s="5">
        <v>0.86599999999999999</v>
      </c>
    </row>
    <row r="7381" spans="1:3" x14ac:dyDescent="0.2">
      <c r="A7381" s="3" t="str">
        <f>"TREM1"</f>
        <v>TREM1</v>
      </c>
      <c r="B7381" s="4">
        <v>3</v>
      </c>
      <c r="C7381" s="5">
        <v>0.86599999999999999</v>
      </c>
    </row>
    <row r="7382" spans="1:3" x14ac:dyDescent="0.2">
      <c r="A7382" s="3" t="str">
        <f>"TNFAIP6"</f>
        <v>TNFAIP6</v>
      </c>
      <c r="B7382" s="4">
        <v>3</v>
      </c>
      <c r="C7382" s="5">
        <v>0.86499999999999999</v>
      </c>
    </row>
    <row r="7383" spans="1:3" x14ac:dyDescent="0.2">
      <c r="A7383" s="3" t="str">
        <f>"OSM"</f>
        <v>OSM</v>
      </c>
      <c r="B7383" s="4">
        <v>3</v>
      </c>
      <c r="C7383" s="5">
        <v>0.86399999999999999</v>
      </c>
    </row>
    <row r="7384" spans="1:3" x14ac:dyDescent="0.2">
      <c r="A7384" s="3" t="str">
        <f>"EPHB1"</f>
        <v>EPHB1</v>
      </c>
      <c r="B7384" s="4">
        <v>3</v>
      </c>
      <c r="C7384" s="5">
        <v>0.86399999999999999</v>
      </c>
    </row>
    <row r="7385" spans="1:3" x14ac:dyDescent="0.2">
      <c r="A7385" s="3" t="str">
        <f>"PTPRJ"</f>
        <v>PTPRJ</v>
      </c>
      <c r="B7385" s="4">
        <v>3</v>
      </c>
      <c r="C7385" s="5">
        <v>0.86399999999999999</v>
      </c>
    </row>
    <row r="7386" spans="1:3" x14ac:dyDescent="0.2">
      <c r="A7386" s="3" t="str">
        <f>"AL627309.6"</f>
        <v>AL627309.6</v>
      </c>
      <c r="B7386" s="4">
        <v>3</v>
      </c>
      <c r="C7386" s="5">
        <v>0.86299999999999999</v>
      </c>
    </row>
    <row r="7387" spans="1:3" x14ac:dyDescent="0.2">
      <c r="A7387" s="3" t="str">
        <f>"RABGEF1"</f>
        <v>RABGEF1</v>
      </c>
      <c r="B7387" s="4">
        <v>3</v>
      </c>
      <c r="C7387" s="5">
        <v>0.86299999999999999</v>
      </c>
    </row>
    <row r="7388" spans="1:3" x14ac:dyDescent="0.2">
      <c r="A7388" s="3" t="str">
        <f>"MYBPC3"</f>
        <v>MYBPC3</v>
      </c>
      <c r="B7388" s="4">
        <v>3</v>
      </c>
      <c r="C7388" s="5">
        <v>0.86299999999999999</v>
      </c>
    </row>
    <row r="7389" spans="1:3" x14ac:dyDescent="0.2">
      <c r="A7389" s="3" t="str">
        <f>"S100A9"</f>
        <v>S100A9</v>
      </c>
      <c r="B7389" s="4">
        <v>3</v>
      </c>
      <c r="C7389" s="5">
        <v>0.86299999999999999</v>
      </c>
    </row>
    <row r="7390" spans="1:3" x14ac:dyDescent="0.2">
      <c r="A7390" s="3" t="str">
        <f>"AL627309.5"</f>
        <v>AL627309.5</v>
      </c>
      <c r="B7390" s="4">
        <v>3</v>
      </c>
      <c r="C7390" s="5">
        <v>0.86199999999999999</v>
      </c>
    </row>
    <row r="7391" spans="1:3" x14ac:dyDescent="0.2">
      <c r="A7391" s="3" t="str">
        <f>"CKLF"</f>
        <v>CKLF</v>
      </c>
      <c r="B7391" s="4">
        <v>3</v>
      </c>
      <c r="C7391" s="5">
        <v>0.86199999999999999</v>
      </c>
    </row>
    <row r="7392" spans="1:3" x14ac:dyDescent="0.2">
      <c r="A7392" s="3" t="str">
        <f>"TMEM71"</f>
        <v>TMEM71</v>
      </c>
      <c r="B7392" s="4">
        <v>3</v>
      </c>
      <c r="C7392" s="5">
        <v>0.86199999999999999</v>
      </c>
    </row>
    <row r="7393" spans="1:3" x14ac:dyDescent="0.2">
      <c r="A7393" s="3" t="str">
        <f>"USP32"</f>
        <v>USP32</v>
      </c>
      <c r="B7393" s="4">
        <v>3</v>
      </c>
      <c r="C7393" s="5">
        <v>0.86199999999999999</v>
      </c>
    </row>
    <row r="7394" spans="1:3" x14ac:dyDescent="0.2">
      <c r="A7394" s="3" t="str">
        <f>"MLKL"</f>
        <v>MLKL</v>
      </c>
      <c r="B7394" s="4">
        <v>3</v>
      </c>
      <c r="C7394" s="5">
        <v>0.86199999999999999</v>
      </c>
    </row>
    <row r="7395" spans="1:3" x14ac:dyDescent="0.2">
      <c r="A7395" s="3" t="str">
        <f>"PARVG"</f>
        <v>PARVG</v>
      </c>
      <c r="B7395" s="4">
        <v>3</v>
      </c>
      <c r="C7395" s="5">
        <v>0.86099999999999999</v>
      </c>
    </row>
    <row r="7396" spans="1:3" x14ac:dyDescent="0.2">
      <c r="A7396" s="3" t="str">
        <f>"SLC15A4"</f>
        <v>SLC15A4</v>
      </c>
      <c r="B7396" s="4">
        <v>3</v>
      </c>
      <c r="C7396" s="5">
        <v>0.86099999999999999</v>
      </c>
    </row>
    <row r="7397" spans="1:3" x14ac:dyDescent="0.2">
      <c r="A7397" s="3" t="str">
        <f>"MYO7B"</f>
        <v>MYO7B</v>
      </c>
      <c r="B7397" s="4">
        <v>3</v>
      </c>
      <c r="C7397" s="5">
        <v>0.86099999999999999</v>
      </c>
    </row>
    <row r="7398" spans="1:3" x14ac:dyDescent="0.2">
      <c r="A7398" s="3" t="str">
        <f>"BST1"</f>
        <v>BST1</v>
      </c>
      <c r="B7398" s="4">
        <v>3</v>
      </c>
      <c r="C7398" s="5">
        <v>0.86099999999999999</v>
      </c>
    </row>
    <row r="7399" spans="1:3" x14ac:dyDescent="0.2">
      <c r="A7399" s="3" t="str">
        <f>"DOCK8"</f>
        <v>DOCK8</v>
      </c>
      <c r="B7399" s="4">
        <v>3</v>
      </c>
      <c r="C7399" s="5">
        <v>0.86</v>
      </c>
    </row>
    <row r="7400" spans="1:3" x14ac:dyDescent="0.2">
      <c r="A7400" s="3" t="str">
        <f>"GNAI3"</f>
        <v>GNAI3</v>
      </c>
      <c r="B7400" s="4">
        <v>3</v>
      </c>
      <c r="C7400" s="5">
        <v>0.86</v>
      </c>
    </row>
    <row r="7401" spans="1:3" x14ac:dyDescent="0.2">
      <c r="A7401" s="3" t="str">
        <f>"PPIAP40"</f>
        <v>PPIAP40</v>
      </c>
      <c r="B7401" s="4">
        <v>3</v>
      </c>
      <c r="C7401" s="5">
        <v>0.86</v>
      </c>
    </row>
    <row r="7402" spans="1:3" x14ac:dyDescent="0.2">
      <c r="A7402" s="3" t="str">
        <f>"AC107959.4"</f>
        <v>AC107959.4</v>
      </c>
      <c r="B7402" s="4">
        <v>3</v>
      </c>
      <c r="C7402" s="5">
        <v>0.86</v>
      </c>
    </row>
    <row r="7403" spans="1:3" x14ac:dyDescent="0.2">
      <c r="A7403" s="3" t="str">
        <f>"SIGLEC7"</f>
        <v>SIGLEC7</v>
      </c>
      <c r="B7403" s="4">
        <v>3</v>
      </c>
      <c r="C7403" s="5">
        <v>0.85899999999999999</v>
      </c>
    </row>
    <row r="7404" spans="1:3" x14ac:dyDescent="0.2">
      <c r="A7404" s="3" t="str">
        <f>"LINC00877"</f>
        <v>LINC00877</v>
      </c>
      <c r="B7404" s="4">
        <v>3</v>
      </c>
      <c r="C7404" s="5">
        <v>0.85799999999999998</v>
      </c>
    </row>
    <row r="7405" spans="1:3" x14ac:dyDescent="0.2">
      <c r="A7405" s="3" t="str">
        <f>"CXCL8"</f>
        <v>CXCL8</v>
      </c>
      <c r="B7405" s="4">
        <v>3</v>
      </c>
      <c r="C7405" s="5">
        <v>0.85799999999999998</v>
      </c>
    </row>
    <row r="7406" spans="1:3" x14ac:dyDescent="0.2">
      <c r="A7406" s="3" t="str">
        <f>"SH3BP2"</f>
        <v>SH3BP2</v>
      </c>
      <c r="B7406" s="4">
        <v>3</v>
      </c>
      <c r="C7406" s="5">
        <v>0.85799999999999998</v>
      </c>
    </row>
    <row r="7407" spans="1:3" x14ac:dyDescent="0.2">
      <c r="A7407" s="3" t="str">
        <f>"LINC00211"</f>
        <v>LINC00211</v>
      </c>
      <c r="B7407" s="4">
        <v>3</v>
      </c>
      <c r="C7407" s="5">
        <v>0.85799999999999998</v>
      </c>
    </row>
    <row r="7408" spans="1:3" x14ac:dyDescent="0.2">
      <c r="A7408" s="3" t="str">
        <f>"OXSR1"</f>
        <v>OXSR1</v>
      </c>
      <c r="B7408" s="4">
        <v>3</v>
      </c>
      <c r="C7408" s="5">
        <v>0.85799999999999998</v>
      </c>
    </row>
    <row r="7409" spans="1:3" x14ac:dyDescent="0.2">
      <c r="A7409" s="3" t="str">
        <f>"RESF1"</f>
        <v>RESF1</v>
      </c>
      <c r="B7409" s="4">
        <v>3</v>
      </c>
      <c r="C7409" s="5">
        <v>0.85799999999999998</v>
      </c>
    </row>
    <row r="7410" spans="1:3" x14ac:dyDescent="0.2">
      <c r="A7410" s="3" t="str">
        <f>"SERPINB9"</f>
        <v>SERPINB9</v>
      </c>
      <c r="B7410" s="4">
        <v>3</v>
      </c>
      <c r="C7410" s="5">
        <v>0.85699999999999998</v>
      </c>
    </row>
    <row r="7411" spans="1:3" x14ac:dyDescent="0.2">
      <c r="A7411" s="3" t="str">
        <f>"PLPPR2"</f>
        <v>PLPPR2</v>
      </c>
      <c r="B7411" s="4">
        <v>3</v>
      </c>
      <c r="C7411" s="5">
        <v>0.85699999999999998</v>
      </c>
    </row>
    <row r="7412" spans="1:3" x14ac:dyDescent="0.2">
      <c r="A7412" s="3" t="str">
        <f>"AC004687.1"</f>
        <v>AC004687.1</v>
      </c>
      <c r="B7412" s="4">
        <v>3</v>
      </c>
      <c r="C7412" s="5">
        <v>0.85699999999999998</v>
      </c>
    </row>
    <row r="7413" spans="1:3" x14ac:dyDescent="0.2">
      <c r="A7413" s="3" t="str">
        <f>"FCGR3B"</f>
        <v>FCGR3B</v>
      </c>
      <c r="B7413" s="4">
        <v>3</v>
      </c>
      <c r="C7413" s="5">
        <v>0.85699999999999998</v>
      </c>
    </row>
    <row r="7414" spans="1:3" x14ac:dyDescent="0.2">
      <c r="A7414" s="3" t="str">
        <f>"GPR27"</f>
        <v>GPR27</v>
      </c>
      <c r="B7414" s="4">
        <v>3</v>
      </c>
      <c r="C7414" s="5">
        <v>0.85699999999999998</v>
      </c>
    </row>
    <row r="7415" spans="1:3" x14ac:dyDescent="0.2">
      <c r="A7415" s="3" t="str">
        <f>"IL1A"</f>
        <v>IL1A</v>
      </c>
      <c r="B7415" s="4">
        <v>3</v>
      </c>
      <c r="C7415" s="5">
        <v>0.85599999999999998</v>
      </c>
    </row>
    <row r="7416" spans="1:3" x14ac:dyDescent="0.2">
      <c r="A7416" s="3" t="str">
        <f>"LRG1"</f>
        <v>LRG1</v>
      </c>
      <c r="B7416" s="4">
        <v>3</v>
      </c>
      <c r="C7416" s="5">
        <v>0.85599999999999998</v>
      </c>
    </row>
    <row r="7417" spans="1:3" x14ac:dyDescent="0.2">
      <c r="A7417" s="3" t="str">
        <f>"FCGR3A"</f>
        <v>FCGR3A</v>
      </c>
      <c r="B7417" s="4">
        <v>3</v>
      </c>
      <c r="C7417" s="5">
        <v>0.85499999999999998</v>
      </c>
    </row>
    <row r="7418" spans="1:3" x14ac:dyDescent="0.2">
      <c r="A7418" s="3" t="str">
        <f>"MEGF9"</f>
        <v>MEGF9</v>
      </c>
      <c r="B7418" s="4">
        <v>3</v>
      </c>
      <c r="C7418" s="5">
        <v>0.85499999999999998</v>
      </c>
    </row>
    <row r="7419" spans="1:3" x14ac:dyDescent="0.2">
      <c r="A7419" s="3" t="str">
        <f>"OSER1"</f>
        <v>OSER1</v>
      </c>
      <c r="B7419" s="4">
        <v>3</v>
      </c>
      <c r="C7419" s="5">
        <v>0.85499999999999998</v>
      </c>
    </row>
    <row r="7420" spans="1:3" x14ac:dyDescent="0.2">
      <c r="A7420" s="3" t="str">
        <f>"CFAP58-DT"</f>
        <v>CFAP58-DT</v>
      </c>
      <c r="B7420" s="4">
        <v>3</v>
      </c>
      <c r="C7420" s="5">
        <v>0.85399999999999998</v>
      </c>
    </row>
    <row r="7421" spans="1:3" x14ac:dyDescent="0.2">
      <c r="A7421" s="3" t="str">
        <f>"C1orf162"</f>
        <v>C1orf162</v>
      </c>
      <c r="B7421" s="4">
        <v>3</v>
      </c>
      <c r="C7421" s="5">
        <v>0.85399999999999998</v>
      </c>
    </row>
    <row r="7422" spans="1:3" x14ac:dyDescent="0.2">
      <c r="A7422" s="3" t="str">
        <f>"PTGS2"</f>
        <v>PTGS2</v>
      </c>
      <c r="B7422" s="4">
        <v>3</v>
      </c>
      <c r="C7422" s="5">
        <v>0.85399999999999998</v>
      </c>
    </row>
    <row r="7423" spans="1:3" x14ac:dyDescent="0.2">
      <c r="A7423" s="3" t="str">
        <f>"FOS"</f>
        <v>FOS</v>
      </c>
      <c r="B7423" s="4">
        <v>3</v>
      </c>
      <c r="C7423" s="5">
        <v>0.85399999999999998</v>
      </c>
    </row>
    <row r="7424" spans="1:3" x14ac:dyDescent="0.2">
      <c r="A7424" s="3" t="str">
        <f>"TNFRSF1A"</f>
        <v>TNFRSF1A</v>
      </c>
      <c r="B7424" s="4">
        <v>3</v>
      </c>
      <c r="C7424" s="5">
        <v>0.85399999999999998</v>
      </c>
    </row>
    <row r="7425" spans="1:3" x14ac:dyDescent="0.2">
      <c r="A7425" s="3" t="str">
        <f>"CEBPB"</f>
        <v>CEBPB</v>
      </c>
      <c r="B7425" s="4">
        <v>3</v>
      </c>
      <c r="C7425" s="5">
        <v>0.85399999999999998</v>
      </c>
    </row>
    <row r="7426" spans="1:3" x14ac:dyDescent="0.2">
      <c r="A7426" s="3" t="str">
        <f>"AC116366.1"</f>
        <v>AC116366.1</v>
      </c>
      <c r="B7426" s="4">
        <v>3</v>
      </c>
      <c r="C7426" s="5">
        <v>0.85299999999999998</v>
      </c>
    </row>
    <row r="7427" spans="1:3" x14ac:dyDescent="0.2">
      <c r="A7427" s="3" t="str">
        <f>"AL732372.3"</f>
        <v>AL732372.3</v>
      </c>
      <c r="B7427" s="4">
        <v>3</v>
      </c>
      <c r="C7427" s="5">
        <v>0.85299999999999998</v>
      </c>
    </row>
    <row r="7428" spans="1:3" x14ac:dyDescent="0.2">
      <c r="A7428" s="3" t="str">
        <f>"UBE2D1"</f>
        <v>UBE2D1</v>
      </c>
      <c r="B7428" s="4">
        <v>3</v>
      </c>
      <c r="C7428" s="5">
        <v>0.85299999999999998</v>
      </c>
    </row>
    <row r="7429" spans="1:3" x14ac:dyDescent="0.2">
      <c r="A7429" s="3" t="str">
        <f>"FFAR3"</f>
        <v>FFAR3</v>
      </c>
      <c r="B7429" s="4">
        <v>3</v>
      </c>
      <c r="C7429" s="5">
        <v>0.85199999999999998</v>
      </c>
    </row>
    <row r="7430" spans="1:3" x14ac:dyDescent="0.2">
      <c r="A7430" s="3" t="str">
        <f>"LINC01270"</f>
        <v>LINC01270</v>
      </c>
      <c r="B7430" s="4">
        <v>3</v>
      </c>
      <c r="C7430" s="5">
        <v>0.85</v>
      </c>
    </row>
    <row r="7431" spans="1:3" x14ac:dyDescent="0.2">
      <c r="A7431" s="3" t="str">
        <f>"BTG2"</f>
        <v>BTG2</v>
      </c>
      <c r="B7431" s="4">
        <v>3</v>
      </c>
      <c r="C7431" s="5">
        <v>0.85</v>
      </c>
    </row>
    <row r="7432" spans="1:3" x14ac:dyDescent="0.2">
      <c r="A7432" s="3" t="str">
        <f>"XKR8"</f>
        <v>XKR8</v>
      </c>
      <c r="B7432" s="4">
        <v>3</v>
      </c>
      <c r="C7432" s="5">
        <v>0.84899999999999998</v>
      </c>
    </row>
    <row r="7433" spans="1:3" x14ac:dyDescent="0.2">
      <c r="A7433" s="3" t="str">
        <f>"AL078604.2"</f>
        <v>AL078604.2</v>
      </c>
      <c r="B7433" s="4">
        <v>3</v>
      </c>
      <c r="C7433" s="5">
        <v>0.84899999999999998</v>
      </c>
    </row>
    <row r="7434" spans="1:3" x14ac:dyDescent="0.2">
      <c r="A7434" s="3" t="str">
        <f>"KCNJ15"</f>
        <v>KCNJ15</v>
      </c>
      <c r="B7434" s="4">
        <v>3</v>
      </c>
      <c r="C7434" s="5">
        <v>0.84899999999999998</v>
      </c>
    </row>
    <row r="7435" spans="1:3" x14ac:dyDescent="0.2">
      <c r="A7435" s="3" t="str">
        <f>"TACC3"</f>
        <v>TACC3</v>
      </c>
      <c r="B7435" s="4">
        <v>3</v>
      </c>
      <c r="C7435" s="5">
        <v>0.84799999999999998</v>
      </c>
    </row>
    <row r="7436" spans="1:3" x14ac:dyDescent="0.2">
      <c r="A7436" s="3" t="str">
        <f>"ETF1"</f>
        <v>ETF1</v>
      </c>
      <c r="B7436" s="4">
        <v>3</v>
      </c>
      <c r="C7436" s="5">
        <v>0.84799999999999998</v>
      </c>
    </row>
    <row r="7437" spans="1:3" x14ac:dyDescent="0.2">
      <c r="A7437" s="3" t="str">
        <f>"GNG10"</f>
        <v>GNG10</v>
      </c>
      <c r="B7437" s="4">
        <v>3</v>
      </c>
      <c r="C7437" s="5">
        <v>0.84799999999999998</v>
      </c>
    </row>
    <row r="7438" spans="1:3" x14ac:dyDescent="0.2">
      <c r="A7438" s="3" t="str">
        <f>"CD83"</f>
        <v>CD83</v>
      </c>
      <c r="B7438" s="4">
        <v>3</v>
      </c>
      <c r="C7438" s="5">
        <v>0.84599999999999997</v>
      </c>
    </row>
    <row r="7439" spans="1:3" x14ac:dyDescent="0.2">
      <c r="A7439" s="3" t="str">
        <f>"LPCAT1"</f>
        <v>LPCAT1</v>
      </c>
      <c r="B7439" s="4">
        <v>3</v>
      </c>
      <c r="C7439" s="5">
        <v>0.84599999999999997</v>
      </c>
    </row>
    <row r="7440" spans="1:3" x14ac:dyDescent="0.2">
      <c r="A7440" s="3" t="str">
        <f>"PPIF"</f>
        <v>PPIF</v>
      </c>
      <c r="B7440" s="4">
        <v>3</v>
      </c>
      <c r="C7440" s="5">
        <v>0.84499999999999997</v>
      </c>
    </row>
    <row r="7441" spans="1:3" x14ac:dyDescent="0.2">
      <c r="A7441" s="3" t="str">
        <f>"DUSP2"</f>
        <v>DUSP2</v>
      </c>
      <c r="B7441" s="4">
        <v>3</v>
      </c>
      <c r="C7441" s="5">
        <v>0.84499999999999997</v>
      </c>
    </row>
    <row r="7442" spans="1:3" x14ac:dyDescent="0.2">
      <c r="A7442" s="3" t="str">
        <f>"CYB5R4"</f>
        <v>CYB5R4</v>
      </c>
      <c r="B7442" s="4">
        <v>3</v>
      </c>
      <c r="C7442" s="5">
        <v>0.84499999999999997</v>
      </c>
    </row>
    <row r="7443" spans="1:3" x14ac:dyDescent="0.2">
      <c r="A7443" s="3" t="str">
        <f>"CCNL1"</f>
        <v>CCNL1</v>
      </c>
      <c r="B7443" s="4">
        <v>3</v>
      </c>
      <c r="C7443" s="5">
        <v>0.84499999999999997</v>
      </c>
    </row>
    <row r="7444" spans="1:3" x14ac:dyDescent="0.2">
      <c r="A7444" s="3" t="str">
        <f>"NFKBIA"</f>
        <v>NFKBIA</v>
      </c>
      <c r="B7444" s="4">
        <v>3</v>
      </c>
      <c r="C7444" s="5">
        <v>0.84399999999999997</v>
      </c>
    </row>
    <row r="7445" spans="1:3" x14ac:dyDescent="0.2">
      <c r="A7445" s="3" t="str">
        <f>"ORM1"</f>
        <v>ORM1</v>
      </c>
      <c r="B7445" s="4">
        <v>3</v>
      </c>
      <c r="C7445" s="5">
        <v>0.84399999999999997</v>
      </c>
    </row>
    <row r="7446" spans="1:3" x14ac:dyDescent="0.2">
      <c r="A7446" s="3" t="str">
        <f>"DHX34"</f>
        <v>DHX34</v>
      </c>
      <c r="B7446" s="4">
        <v>3</v>
      </c>
      <c r="C7446" s="5">
        <v>0.84399999999999997</v>
      </c>
    </row>
    <row r="7447" spans="1:3" x14ac:dyDescent="0.2">
      <c r="A7447" s="3" t="str">
        <f>"C15orf39"</f>
        <v>C15orf39</v>
      </c>
      <c r="B7447" s="4">
        <v>3</v>
      </c>
      <c r="C7447" s="5">
        <v>0.84399999999999997</v>
      </c>
    </row>
    <row r="7448" spans="1:3" x14ac:dyDescent="0.2">
      <c r="A7448" s="3" t="str">
        <f>"IL18R1"</f>
        <v>IL18R1</v>
      </c>
      <c r="B7448" s="4">
        <v>3</v>
      </c>
      <c r="C7448" s="5">
        <v>0.84399999999999997</v>
      </c>
    </row>
    <row r="7449" spans="1:3" x14ac:dyDescent="0.2">
      <c r="A7449" s="3" t="str">
        <f>"FAM157C"</f>
        <v>FAM157C</v>
      </c>
      <c r="B7449" s="4">
        <v>3</v>
      </c>
      <c r="C7449" s="5">
        <v>0.84399999999999997</v>
      </c>
    </row>
    <row r="7450" spans="1:3" x14ac:dyDescent="0.2">
      <c r="A7450" s="3" t="str">
        <f>"NFKBIZ"</f>
        <v>NFKBIZ</v>
      </c>
      <c r="B7450" s="4">
        <v>3</v>
      </c>
      <c r="C7450" s="5">
        <v>0.84399999999999997</v>
      </c>
    </row>
    <row r="7451" spans="1:3" x14ac:dyDescent="0.2">
      <c r="A7451" s="3" t="str">
        <f>"AC134669.1"</f>
        <v>AC134669.1</v>
      </c>
      <c r="B7451" s="4">
        <v>3</v>
      </c>
      <c r="C7451" s="5">
        <v>0.84399999999999997</v>
      </c>
    </row>
    <row r="7452" spans="1:3" x14ac:dyDescent="0.2">
      <c r="A7452" s="3" t="str">
        <f>"CSF2RA"</f>
        <v>CSF2RA</v>
      </c>
      <c r="B7452" s="4">
        <v>3</v>
      </c>
      <c r="C7452" s="5">
        <v>0.84399999999999997</v>
      </c>
    </row>
    <row r="7453" spans="1:3" x14ac:dyDescent="0.2">
      <c r="A7453" s="3" t="str">
        <f>"AC073172.1"</f>
        <v>AC073172.1</v>
      </c>
      <c r="B7453" s="4">
        <v>3</v>
      </c>
      <c r="C7453" s="5">
        <v>0.84399999999999997</v>
      </c>
    </row>
    <row r="7454" spans="1:3" x14ac:dyDescent="0.2">
      <c r="A7454" s="3" t="str">
        <f>"ST3GAL2"</f>
        <v>ST3GAL2</v>
      </c>
      <c r="B7454" s="4">
        <v>3</v>
      </c>
      <c r="C7454" s="5">
        <v>0.84299999999999997</v>
      </c>
    </row>
    <row r="7455" spans="1:3" x14ac:dyDescent="0.2">
      <c r="A7455" s="3" t="str">
        <f>"GRK6"</f>
        <v>GRK6</v>
      </c>
      <c r="B7455" s="4">
        <v>3</v>
      </c>
      <c r="C7455" s="5">
        <v>0.84299999999999997</v>
      </c>
    </row>
    <row r="7456" spans="1:3" x14ac:dyDescent="0.2">
      <c r="A7456" s="3" t="str">
        <f>"AC010894.4"</f>
        <v>AC010894.4</v>
      </c>
      <c r="B7456" s="4">
        <v>3</v>
      </c>
      <c r="C7456" s="5">
        <v>0.84299999999999997</v>
      </c>
    </row>
    <row r="7457" spans="1:3" x14ac:dyDescent="0.2">
      <c r="A7457" s="3" t="str">
        <f>"CASP4"</f>
        <v>CASP4</v>
      </c>
      <c r="B7457" s="4">
        <v>3</v>
      </c>
      <c r="C7457" s="5">
        <v>0.84299999999999997</v>
      </c>
    </row>
    <row r="7458" spans="1:3" x14ac:dyDescent="0.2">
      <c r="A7458" s="3" t="str">
        <f>"AOAH"</f>
        <v>AOAH</v>
      </c>
      <c r="B7458" s="4">
        <v>3</v>
      </c>
      <c r="C7458" s="5">
        <v>0.84199999999999997</v>
      </c>
    </row>
    <row r="7459" spans="1:3" x14ac:dyDescent="0.2">
      <c r="A7459" s="3" t="str">
        <f>"CFLAR"</f>
        <v>CFLAR</v>
      </c>
      <c r="B7459" s="4">
        <v>3</v>
      </c>
      <c r="C7459" s="5">
        <v>0.84199999999999997</v>
      </c>
    </row>
    <row r="7460" spans="1:3" x14ac:dyDescent="0.2">
      <c r="A7460" s="3" t="str">
        <f>"LBR"</f>
        <v>LBR</v>
      </c>
      <c r="B7460" s="4">
        <v>3</v>
      </c>
      <c r="C7460" s="5">
        <v>0.84199999999999997</v>
      </c>
    </row>
    <row r="7461" spans="1:3" x14ac:dyDescent="0.2">
      <c r="A7461" s="3" t="str">
        <f>"C16orf72"</f>
        <v>C16orf72</v>
      </c>
      <c r="B7461" s="4">
        <v>3</v>
      </c>
      <c r="C7461" s="5">
        <v>0.84199999999999997</v>
      </c>
    </row>
    <row r="7462" spans="1:3" x14ac:dyDescent="0.2">
      <c r="A7462" s="3" t="str">
        <f>"TRAF3IP3"</f>
        <v>TRAF3IP3</v>
      </c>
      <c r="B7462" s="4">
        <v>3</v>
      </c>
      <c r="C7462" s="5">
        <v>0.84099999999999997</v>
      </c>
    </row>
    <row r="7463" spans="1:3" x14ac:dyDescent="0.2">
      <c r="A7463" s="3" t="str">
        <f>"TNIP1"</f>
        <v>TNIP1</v>
      </c>
      <c r="B7463" s="4">
        <v>3</v>
      </c>
      <c r="C7463" s="5">
        <v>0.84099999999999997</v>
      </c>
    </row>
    <row r="7464" spans="1:3" x14ac:dyDescent="0.2">
      <c r="A7464" s="3" t="str">
        <f>"MTCYBP23"</f>
        <v>MTCYBP23</v>
      </c>
      <c r="B7464" s="4">
        <v>3</v>
      </c>
      <c r="C7464" s="5">
        <v>0.84099999999999997</v>
      </c>
    </row>
    <row r="7465" spans="1:3" x14ac:dyDescent="0.2">
      <c r="A7465" s="3" t="str">
        <f>"MIR3945HG"</f>
        <v>MIR3945HG</v>
      </c>
      <c r="B7465" s="4">
        <v>3</v>
      </c>
      <c r="C7465" s="5">
        <v>0.84099999999999997</v>
      </c>
    </row>
    <row r="7466" spans="1:3" x14ac:dyDescent="0.2">
      <c r="A7466" s="3" t="str">
        <f>"LINC01001"</f>
        <v>LINC01001</v>
      </c>
      <c r="B7466" s="4">
        <v>3</v>
      </c>
      <c r="C7466" s="5">
        <v>0.84099999999999997</v>
      </c>
    </row>
    <row r="7467" spans="1:3" x14ac:dyDescent="0.2">
      <c r="A7467" s="3" t="str">
        <f>"LILRB1"</f>
        <v>LILRB1</v>
      </c>
      <c r="B7467" s="4">
        <v>3</v>
      </c>
      <c r="C7467" s="5">
        <v>0.84</v>
      </c>
    </row>
    <row r="7468" spans="1:3" x14ac:dyDescent="0.2">
      <c r="A7468" s="3" t="str">
        <f>"CWC25"</f>
        <v>CWC25</v>
      </c>
      <c r="B7468" s="4">
        <v>3</v>
      </c>
      <c r="C7468" s="5">
        <v>0.84</v>
      </c>
    </row>
    <row r="7469" spans="1:3" x14ac:dyDescent="0.2">
      <c r="A7469" s="3" t="str">
        <f>"SNAI1"</f>
        <v>SNAI1</v>
      </c>
      <c r="B7469" s="4">
        <v>3</v>
      </c>
      <c r="C7469" s="5">
        <v>0.83899999999999997</v>
      </c>
    </row>
    <row r="7470" spans="1:3" x14ac:dyDescent="0.2">
      <c r="A7470" s="3" t="str">
        <f>"CHD1"</f>
        <v>CHD1</v>
      </c>
      <c r="B7470" s="4">
        <v>3</v>
      </c>
      <c r="C7470" s="5">
        <v>0.83899999999999997</v>
      </c>
    </row>
    <row r="7471" spans="1:3" x14ac:dyDescent="0.2">
      <c r="A7471" s="3" t="str">
        <f>"CCDC88B"</f>
        <v>CCDC88B</v>
      </c>
      <c r="B7471" s="4">
        <v>3</v>
      </c>
      <c r="C7471" s="5">
        <v>0.83899999999999997</v>
      </c>
    </row>
    <row r="7472" spans="1:3" x14ac:dyDescent="0.2">
      <c r="A7472" s="3" t="str">
        <f>"RENBP"</f>
        <v>RENBP</v>
      </c>
      <c r="B7472" s="4">
        <v>3</v>
      </c>
      <c r="C7472" s="5">
        <v>0.83899999999999997</v>
      </c>
    </row>
    <row r="7473" spans="1:3" x14ac:dyDescent="0.2">
      <c r="A7473" s="3" t="str">
        <f>"TNFRSF10B"</f>
        <v>TNFRSF10B</v>
      </c>
      <c r="B7473" s="4">
        <v>3</v>
      </c>
      <c r="C7473" s="5">
        <v>0.83899999999999997</v>
      </c>
    </row>
    <row r="7474" spans="1:3" x14ac:dyDescent="0.2">
      <c r="A7474" s="3" t="str">
        <f>"QKI"</f>
        <v>QKI</v>
      </c>
      <c r="B7474" s="4">
        <v>3</v>
      </c>
      <c r="C7474" s="5">
        <v>0.83799999999999997</v>
      </c>
    </row>
    <row r="7475" spans="1:3" x14ac:dyDescent="0.2">
      <c r="A7475" s="3" t="str">
        <f>"IKZF1"</f>
        <v>IKZF1</v>
      </c>
      <c r="B7475" s="4">
        <v>3</v>
      </c>
      <c r="C7475" s="5">
        <v>0.83799999999999997</v>
      </c>
    </row>
    <row r="7476" spans="1:3" x14ac:dyDescent="0.2">
      <c r="A7476" s="3" t="str">
        <f>"NPL"</f>
        <v>NPL</v>
      </c>
      <c r="B7476" s="4">
        <v>3</v>
      </c>
      <c r="C7476" s="5">
        <v>0.83799999999999997</v>
      </c>
    </row>
    <row r="7477" spans="1:3" x14ac:dyDescent="0.2">
      <c r="A7477" s="3" t="str">
        <f>"BTK"</f>
        <v>BTK</v>
      </c>
      <c r="B7477" s="4">
        <v>3</v>
      </c>
      <c r="C7477" s="5">
        <v>0.83699999999999997</v>
      </c>
    </row>
    <row r="7478" spans="1:3" x14ac:dyDescent="0.2">
      <c r="A7478" s="3" t="str">
        <f>"AL356273.3"</f>
        <v>AL356273.3</v>
      </c>
      <c r="B7478" s="4">
        <v>3</v>
      </c>
      <c r="C7478" s="5">
        <v>0.83599999999999997</v>
      </c>
    </row>
    <row r="7479" spans="1:3" x14ac:dyDescent="0.2">
      <c r="A7479" s="3" t="str">
        <f>"LINC02887"</f>
        <v>LINC02887</v>
      </c>
      <c r="B7479" s="4">
        <v>3</v>
      </c>
      <c r="C7479" s="5">
        <v>0.83599999999999997</v>
      </c>
    </row>
    <row r="7480" spans="1:3" x14ac:dyDescent="0.2">
      <c r="A7480" s="3" t="str">
        <f>"PTX3"</f>
        <v>PTX3</v>
      </c>
      <c r="B7480" s="4">
        <v>3</v>
      </c>
      <c r="C7480" s="5">
        <v>0.83599999999999997</v>
      </c>
    </row>
    <row r="7481" spans="1:3" x14ac:dyDescent="0.2">
      <c r="A7481" s="3" t="str">
        <f>"TPD52L2"</f>
        <v>TPD52L2</v>
      </c>
      <c r="B7481" s="4">
        <v>3</v>
      </c>
      <c r="C7481" s="5">
        <v>0.83599999999999997</v>
      </c>
    </row>
    <row r="7482" spans="1:3" x14ac:dyDescent="0.2">
      <c r="A7482" s="3" t="str">
        <f>"HAS1"</f>
        <v>HAS1</v>
      </c>
      <c r="B7482" s="4">
        <v>3</v>
      </c>
      <c r="C7482" s="5">
        <v>0.83599999999999997</v>
      </c>
    </row>
    <row r="7483" spans="1:3" x14ac:dyDescent="0.2">
      <c r="A7483" s="3" t="str">
        <f>"RARA"</f>
        <v>RARA</v>
      </c>
      <c r="B7483" s="4">
        <v>3</v>
      </c>
      <c r="C7483" s="5">
        <v>0.83499999999999996</v>
      </c>
    </row>
    <row r="7484" spans="1:3" x14ac:dyDescent="0.2">
      <c r="A7484" s="3" t="str">
        <f>"MAN2A2"</f>
        <v>MAN2A2</v>
      </c>
      <c r="B7484" s="4">
        <v>3</v>
      </c>
      <c r="C7484" s="5">
        <v>0.83499999999999996</v>
      </c>
    </row>
    <row r="7485" spans="1:3" x14ac:dyDescent="0.2">
      <c r="A7485" s="3" t="str">
        <f>"GPCPD1"</f>
        <v>GPCPD1</v>
      </c>
      <c r="B7485" s="4">
        <v>3</v>
      </c>
      <c r="C7485" s="5">
        <v>0.83499999999999996</v>
      </c>
    </row>
    <row r="7486" spans="1:3" x14ac:dyDescent="0.2">
      <c r="A7486" s="3" t="str">
        <f>"AL109809.4"</f>
        <v>AL109809.4</v>
      </c>
      <c r="B7486" s="4">
        <v>3</v>
      </c>
      <c r="C7486" s="5">
        <v>0.83399999999999996</v>
      </c>
    </row>
    <row r="7487" spans="1:3" x14ac:dyDescent="0.2">
      <c r="A7487" s="3" t="str">
        <f>"IL10RA"</f>
        <v>IL10RA</v>
      </c>
      <c r="B7487" s="4">
        <v>3</v>
      </c>
      <c r="C7487" s="5">
        <v>0.83399999999999996</v>
      </c>
    </row>
    <row r="7488" spans="1:3" x14ac:dyDescent="0.2">
      <c r="A7488" s="3" t="str">
        <f>"MGAM"</f>
        <v>MGAM</v>
      </c>
      <c r="B7488" s="4">
        <v>3</v>
      </c>
      <c r="C7488" s="5">
        <v>0.83399999999999996</v>
      </c>
    </row>
    <row r="7489" spans="1:3" x14ac:dyDescent="0.2">
      <c r="A7489" s="3" t="str">
        <f>"TUT7"</f>
        <v>TUT7</v>
      </c>
      <c r="B7489" s="4">
        <v>3</v>
      </c>
      <c r="C7489" s="5">
        <v>0.83399999999999996</v>
      </c>
    </row>
    <row r="7490" spans="1:3" x14ac:dyDescent="0.2">
      <c r="A7490" s="3" t="str">
        <f>"HBEGF"</f>
        <v>HBEGF</v>
      </c>
      <c r="B7490" s="4">
        <v>3</v>
      </c>
      <c r="C7490" s="5">
        <v>0.83399999999999996</v>
      </c>
    </row>
    <row r="7491" spans="1:3" x14ac:dyDescent="0.2">
      <c r="A7491" s="3" t="str">
        <f>"RIN3"</f>
        <v>RIN3</v>
      </c>
      <c r="B7491" s="4">
        <v>3</v>
      </c>
      <c r="C7491" s="5">
        <v>0.83299999999999996</v>
      </c>
    </row>
    <row r="7492" spans="1:3" x14ac:dyDescent="0.2">
      <c r="A7492" s="3" t="str">
        <f>"DPEP3"</f>
        <v>DPEP3</v>
      </c>
      <c r="B7492" s="4">
        <v>3</v>
      </c>
      <c r="C7492" s="5">
        <v>0.83299999999999996</v>
      </c>
    </row>
    <row r="7493" spans="1:3" x14ac:dyDescent="0.2">
      <c r="A7493" s="3" t="str">
        <f>"IL17RA"</f>
        <v>IL17RA</v>
      </c>
      <c r="B7493" s="4">
        <v>3</v>
      </c>
      <c r="C7493" s="5">
        <v>0.83299999999999996</v>
      </c>
    </row>
    <row r="7494" spans="1:3" x14ac:dyDescent="0.2">
      <c r="A7494" s="3" t="str">
        <f>"AC007278.1"</f>
        <v>AC007278.1</v>
      </c>
      <c r="B7494" s="4">
        <v>3</v>
      </c>
      <c r="C7494" s="5">
        <v>0.83299999999999996</v>
      </c>
    </row>
    <row r="7495" spans="1:3" x14ac:dyDescent="0.2">
      <c r="A7495" s="3" t="str">
        <f>"EMP3"</f>
        <v>EMP3</v>
      </c>
      <c r="B7495" s="4">
        <v>3</v>
      </c>
      <c r="C7495" s="5">
        <v>0.83299999999999996</v>
      </c>
    </row>
    <row r="7496" spans="1:3" x14ac:dyDescent="0.2">
      <c r="A7496" s="3" t="str">
        <f>"CAPZA1"</f>
        <v>CAPZA1</v>
      </c>
      <c r="B7496" s="4">
        <v>3</v>
      </c>
      <c r="C7496" s="5">
        <v>0.83299999999999996</v>
      </c>
    </row>
    <row r="7497" spans="1:3" x14ac:dyDescent="0.2">
      <c r="A7497" s="3" t="str">
        <f>"S100A8"</f>
        <v>S100A8</v>
      </c>
      <c r="B7497" s="4">
        <v>3</v>
      </c>
      <c r="C7497" s="5">
        <v>0.83299999999999996</v>
      </c>
    </row>
    <row r="7498" spans="1:3" x14ac:dyDescent="0.2">
      <c r="A7498" s="3" t="str">
        <f>"HIF1A"</f>
        <v>HIF1A</v>
      </c>
      <c r="B7498" s="4">
        <v>3</v>
      </c>
      <c r="C7498" s="5">
        <v>0.83199999999999996</v>
      </c>
    </row>
    <row r="7499" spans="1:3" x14ac:dyDescent="0.2">
      <c r="A7499" s="3" t="str">
        <f>"GSEC"</f>
        <v>GSEC</v>
      </c>
      <c r="B7499" s="4">
        <v>3</v>
      </c>
      <c r="C7499" s="5">
        <v>0.83199999999999996</v>
      </c>
    </row>
    <row r="7500" spans="1:3" x14ac:dyDescent="0.2">
      <c r="A7500" s="3" t="str">
        <f>"DDIT3"</f>
        <v>DDIT3</v>
      </c>
      <c r="B7500" s="4">
        <v>3</v>
      </c>
      <c r="C7500" s="5">
        <v>0.83199999999999996</v>
      </c>
    </row>
    <row r="7501" spans="1:3" x14ac:dyDescent="0.2">
      <c r="A7501" s="3" t="str">
        <f>"RNASET2"</f>
        <v>RNASET2</v>
      </c>
      <c r="B7501" s="4">
        <v>3</v>
      </c>
      <c r="C7501" s="5">
        <v>0.83199999999999996</v>
      </c>
    </row>
    <row r="7502" spans="1:3" x14ac:dyDescent="0.2">
      <c r="A7502" s="3" t="str">
        <f>"INPP5D"</f>
        <v>INPP5D</v>
      </c>
      <c r="B7502" s="4">
        <v>3</v>
      </c>
      <c r="C7502" s="5">
        <v>0.83199999999999996</v>
      </c>
    </row>
    <row r="7503" spans="1:3" x14ac:dyDescent="0.2">
      <c r="A7503" s="3" t="str">
        <f>"LINC01093"</f>
        <v>LINC01093</v>
      </c>
      <c r="B7503" s="4">
        <v>3</v>
      </c>
      <c r="C7503" s="5">
        <v>0.83099999999999996</v>
      </c>
    </row>
    <row r="7504" spans="1:3" x14ac:dyDescent="0.2">
      <c r="A7504" s="3" t="str">
        <f>"NLRP1"</f>
        <v>NLRP1</v>
      </c>
      <c r="B7504" s="4">
        <v>3</v>
      </c>
      <c r="C7504" s="5">
        <v>0.83</v>
      </c>
    </row>
    <row r="7505" spans="1:3" x14ac:dyDescent="0.2">
      <c r="A7505" s="3" t="str">
        <f>"H3-3B"</f>
        <v>H3-3B</v>
      </c>
      <c r="B7505" s="4">
        <v>3</v>
      </c>
      <c r="C7505" s="5">
        <v>0.83</v>
      </c>
    </row>
    <row r="7506" spans="1:3" x14ac:dyDescent="0.2">
      <c r="A7506" s="3" t="str">
        <f>"CD48"</f>
        <v>CD48</v>
      </c>
      <c r="B7506" s="4">
        <v>3</v>
      </c>
      <c r="C7506" s="5">
        <v>0.82899999999999996</v>
      </c>
    </row>
    <row r="7507" spans="1:3" x14ac:dyDescent="0.2">
      <c r="A7507" s="3" t="str">
        <f>"FES"</f>
        <v>FES</v>
      </c>
      <c r="B7507" s="4">
        <v>3</v>
      </c>
      <c r="C7507" s="5">
        <v>0.82899999999999996</v>
      </c>
    </row>
    <row r="7508" spans="1:3" x14ac:dyDescent="0.2">
      <c r="A7508" s="3" t="str">
        <f>"IFNGR2"</f>
        <v>IFNGR2</v>
      </c>
      <c r="B7508" s="4">
        <v>3</v>
      </c>
      <c r="C7508" s="5">
        <v>0.82899999999999996</v>
      </c>
    </row>
    <row r="7509" spans="1:3" x14ac:dyDescent="0.2">
      <c r="A7509" s="3" t="str">
        <f>"HPCAL1"</f>
        <v>HPCAL1</v>
      </c>
      <c r="B7509" s="4">
        <v>3</v>
      </c>
      <c r="C7509" s="5">
        <v>0.82799999999999996</v>
      </c>
    </row>
    <row r="7510" spans="1:3" x14ac:dyDescent="0.2">
      <c r="A7510" s="3" t="str">
        <f>"PPIAP59"</f>
        <v>PPIAP59</v>
      </c>
      <c r="B7510" s="4">
        <v>3</v>
      </c>
      <c r="C7510" s="5">
        <v>0.82699999999999996</v>
      </c>
    </row>
    <row r="7511" spans="1:3" x14ac:dyDescent="0.2">
      <c r="A7511" s="3" t="str">
        <f>"TLN1"</f>
        <v>TLN1</v>
      </c>
      <c r="B7511" s="4">
        <v>3</v>
      </c>
      <c r="C7511" s="5">
        <v>0.82599999999999996</v>
      </c>
    </row>
    <row r="7512" spans="1:3" x14ac:dyDescent="0.2">
      <c r="A7512" s="3" t="str">
        <f>"ADAMTSL4-AS1"</f>
        <v>ADAMTSL4-AS1</v>
      </c>
      <c r="B7512" s="4">
        <v>3</v>
      </c>
      <c r="C7512" s="5">
        <v>0.82599999999999996</v>
      </c>
    </row>
    <row r="7513" spans="1:3" x14ac:dyDescent="0.2">
      <c r="A7513" s="3" t="str">
        <f>"VNN2"</f>
        <v>VNN2</v>
      </c>
      <c r="B7513" s="4">
        <v>3</v>
      </c>
      <c r="C7513" s="5">
        <v>0.82599999999999996</v>
      </c>
    </row>
    <row r="7514" spans="1:3" x14ac:dyDescent="0.2">
      <c r="A7514" s="3" t="str">
        <f>"PPIAP11"</f>
        <v>PPIAP11</v>
      </c>
      <c r="B7514" s="4">
        <v>3</v>
      </c>
      <c r="C7514" s="5">
        <v>0.82599999999999996</v>
      </c>
    </row>
    <row r="7515" spans="1:3" x14ac:dyDescent="0.2">
      <c r="A7515" s="3" t="str">
        <f>"JOSD1"</f>
        <v>JOSD1</v>
      </c>
      <c r="B7515" s="4">
        <v>3</v>
      </c>
      <c r="C7515" s="5">
        <v>0.82499999999999996</v>
      </c>
    </row>
    <row r="7516" spans="1:3" x14ac:dyDescent="0.2">
      <c r="A7516" s="3" t="str">
        <f>"GPR141"</f>
        <v>GPR141</v>
      </c>
      <c r="B7516" s="4">
        <v>3</v>
      </c>
      <c r="C7516" s="5">
        <v>0.82499999999999996</v>
      </c>
    </row>
    <row r="7517" spans="1:3" x14ac:dyDescent="0.2">
      <c r="A7517" s="3" t="str">
        <f>"TNFSF8"</f>
        <v>TNFSF8</v>
      </c>
      <c r="B7517" s="4">
        <v>3</v>
      </c>
      <c r="C7517" s="5">
        <v>0.82399999999999995</v>
      </c>
    </row>
    <row r="7518" spans="1:3" x14ac:dyDescent="0.2">
      <c r="A7518" s="3" t="str">
        <f>"RN7SL368P"</f>
        <v>RN7SL368P</v>
      </c>
      <c r="B7518" s="4">
        <v>3</v>
      </c>
      <c r="C7518" s="5">
        <v>0.82399999999999995</v>
      </c>
    </row>
    <row r="7519" spans="1:3" x14ac:dyDescent="0.2">
      <c r="A7519" s="3" t="str">
        <f>"AGER"</f>
        <v>AGER</v>
      </c>
      <c r="B7519" s="4">
        <v>3</v>
      </c>
      <c r="C7519" s="5">
        <v>0.82399999999999995</v>
      </c>
    </row>
    <row r="7520" spans="1:3" x14ac:dyDescent="0.2">
      <c r="A7520" s="3" t="str">
        <f>"H3-3A"</f>
        <v>H3-3A</v>
      </c>
      <c r="B7520" s="4">
        <v>3</v>
      </c>
      <c r="C7520" s="5">
        <v>0.82399999999999995</v>
      </c>
    </row>
    <row r="7521" spans="1:3" x14ac:dyDescent="0.2">
      <c r="A7521" s="3" t="str">
        <f>"FCHO1"</f>
        <v>FCHO1</v>
      </c>
      <c r="B7521" s="4">
        <v>3</v>
      </c>
      <c r="C7521" s="5">
        <v>0.82299999999999995</v>
      </c>
    </row>
    <row r="7522" spans="1:3" x14ac:dyDescent="0.2">
      <c r="A7522" s="3" t="str">
        <f>"SUSD6"</f>
        <v>SUSD6</v>
      </c>
      <c r="B7522" s="4">
        <v>3</v>
      </c>
      <c r="C7522" s="5">
        <v>0.82299999999999995</v>
      </c>
    </row>
    <row r="7523" spans="1:3" x14ac:dyDescent="0.2">
      <c r="A7523" s="3" t="str">
        <f>"C10orf105"</f>
        <v>C10orf105</v>
      </c>
      <c r="B7523" s="4">
        <v>3</v>
      </c>
      <c r="C7523" s="5">
        <v>0.82299999999999995</v>
      </c>
    </row>
    <row r="7524" spans="1:3" x14ac:dyDescent="0.2">
      <c r="A7524" s="3" t="str">
        <f>"MSN"</f>
        <v>MSN</v>
      </c>
      <c r="B7524" s="4">
        <v>3</v>
      </c>
      <c r="C7524" s="5">
        <v>0.82299999999999995</v>
      </c>
    </row>
    <row r="7525" spans="1:3" x14ac:dyDescent="0.2">
      <c r="A7525" s="3" t="str">
        <f>"IVNS1ABP"</f>
        <v>IVNS1ABP</v>
      </c>
      <c r="B7525" s="4">
        <v>3</v>
      </c>
      <c r="C7525" s="5">
        <v>0.82199999999999995</v>
      </c>
    </row>
    <row r="7526" spans="1:3" x14ac:dyDescent="0.2">
      <c r="A7526" s="3" t="str">
        <f>"SLC7A5"</f>
        <v>SLC7A5</v>
      </c>
      <c r="B7526" s="4">
        <v>3</v>
      </c>
      <c r="C7526" s="5">
        <v>0.82099999999999995</v>
      </c>
    </row>
    <row r="7527" spans="1:3" x14ac:dyDescent="0.2">
      <c r="A7527" s="3" t="str">
        <f>"SLC8A1"</f>
        <v>SLC8A1</v>
      </c>
      <c r="B7527" s="4">
        <v>3</v>
      </c>
      <c r="C7527" s="5">
        <v>0.82099999999999995</v>
      </c>
    </row>
    <row r="7528" spans="1:3" x14ac:dyDescent="0.2">
      <c r="A7528" s="3" t="str">
        <f>"AC015871.3"</f>
        <v>AC015871.3</v>
      </c>
      <c r="B7528" s="4">
        <v>3</v>
      </c>
      <c r="C7528" s="5">
        <v>0.82099999999999995</v>
      </c>
    </row>
    <row r="7529" spans="1:3" x14ac:dyDescent="0.2">
      <c r="A7529" s="3" t="str">
        <f>"PAG1"</f>
        <v>PAG1</v>
      </c>
      <c r="B7529" s="4">
        <v>3</v>
      </c>
      <c r="C7529" s="5">
        <v>0.82099999999999995</v>
      </c>
    </row>
    <row r="7530" spans="1:3" x14ac:dyDescent="0.2">
      <c r="A7530" s="3" t="str">
        <f>"AL133163.1"</f>
        <v>AL133163.1</v>
      </c>
      <c r="B7530" s="4">
        <v>3</v>
      </c>
      <c r="C7530" s="5">
        <v>0.82</v>
      </c>
    </row>
    <row r="7531" spans="1:3" x14ac:dyDescent="0.2">
      <c r="A7531" s="3" t="str">
        <f>"AL117335.1"</f>
        <v>AL117335.1</v>
      </c>
      <c r="B7531" s="4">
        <v>3</v>
      </c>
      <c r="C7531" s="5">
        <v>0.82</v>
      </c>
    </row>
    <row r="7532" spans="1:3" x14ac:dyDescent="0.2">
      <c r="A7532" s="3" t="str">
        <f>"EDN1"</f>
        <v>EDN1</v>
      </c>
      <c r="B7532" s="4">
        <v>3</v>
      </c>
      <c r="C7532" s="5">
        <v>0.82</v>
      </c>
    </row>
    <row r="7533" spans="1:3" x14ac:dyDescent="0.2">
      <c r="A7533" s="3" t="str">
        <f>"PLIN4"</f>
        <v>PLIN4</v>
      </c>
      <c r="B7533" s="4">
        <v>3</v>
      </c>
      <c r="C7533" s="5">
        <v>0.82</v>
      </c>
    </row>
    <row r="7534" spans="1:3" x14ac:dyDescent="0.2">
      <c r="A7534" s="3" t="str">
        <f>"AC138035.1"</f>
        <v>AC138035.1</v>
      </c>
      <c r="B7534" s="4">
        <v>3</v>
      </c>
      <c r="C7534" s="5">
        <v>0.81899999999999995</v>
      </c>
    </row>
    <row r="7535" spans="1:3" x14ac:dyDescent="0.2">
      <c r="A7535" s="3" t="str">
        <f>"ARG1"</f>
        <v>ARG1</v>
      </c>
      <c r="B7535" s="4">
        <v>3</v>
      </c>
      <c r="C7535" s="5">
        <v>0.81899999999999995</v>
      </c>
    </row>
    <row r="7536" spans="1:3" x14ac:dyDescent="0.2">
      <c r="A7536" s="3" t="str">
        <f>"AD000864.1"</f>
        <v>AD000864.1</v>
      </c>
      <c r="B7536" s="4">
        <v>3</v>
      </c>
      <c r="C7536" s="5">
        <v>0.81799999999999995</v>
      </c>
    </row>
    <row r="7537" spans="1:3" x14ac:dyDescent="0.2">
      <c r="A7537" s="3" t="str">
        <f>"PTPN7"</f>
        <v>PTPN7</v>
      </c>
      <c r="B7537" s="4">
        <v>3</v>
      </c>
      <c r="C7537" s="5">
        <v>0.81799999999999995</v>
      </c>
    </row>
    <row r="7538" spans="1:3" x14ac:dyDescent="0.2">
      <c r="A7538" s="3" t="str">
        <f>"ACTB"</f>
        <v>ACTB</v>
      </c>
      <c r="B7538" s="4">
        <v>3</v>
      </c>
      <c r="C7538" s="5">
        <v>0.81699999999999995</v>
      </c>
    </row>
    <row r="7539" spans="1:3" x14ac:dyDescent="0.2">
      <c r="A7539" s="3" t="str">
        <f>"CCL3"</f>
        <v>CCL3</v>
      </c>
      <c r="B7539" s="4">
        <v>3</v>
      </c>
      <c r="C7539" s="5">
        <v>0.81699999999999995</v>
      </c>
    </row>
    <row r="7540" spans="1:3" x14ac:dyDescent="0.2">
      <c r="A7540" s="3" t="str">
        <f>"AL118508.3"</f>
        <v>AL118508.3</v>
      </c>
      <c r="B7540" s="4">
        <v>3</v>
      </c>
      <c r="C7540" s="5">
        <v>0.81599999999999995</v>
      </c>
    </row>
    <row r="7541" spans="1:3" x14ac:dyDescent="0.2">
      <c r="A7541" s="3" t="str">
        <f>"ANKRD44"</f>
        <v>ANKRD44</v>
      </c>
      <c r="B7541" s="4">
        <v>3</v>
      </c>
      <c r="C7541" s="5">
        <v>0.81599999999999995</v>
      </c>
    </row>
    <row r="7542" spans="1:3" x14ac:dyDescent="0.2">
      <c r="A7542" s="3" t="str">
        <f>"FAM214B"</f>
        <v>FAM214B</v>
      </c>
      <c r="B7542" s="4">
        <v>3</v>
      </c>
      <c r="C7542" s="5">
        <v>0.81599999999999995</v>
      </c>
    </row>
    <row r="7543" spans="1:3" x14ac:dyDescent="0.2">
      <c r="A7543" s="3" t="str">
        <f>"TMEM121B"</f>
        <v>TMEM121B</v>
      </c>
      <c r="B7543" s="4">
        <v>3</v>
      </c>
      <c r="C7543" s="5">
        <v>0.81599999999999995</v>
      </c>
    </row>
    <row r="7544" spans="1:3" x14ac:dyDescent="0.2">
      <c r="A7544" s="3" t="str">
        <f>"FOSL1"</f>
        <v>FOSL1</v>
      </c>
      <c r="B7544" s="4">
        <v>3</v>
      </c>
      <c r="C7544" s="5">
        <v>0.81599999999999995</v>
      </c>
    </row>
    <row r="7545" spans="1:3" x14ac:dyDescent="0.2">
      <c r="A7545" s="3" t="str">
        <f>"ADORA2A"</f>
        <v>ADORA2A</v>
      </c>
      <c r="B7545" s="4">
        <v>3</v>
      </c>
      <c r="C7545" s="5">
        <v>0.81599999999999995</v>
      </c>
    </row>
    <row r="7546" spans="1:3" x14ac:dyDescent="0.2">
      <c r="A7546" s="3" t="str">
        <f>"SSH2"</f>
        <v>SSH2</v>
      </c>
      <c r="B7546" s="4">
        <v>3</v>
      </c>
      <c r="C7546" s="5">
        <v>0.81499999999999995</v>
      </c>
    </row>
    <row r="7547" spans="1:3" x14ac:dyDescent="0.2">
      <c r="A7547" s="3" t="str">
        <f>"AC099524.1"</f>
        <v>AC099524.1</v>
      </c>
      <c r="B7547" s="4">
        <v>3</v>
      </c>
      <c r="C7547" s="5">
        <v>0.81499999999999995</v>
      </c>
    </row>
    <row r="7548" spans="1:3" x14ac:dyDescent="0.2">
      <c r="A7548" s="3" t="str">
        <f>"FOSB"</f>
        <v>FOSB</v>
      </c>
      <c r="B7548" s="4">
        <v>3</v>
      </c>
      <c r="C7548" s="5">
        <v>0.81499999999999995</v>
      </c>
    </row>
    <row r="7549" spans="1:3" x14ac:dyDescent="0.2">
      <c r="A7549" s="3" t="str">
        <f>"GPR183"</f>
        <v>GPR183</v>
      </c>
      <c r="B7549" s="4">
        <v>3</v>
      </c>
      <c r="C7549" s="5">
        <v>0.81499999999999995</v>
      </c>
    </row>
    <row r="7550" spans="1:3" x14ac:dyDescent="0.2">
      <c r="A7550" s="3" t="str">
        <f>"CCL20"</f>
        <v>CCL20</v>
      </c>
      <c r="B7550" s="4">
        <v>3</v>
      </c>
      <c r="C7550" s="5">
        <v>0.81399999999999995</v>
      </c>
    </row>
    <row r="7551" spans="1:3" x14ac:dyDescent="0.2">
      <c r="A7551" s="3" t="str">
        <f>"IL1RAP"</f>
        <v>IL1RAP</v>
      </c>
      <c r="B7551" s="4">
        <v>3</v>
      </c>
      <c r="C7551" s="5">
        <v>0.81399999999999995</v>
      </c>
    </row>
    <row r="7552" spans="1:3" x14ac:dyDescent="0.2">
      <c r="A7552" s="3" t="str">
        <f>"ARHGEF2"</f>
        <v>ARHGEF2</v>
      </c>
      <c r="B7552" s="4">
        <v>3</v>
      </c>
      <c r="C7552" s="5">
        <v>0.81399999999999995</v>
      </c>
    </row>
    <row r="7553" spans="1:3" x14ac:dyDescent="0.2">
      <c r="A7553" s="3" t="str">
        <f>"AC023157.2"</f>
        <v>AC023157.2</v>
      </c>
      <c r="B7553" s="4">
        <v>3</v>
      </c>
      <c r="C7553" s="5">
        <v>0.81399999999999995</v>
      </c>
    </row>
    <row r="7554" spans="1:3" x14ac:dyDescent="0.2">
      <c r="A7554" s="3" t="str">
        <f>"CBFA2T3"</f>
        <v>CBFA2T3</v>
      </c>
      <c r="B7554" s="4">
        <v>3</v>
      </c>
      <c r="C7554" s="5">
        <v>0.81299999999999994</v>
      </c>
    </row>
    <row r="7555" spans="1:3" x14ac:dyDescent="0.2">
      <c r="A7555" s="3" t="str">
        <f>"AC108134.3"</f>
        <v>AC108134.3</v>
      </c>
      <c r="B7555" s="4">
        <v>3</v>
      </c>
      <c r="C7555" s="5">
        <v>0.81299999999999994</v>
      </c>
    </row>
    <row r="7556" spans="1:3" x14ac:dyDescent="0.2">
      <c r="A7556" s="3" t="str">
        <f>"BTBD19"</f>
        <v>BTBD19</v>
      </c>
      <c r="B7556" s="4">
        <v>3</v>
      </c>
      <c r="C7556" s="5">
        <v>0.81299999999999994</v>
      </c>
    </row>
    <row r="7557" spans="1:3" x14ac:dyDescent="0.2">
      <c r="A7557" s="3" t="str">
        <f>"NINJ1"</f>
        <v>NINJ1</v>
      </c>
      <c r="B7557" s="4">
        <v>3</v>
      </c>
      <c r="C7557" s="5">
        <v>0.81100000000000005</v>
      </c>
    </row>
    <row r="7558" spans="1:3" x14ac:dyDescent="0.2">
      <c r="A7558" s="3" t="str">
        <f>"NHSL2"</f>
        <v>NHSL2</v>
      </c>
      <c r="B7558" s="4">
        <v>3</v>
      </c>
      <c r="C7558" s="5">
        <v>0.81100000000000005</v>
      </c>
    </row>
    <row r="7559" spans="1:3" x14ac:dyDescent="0.2">
      <c r="A7559" s="3" t="str">
        <f>"ZNF394"</f>
        <v>ZNF394</v>
      </c>
      <c r="B7559" s="4">
        <v>3</v>
      </c>
      <c r="C7559" s="5">
        <v>0.81100000000000005</v>
      </c>
    </row>
    <row r="7560" spans="1:3" x14ac:dyDescent="0.2">
      <c r="A7560" s="3" t="str">
        <f>"P2RY8"</f>
        <v>P2RY8</v>
      </c>
      <c r="B7560" s="4">
        <v>3</v>
      </c>
      <c r="C7560" s="5">
        <v>0.81100000000000005</v>
      </c>
    </row>
    <row r="7561" spans="1:3" x14ac:dyDescent="0.2">
      <c r="A7561" s="3" t="str">
        <f>"CCL3L3"</f>
        <v>CCL3L3</v>
      </c>
      <c r="B7561" s="4">
        <v>3</v>
      </c>
      <c r="C7561" s="5">
        <v>0.81100000000000005</v>
      </c>
    </row>
    <row r="7562" spans="1:3" x14ac:dyDescent="0.2">
      <c r="A7562" s="3" t="str">
        <f>"RNF166"</f>
        <v>RNF166</v>
      </c>
      <c r="B7562" s="4">
        <v>3</v>
      </c>
      <c r="C7562" s="5">
        <v>0.81100000000000005</v>
      </c>
    </row>
    <row r="7563" spans="1:3" x14ac:dyDescent="0.2">
      <c r="A7563" s="3" t="str">
        <f>"CHST15"</f>
        <v>CHST15</v>
      </c>
      <c r="B7563" s="4">
        <v>3</v>
      </c>
      <c r="C7563" s="5">
        <v>0.81100000000000005</v>
      </c>
    </row>
    <row r="7564" spans="1:3" x14ac:dyDescent="0.2">
      <c r="A7564" s="3" t="str">
        <f>"SLC24A4"</f>
        <v>SLC24A4</v>
      </c>
      <c r="B7564" s="4">
        <v>3</v>
      </c>
      <c r="C7564" s="5">
        <v>0.81</v>
      </c>
    </row>
    <row r="7565" spans="1:3" x14ac:dyDescent="0.2">
      <c r="A7565" s="3" t="str">
        <f>"AC092145.1"</f>
        <v>AC092145.1</v>
      </c>
      <c r="B7565" s="4">
        <v>3</v>
      </c>
      <c r="C7565" s="5">
        <v>0.81</v>
      </c>
    </row>
    <row r="7566" spans="1:3" x14ac:dyDescent="0.2">
      <c r="A7566" s="3" t="str">
        <f>"SERPINB1"</f>
        <v>SERPINB1</v>
      </c>
      <c r="B7566" s="4">
        <v>3</v>
      </c>
      <c r="C7566" s="5">
        <v>0.81</v>
      </c>
    </row>
    <row r="7567" spans="1:3" x14ac:dyDescent="0.2">
      <c r="A7567" s="3" t="str">
        <f>"NTNG2"</f>
        <v>NTNG2</v>
      </c>
      <c r="B7567" s="4">
        <v>3</v>
      </c>
      <c r="C7567" s="5">
        <v>0.81</v>
      </c>
    </row>
    <row r="7568" spans="1:3" x14ac:dyDescent="0.2">
      <c r="A7568" s="3" t="str">
        <f>"RNF24"</f>
        <v>RNF24</v>
      </c>
      <c r="B7568" s="4">
        <v>3</v>
      </c>
      <c r="C7568" s="5">
        <v>0.81</v>
      </c>
    </row>
    <row r="7569" spans="1:3" x14ac:dyDescent="0.2">
      <c r="A7569" s="3" t="str">
        <f>"ST20"</f>
        <v>ST20</v>
      </c>
      <c r="B7569" s="4">
        <v>3</v>
      </c>
      <c r="C7569" s="5">
        <v>0.80900000000000005</v>
      </c>
    </row>
    <row r="7570" spans="1:3" x14ac:dyDescent="0.2">
      <c r="A7570" s="3" t="str">
        <f>"MFNG"</f>
        <v>MFNG</v>
      </c>
      <c r="B7570" s="4">
        <v>3</v>
      </c>
      <c r="C7570" s="5">
        <v>0.80900000000000005</v>
      </c>
    </row>
    <row r="7571" spans="1:3" x14ac:dyDescent="0.2">
      <c r="A7571" s="3" t="str">
        <f>"FCGR1CP"</f>
        <v>FCGR1CP</v>
      </c>
      <c r="B7571" s="4">
        <v>3</v>
      </c>
      <c r="C7571" s="5">
        <v>0.80900000000000005</v>
      </c>
    </row>
    <row r="7572" spans="1:3" x14ac:dyDescent="0.2">
      <c r="A7572" s="3" t="str">
        <f>"RASA2"</f>
        <v>RASA2</v>
      </c>
      <c r="B7572" s="4">
        <v>3</v>
      </c>
      <c r="C7572" s="5">
        <v>0.80900000000000005</v>
      </c>
    </row>
    <row r="7573" spans="1:3" x14ac:dyDescent="0.2">
      <c r="A7573" s="3" t="str">
        <f>"ZC3H12A"</f>
        <v>ZC3H12A</v>
      </c>
      <c r="B7573" s="4">
        <v>3</v>
      </c>
      <c r="C7573" s="5">
        <v>0.80900000000000005</v>
      </c>
    </row>
    <row r="7574" spans="1:3" x14ac:dyDescent="0.2">
      <c r="A7574" s="3" t="str">
        <f>"ARAP1"</f>
        <v>ARAP1</v>
      </c>
      <c r="B7574" s="4">
        <v>3</v>
      </c>
      <c r="C7574" s="5">
        <v>0.80900000000000005</v>
      </c>
    </row>
    <row r="7575" spans="1:3" x14ac:dyDescent="0.2">
      <c r="A7575" s="3" t="str">
        <f>"SYK"</f>
        <v>SYK</v>
      </c>
      <c r="B7575" s="4">
        <v>3</v>
      </c>
      <c r="C7575" s="5">
        <v>0.80800000000000005</v>
      </c>
    </row>
    <row r="7576" spans="1:3" x14ac:dyDescent="0.2">
      <c r="A7576" s="3" t="str">
        <f>"OLR1"</f>
        <v>OLR1</v>
      </c>
      <c r="B7576" s="4">
        <v>3</v>
      </c>
      <c r="C7576" s="5">
        <v>0.80700000000000005</v>
      </c>
    </row>
    <row r="7577" spans="1:3" x14ac:dyDescent="0.2">
      <c r="A7577" s="3" t="str">
        <f>"DENND1C"</f>
        <v>DENND1C</v>
      </c>
      <c r="B7577" s="4">
        <v>3</v>
      </c>
      <c r="C7577" s="5">
        <v>0.80700000000000005</v>
      </c>
    </row>
    <row r="7578" spans="1:3" x14ac:dyDescent="0.2">
      <c r="A7578" s="3" t="str">
        <f>"IFNGR1"</f>
        <v>IFNGR1</v>
      </c>
      <c r="B7578" s="4">
        <v>3</v>
      </c>
      <c r="C7578" s="5">
        <v>0.80700000000000005</v>
      </c>
    </row>
    <row r="7579" spans="1:3" x14ac:dyDescent="0.2">
      <c r="A7579" s="3" t="str">
        <f>"PTAFR"</f>
        <v>PTAFR</v>
      </c>
      <c r="B7579" s="4">
        <v>3</v>
      </c>
      <c r="C7579" s="5">
        <v>0.80600000000000005</v>
      </c>
    </row>
    <row r="7580" spans="1:3" x14ac:dyDescent="0.2">
      <c r="A7580" s="3" t="str">
        <f>"ARL5B"</f>
        <v>ARL5B</v>
      </c>
      <c r="B7580" s="4">
        <v>3</v>
      </c>
      <c r="C7580" s="5">
        <v>0.80600000000000005</v>
      </c>
    </row>
    <row r="7581" spans="1:3" x14ac:dyDescent="0.2">
      <c r="A7581" s="3" t="str">
        <f>"AC112496.1"</f>
        <v>AC112496.1</v>
      </c>
      <c r="B7581" s="4">
        <v>3</v>
      </c>
      <c r="C7581" s="5">
        <v>0.80500000000000005</v>
      </c>
    </row>
    <row r="7582" spans="1:3" x14ac:dyDescent="0.2">
      <c r="A7582" s="3" t="str">
        <f>"GAB3"</f>
        <v>GAB3</v>
      </c>
      <c r="B7582" s="4">
        <v>3</v>
      </c>
      <c r="C7582" s="5">
        <v>0.80500000000000005</v>
      </c>
    </row>
    <row r="7583" spans="1:3" x14ac:dyDescent="0.2">
      <c r="A7583" s="3" t="str">
        <f>"PGS1"</f>
        <v>PGS1</v>
      </c>
      <c r="B7583" s="4">
        <v>3</v>
      </c>
      <c r="C7583" s="5">
        <v>0.80300000000000005</v>
      </c>
    </row>
    <row r="7584" spans="1:3" x14ac:dyDescent="0.2">
      <c r="A7584" s="3" t="str">
        <f>"KLF6"</f>
        <v>KLF6</v>
      </c>
      <c r="B7584" s="4">
        <v>3</v>
      </c>
      <c r="C7584" s="5">
        <v>0.80300000000000005</v>
      </c>
    </row>
    <row r="7585" spans="1:3" x14ac:dyDescent="0.2">
      <c r="A7585" s="3" t="str">
        <f>"GRB2"</f>
        <v>GRB2</v>
      </c>
      <c r="B7585" s="4">
        <v>3</v>
      </c>
      <c r="C7585" s="5">
        <v>0.80300000000000005</v>
      </c>
    </row>
    <row r="7586" spans="1:3" x14ac:dyDescent="0.2">
      <c r="A7586" s="3" t="str">
        <f>"SH3BGRL3"</f>
        <v>SH3BGRL3</v>
      </c>
      <c r="B7586" s="4">
        <v>3</v>
      </c>
      <c r="C7586" s="5">
        <v>0.80100000000000005</v>
      </c>
    </row>
    <row r="7587" spans="1:3" x14ac:dyDescent="0.2">
      <c r="A7587" s="3" t="str">
        <f>"PTEN"</f>
        <v>PTEN</v>
      </c>
      <c r="B7587" s="4">
        <v>3</v>
      </c>
      <c r="C7587" s="5">
        <v>0.80100000000000005</v>
      </c>
    </row>
    <row r="7588" spans="1:3" x14ac:dyDescent="0.2">
      <c r="A7588" s="3" t="str">
        <f>"LINC02207"</f>
        <v>LINC02207</v>
      </c>
      <c r="B7588" s="4">
        <v>3</v>
      </c>
      <c r="C7588" s="5">
        <v>0.80100000000000005</v>
      </c>
    </row>
    <row r="7589" spans="1:3" x14ac:dyDescent="0.2">
      <c r="A7589" s="3" t="str">
        <f>"GADD45B"</f>
        <v>GADD45B</v>
      </c>
      <c r="B7589" s="4">
        <v>3</v>
      </c>
      <c r="C7589" s="5">
        <v>0.80100000000000005</v>
      </c>
    </row>
    <row r="7590" spans="1:3" x14ac:dyDescent="0.2">
      <c r="A7590" s="3" t="str">
        <f>"JMJD1C"</f>
        <v>JMJD1C</v>
      </c>
      <c r="B7590" s="4">
        <v>3</v>
      </c>
      <c r="C7590" s="5">
        <v>0.8</v>
      </c>
    </row>
    <row r="7591" spans="1:3" x14ac:dyDescent="0.2">
      <c r="A7591" s="3" t="str">
        <f>"LYN"</f>
        <v>LYN</v>
      </c>
      <c r="B7591" s="4">
        <v>3</v>
      </c>
      <c r="C7591" s="5">
        <v>0.8</v>
      </c>
    </row>
    <row r="7592" spans="1:3" x14ac:dyDescent="0.2">
      <c r="A7592" s="3" t="str">
        <f>"AC026333.3"</f>
        <v>AC026333.3</v>
      </c>
      <c r="B7592" s="4">
        <v>3</v>
      </c>
      <c r="C7592" s="5">
        <v>0.79900000000000004</v>
      </c>
    </row>
    <row r="7593" spans="1:3" x14ac:dyDescent="0.2">
      <c r="A7593" s="3" t="str">
        <f>"ITGAD"</f>
        <v>ITGAD</v>
      </c>
      <c r="B7593" s="4">
        <v>3</v>
      </c>
      <c r="C7593" s="5">
        <v>0.79900000000000004</v>
      </c>
    </row>
    <row r="7594" spans="1:3" x14ac:dyDescent="0.2">
      <c r="A7594" s="3" t="str">
        <f>"SULT1B1"</f>
        <v>SULT1B1</v>
      </c>
      <c r="B7594" s="4">
        <v>3</v>
      </c>
      <c r="C7594" s="5">
        <v>0.79900000000000004</v>
      </c>
    </row>
    <row r="7595" spans="1:3" x14ac:dyDescent="0.2">
      <c r="A7595" s="3" t="str">
        <f>"ANKRD33B"</f>
        <v>ANKRD33B</v>
      </c>
      <c r="B7595" s="4">
        <v>3</v>
      </c>
      <c r="C7595" s="5">
        <v>0.79800000000000004</v>
      </c>
    </row>
    <row r="7596" spans="1:3" x14ac:dyDescent="0.2">
      <c r="A7596" s="3" t="str">
        <f>"AL021707.6"</f>
        <v>AL021707.6</v>
      </c>
      <c r="B7596" s="4">
        <v>3</v>
      </c>
      <c r="C7596" s="5">
        <v>0.79800000000000004</v>
      </c>
    </row>
    <row r="7597" spans="1:3" x14ac:dyDescent="0.2">
      <c r="A7597" s="3" t="str">
        <f>"AC245884.2"</f>
        <v>AC245884.2</v>
      </c>
      <c r="B7597" s="4">
        <v>3</v>
      </c>
      <c r="C7597" s="5">
        <v>0.79800000000000004</v>
      </c>
    </row>
    <row r="7598" spans="1:3" x14ac:dyDescent="0.2">
      <c r="A7598" s="3" t="str">
        <f>"ADAMTSL4-AS2"</f>
        <v>ADAMTSL4-AS2</v>
      </c>
      <c r="B7598" s="4">
        <v>3</v>
      </c>
      <c r="C7598" s="5">
        <v>0.79600000000000004</v>
      </c>
    </row>
    <row r="7599" spans="1:3" x14ac:dyDescent="0.2">
      <c r="A7599" s="3" t="str">
        <f>"PLAU"</f>
        <v>PLAU</v>
      </c>
      <c r="B7599" s="4">
        <v>3</v>
      </c>
      <c r="C7599" s="5">
        <v>0.79600000000000004</v>
      </c>
    </row>
    <row r="7600" spans="1:3" x14ac:dyDescent="0.2">
      <c r="A7600" s="3" t="str">
        <f>"AC136475.7"</f>
        <v>AC136475.7</v>
      </c>
      <c r="B7600" s="4">
        <v>3</v>
      </c>
      <c r="C7600" s="5">
        <v>0.79600000000000004</v>
      </c>
    </row>
    <row r="7601" spans="1:3" x14ac:dyDescent="0.2">
      <c r="A7601" s="3" t="str">
        <f>"AL021707.1"</f>
        <v>AL021707.1</v>
      </c>
      <c r="B7601" s="4">
        <v>3</v>
      </c>
      <c r="C7601" s="5">
        <v>0.79600000000000004</v>
      </c>
    </row>
    <row r="7602" spans="1:3" x14ac:dyDescent="0.2">
      <c r="A7602" s="3" t="str">
        <f>"ARL11"</f>
        <v>ARL11</v>
      </c>
      <c r="B7602" s="4">
        <v>3</v>
      </c>
      <c r="C7602" s="5">
        <v>0.79500000000000004</v>
      </c>
    </row>
    <row r="7603" spans="1:3" x14ac:dyDescent="0.2">
      <c r="A7603" s="3" t="str">
        <f>"NSMAF"</f>
        <v>NSMAF</v>
      </c>
      <c r="B7603" s="4">
        <v>3</v>
      </c>
      <c r="C7603" s="5">
        <v>0.79400000000000004</v>
      </c>
    </row>
    <row r="7604" spans="1:3" x14ac:dyDescent="0.2">
      <c r="A7604" s="3" t="str">
        <f>"FNIP1"</f>
        <v>FNIP1</v>
      </c>
      <c r="B7604" s="4">
        <v>3</v>
      </c>
      <c r="C7604" s="5">
        <v>0.79400000000000004</v>
      </c>
    </row>
    <row r="7605" spans="1:3" x14ac:dyDescent="0.2">
      <c r="A7605" s="3" t="str">
        <f>"BOD1L1"</f>
        <v>BOD1L1</v>
      </c>
      <c r="B7605" s="4">
        <v>3</v>
      </c>
      <c r="C7605" s="5">
        <v>0.79400000000000004</v>
      </c>
    </row>
    <row r="7606" spans="1:3" x14ac:dyDescent="0.2">
      <c r="A7606" s="3" t="str">
        <f>"CCR3"</f>
        <v>CCR3</v>
      </c>
      <c r="B7606" s="4">
        <v>3</v>
      </c>
      <c r="C7606" s="5">
        <v>0.79400000000000004</v>
      </c>
    </row>
    <row r="7607" spans="1:3" x14ac:dyDescent="0.2">
      <c r="A7607" s="3" t="str">
        <f>"PLEKHO1"</f>
        <v>PLEKHO1</v>
      </c>
      <c r="B7607" s="4">
        <v>3</v>
      </c>
      <c r="C7607" s="5">
        <v>0.79400000000000004</v>
      </c>
    </row>
    <row r="7608" spans="1:3" x14ac:dyDescent="0.2">
      <c r="A7608" s="3" t="str">
        <f>"HCLS1"</f>
        <v>HCLS1</v>
      </c>
      <c r="B7608" s="4">
        <v>3</v>
      </c>
      <c r="C7608" s="5">
        <v>0.79300000000000004</v>
      </c>
    </row>
    <row r="7609" spans="1:3" x14ac:dyDescent="0.2">
      <c r="A7609" s="3" t="str">
        <f>"CXCL2"</f>
        <v>CXCL2</v>
      </c>
      <c r="B7609" s="4">
        <v>3</v>
      </c>
      <c r="C7609" s="5">
        <v>0.79300000000000004</v>
      </c>
    </row>
    <row r="7610" spans="1:3" x14ac:dyDescent="0.2">
      <c r="A7610" s="3" t="str">
        <f>"RAP2C"</f>
        <v>RAP2C</v>
      </c>
      <c r="B7610" s="4">
        <v>3</v>
      </c>
      <c r="C7610" s="5">
        <v>0.79200000000000004</v>
      </c>
    </row>
    <row r="7611" spans="1:3" x14ac:dyDescent="0.2">
      <c r="A7611" s="3" t="str">
        <f>"AC245884.11"</f>
        <v>AC245884.11</v>
      </c>
      <c r="B7611" s="4">
        <v>3</v>
      </c>
      <c r="C7611" s="5">
        <v>0.79100000000000004</v>
      </c>
    </row>
    <row r="7612" spans="1:3" x14ac:dyDescent="0.2">
      <c r="A7612" s="3" t="str">
        <f>"HMOX1"</f>
        <v>HMOX1</v>
      </c>
      <c r="B7612" s="4">
        <v>3</v>
      </c>
      <c r="C7612" s="5">
        <v>0.79100000000000004</v>
      </c>
    </row>
    <row r="7613" spans="1:3" x14ac:dyDescent="0.2">
      <c r="A7613" s="3" t="str">
        <f>"MCTP2"</f>
        <v>MCTP2</v>
      </c>
      <c r="B7613" s="4">
        <v>3</v>
      </c>
      <c r="C7613" s="5">
        <v>0.79100000000000004</v>
      </c>
    </row>
    <row r="7614" spans="1:3" x14ac:dyDescent="0.2">
      <c r="A7614" s="3" t="str">
        <f>"FCGR1A"</f>
        <v>FCGR1A</v>
      </c>
      <c r="B7614" s="4">
        <v>3</v>
      </c>
      <c r="C7614" s="5">
        <v>0.79</v>
      </c>
    </row>
    <row r="7615" spans="1:3" x14ac:dyDescent="0.2">
      <c r="A7615" s="3" t="str">
        <f>"PRELID1"</f>
        <v>PRELID1</v>
      </c>
      <c r="B7615" s="4">
        <v>3</v>
      </c>
      <c r="C7615" s="5">
        <v>0.79</v>
      </c>
    </row>
    <row r="7616" spans="1:3" x14ac:dyDescent="0.2">
      <c r="A7616" s="3" t="str">
        <f>"SEMA6B"</f>
        <v>SEMA6B</v>
      </c>
      <c r="B7616" s="4">
        <v>3</v>
      </c>
      <c r="C7616" s="5">
        <v>0.78900000000000003</v>
      </c>
    </row>
    <row r="7617" spans="1:3" x14ac:dyDescent="0.2">
      <c r="A7617" s="3" t="str">
        <f>"MEF2D"</f>
        <v>MEF2D</v>
      </c>
      <c r="B7617" s="4">
        <v>3</v>
      </c>
      <c r="C7617" s="5">
        <v>0.78900000000000003</v>
      </c>
    </row>
    <row r="7618" spans="1:3" x14ac:dyDescent="0.2">
      <c r="A7618" s="3" t="str">
        <f>"LINC01366"</f>
        <v>LINC01366</v>
      </c>
      <c r="B7618" s="4">
        <v>3</v>
      </c>
      <c r="C7618" s="5">
        <v>0.78800000000000003</v>
      </c>
    </row>
    <row r="7619" spans="1:3" x14ac:dyDescent="0.2">
      <c r="A7619" s="3" t="str">
        <f>"PHF20L1"</f>
        <v>PHF20L1</v>
      </c>
      <c r="B7619" s="4">
        <v>3</v>
      </c>
      <c r="C7619" s="5">
        <v>0.78800000000000003</v>
      </c>
    </row>
    <row r="7620" spans="1:3" x14ac:dyDescent="0.2">
      <c r="A7620" s="3" t="str">
        <f>"LINC00189"</f>
        <v>LINC00189</v>
      </c>
      <c r="B7620" s="4">
        <v>3</v>
      </c>
      <c r="C7620" s="5">
        <v>0.78800000000000003</v>
      </c>
    </row>
    <row r="7621" spans="1:3" x14ac:dyDescent="0.2">
      <c r="A7621" s="3" t="str">
        <f>"AC123595.1"</f>
        <v>AC123595.1</v>
      </c>
      <c r="B7621" s="4">
        <v>3</v>
      </c>
      <c r="C7621" s="5">
        <v>0.78700000000000003</v>
      </c>
    </row>
    <row r="7622" spans="1:3" x14ac:dyDescent="0.2">
      <c r="A7622" s="3" t="str">
        <f>"HECA"</f>
        <v>HECA</v>
      </c>
      <c r="B7622" s="4">
        <v>3</v>
      </c>
      <c r="C7622" s="5">
        <v>0.78700000000000003</v>
      </c>
    </row>
    <row r="7623" spans="1:3" x14ac:dyDescent="0.2">
      <c r="A7623" s="3" t="str">
        <f>"PPIAP89"</f>
        <v>PPIAP89</v>
      </c>
      <c r="B7623" s="4">
        <v>3</v>
      </c>
      <c r="C7623" s="5">
        <v>0.78700000000000003</v>
      </c>
    </row>
    <row r="7624" spans="1:3" x14ac:dyDescent="0.2">
      <c r="A7624" s="3" t="str">
        <f>"WTAP"</f>
        <v>WTAP</v>
      </c>
      <c r="B7624" s="4">
        <v>3</v>
      </c>
      <c r="C7624" s="5">
        <v>0.78700000000000003</v>
      </c>
    </row>
    <row r="7625" spans="1:3" x14ac:dyDescent="0.2">
      <c r="A7625" s="3" t="str">
        <f>"AC123912.2"</f>
        <v>AC123912.2</v>
      </c>
      <c r="B7625" s="4">
        <v>3</v>
      </c>
      <c r="C7625" s="5">
        <v>0.78600000000000003</v>
      </c>
    </row>
    <row r="7626" spans="1:3" x14ac:dyDescent="0.2">
      <c r="A7626" s="3" t="str">
        <f>"RARA-AS1"</f>
        <v>RARA-AS1</v>
      </c>
      <c r="B7626" s="4">
        <v>3</v>
      </c>
      <c r="C7626" s="5">
        <v>0.78600000000000003</v>
      </c>
    </row>
    <row r="7627" spans="1:3" x14ac:dyDescent="0.2">
      <c r="A7627" s="3" t="str">
        <f>"STX11"</f>
        <v>STX11</v>
      </c>
      <c r="B7627" s="4">
        <v>3</v>
      </c>
      <c r="C7627" s="5">
        <v>0.78600000000000003</v>
      </c>
    </row>
    <row r="7628" spans="1:3" x14ac:dyDescent="0.2">
      <c r="A7628" s="3" t="str">
        <f>"FOLR3"</f>
        <v>FOLR3</v>
      </c>
      <c r="B7628" s="4">
        <v>3</v>
      </c>
      <c r="C7628" s="5">
        <v>0.78500000000000003</v>
      </c>
    </row>
    <row r="7629" spans="1:3" x14ac:dyDescent="0.2">
      <c r="A7629" s="3" t="str">
        <f>"RAB21"</f>
        <v>RAB21</v>
      </c>
      <c r="B7629" s="4">
        <v>3</v>
      </c>
      <c r="C7629" s="5">
        <v>0.78500000000000003</v>
      </c>
    </row>
    <row r="7630" spans="1:3" x14ac:dyDescent="0.2">
      <c r="A7630" s="3" t="str">
        <f>"CCL4"</f>
        <v>CCL4</v>
      </c>
      <c r="B7630" s="4">
        <v>3</v>
      </c>
      <c r="C7630" s="5">
        <v>0.78500000000000003</v>
      </c>
    </row>
    <row r="7631" spans="1:3" x14ac:dyDescent="0.2">
      <c r="A7631" s="3" t="str">
        <f>"ANTXR2"</f>
        <v>ANTXR2</v>
      </c>
      <c r="B7631" s="4">
        <v>3</v>
      </c>
      <c r="C7631" s="5">
        <v>0.78400000000000003</v>
      </c>
    </row>
    <row r="7632" spans="1:3" x14ac:dyDescent="0.2">
      <c r="A7632" s="3" t="str">
        <f>"AL109809.1"</f>
        <v>AL109809.1</v>
      </c>
      <c r="B7632" s="4">
        <v>3</v>
      </c>
      <c r="C7632" s="5">
        <v>0.78400000000000003</v>
      </c>
    </row>
    <row r="7633" spans="1:3" x14ac:dyDescent="0.2">
      <c r="A7633" s="3" t="str">
        <f>"ATP6V0B"</f>
        <v>ATP6V0B</v>
      </c>
      <c r="B7633" s="4">
        <v>3</v>
      </c>
      <c r="C7633" s="5">
        <v>0.78400000000000003</v>
      </c>
    </row>
    <row r="7634" spans="1:3" x14ac:dyDescent="0.2">
      <c r="A7634" s="3" t="str">
        <f>"TNF"</f>
        <v>TNF</v>
      </c>
      <c r="B7634" s="4">
        <v>3</v>
      </c>
      <c r="C7634" s="5">
        <v>0.78400000000000003</v>
      </c>
    </row>
    <row r="7635" spans="1:3" x14ac:dyDescent="0.2">
      <c r="A7635" s="3" t="str">
        <f>"AL049634.2"</f>
        <v>AL049634.2</v>
      </c>
      <c r="B7635" s="4">
        <v>3</v>
      </c>
      <c r="C7635" s="5">
        <v>0.78300000000000003</v>
      </c>
    </row>
    <row r="7636" spans="1:3" x14ac:dyDescent="0.2">
      <c r="A7636" s="3" t="str">
        <f>"PCBP1"</f>
        <v>PCBP1</v>
      </c>
      <c r="B7636" s="4">
        <v>3</v>
      </c>
      <c r="C7636" s="5">
        <v>0.78300000000000003</v>
      </c>
    </row>
    <row r="7637" spans="1:3" x14ac:dyDescent="0.2">
      <c r="A7637" s="3" t="str">
        <f>"SRPK1"</f>
        <v>SRPK1</v>
      </c>
      <c r="B7637" s="4">
        <v>3</v>
      </c>
      <c r="C7637" s="5">
        <v>0.78300000000000003</v>
      </c>
    </row>
    <row r="7638" spans="1:3" x14ac:dyDescent="0.2">
      <c r="A7638" s="3" t="str">
        <f>"AL391825.1"</f>
        <v>AL391825.1</v>
      </c>
      <c r="B7638" s="4">
        <v>3</v>
      </c>
      <c r="C7638" s="5">
        <v>0.78200000000000003</v>
      </c>
    </row>
    <row r="7639" spans="1:3" x14ac:dyDescent="0.2">
      <c r="A7639" s="3" t="str">
        <f>"IL16"</f>
        <v>IL16</v>
      </c>
      <c r="B7639" s="4">
        <v>3</v>
      </c>
      <c r="C7639" s="5">
        <v>0.78200000000000003</v>
      </c>
    </row>
    <row r="7640" spans="1:3" x14ac:dyDescent="0.2">
      <c r="A7640" s="3" t="str">
        <f>"AL731571.1"</f>
        <v>AL731571.1</v>
      </c>
      <c r="B7640" s="4">
        <v>3</v>
      </c>
      <c r="C7640" s="5">
        <v>0.78200000000000003</v>
      </c>
    </row>
    <row r="7641" spans="1:3" x14ac:dyDescent="0.2">
      <c r="A7641" s="3" t="str">
        <f>"AGO2"</f>
        <v>AGO2</v>
      </c>
      <c r="B7641" s="4">
        <v>3</v>
      </c>
      <c r="C7641" s="5">
        <v>0.78200000000000003</v>
      </c>
    </row>
    <row r="7642" spans="1:3" x14ac:dyDescent="0.2">
      <c r="A7642" s="3" t="str">
        <f>"AC007271.1"</f>
        <v>AC007271.1</v>
      </c>
      <c r="B7642" s="4">
        <v>3</v>
      </c>
      <c r="C7642" s="5">
        <v>0.78200000000000003</v>
      </c>
    </row>
    <row r="7643" spans="1:3" x14ac:dyDescent="0.2">
      <c r="A7643" s="3" t="str">
        <f>"CYP4F3"</f>
        <v>CYP4F3</v>
      </c>
      <c r="B7643" s="4">
        <v>3</v>
      </c>
      <c r="C7643" s="5">
        <v>0.78100000000000003</v>
      </c>
    </row>
    <row r="7644" spans="1:3" x14ac:dyDescent="0.2">
      <c r="A7644" s="3" t="str">
        <f>"ARAP3"</f>
        <v>ARAP3</v>
      </c>
      <c r="B7644" s="4">
        <v>3</v>
      </c>
      <c r="C7644" s="5">
        <v>0.78100000000000003</v>
      </c>
    </row>
    <row r="7645" spans="1:3" x14ac:dyDescent="0.2">
      <c r="A7645" s="3" t="str">
        <f>"AC005050.3"</f>
        <v>AC005050.3</v>
      </c>
      <c r="B7645" s="4">
        <v>3</v>
      </c>
      <c r="C7645" s="5">
        <v>0.78</v>
      </c>
    </row>
    <row r="7646" spans="1:3" x14ac:dyDescent="0.2">
      <c r="A7646" s="3" t="str">
        <f>"AC007278.2"</f>
        <v>AC007278.2</v>
      </c>
      <c r="B7646" s="4">
        <v>3</v>
      </c>
      <c r="C7646" s="5">
        <v>0.78</v>
      </c>
    </row>
    <row r="7647" spans="1:3" x14ac:dyDescent="0.2">
      <c r="A7647" s="3" t="str">
        <f>"TMEM273"</f>
        <v>TMEM273</v>
      </c>
      <c r="B7647" s="4">
        <v>3</v>
      </c>
      <c r="C7647" s="5">
        <v>0.77800000000000002</v>
      </c>
    </row>
    <row r="7648" spans="1:3" x14ac:dyDescent="0.2">
      <c r="A7648" s="3" t="str">
        <f>"TMEM120A"</f>
        <v>TMEM120A</v>
      </c>
      <c r="B7648" s="4">
        <v>3</v>
      </c>
      <c r="C7648" s="5">
        <v>0.77800000000000002</v>
      </c>
    </row>
    <row r="7649" spans="1:3" x14ac:dyDescent="0.2">
      <c r="A7649" s="3" t="str">
        <f>"PPP4R1L"</f>
        <v>PPP4R1L</v>
      </c>
      <c r="B7649" s="4">
        <v>3</v>
      </c>
      <c r="C7649" s="5">
        <v>0.77800000000000002</v>
      </c>
    </row>
    <row r="7650" spans="1:3" x14ac:dyDescent="0.2">
      <c r="A7650" s="3" t="str">
        <f>"RELB"</f>
        <v>RELB</v>
      </c>
      <c r="B7650" s="4">
        <v>3</v>
      </c>
      <c r="C7650" s="5">
        <v>0.77700000000000002</v>
      </c>
    </row>
    <row r="7651" spans="1:3" x14ac:dyDescent="0.2">
      <c r="A7651" s="3" t="str">
        <f>"IMPDH1"</f>
        <v>IMPDH1</v>
      </c>
      <c r="B7651" s="4">
        <v>3</v>
      </c>
      <c r="C7651" s="5">
        <v>0.77700000000000002</v>
      </c>
    </row>
    <row r="7652" spans="1:3" x14ac:dyDescent="0.2">
      <c r="A7652" s="3" t="str">
        <f>"IER3"</f>
        <v>IER3</v>
      </c>
      <c r="B7652" s="4">
        <v>3</v>
      </c>
      <c r="C7652" s="5">
        <v>0.77700000000000002</v>
      </c>
    </row>
    <row r="7653" spans="1:3" x14ac:dyDescent="0.2">
      <c r="A7653" s="3" t="str">
        <f>"GNAI2"</f>
        <v>GNAI2</v>
      </c>
      <c r="B7653" s="4">
        <v>3</v>
      </c>
      <c r="C7653" s="5">
        <v>0.77600000000000002</v>
      </c>
    </row>
    <row r="7654" spans="1:3" x14ac:dyDescent="0.2">
      <c r="A7654" s="3" t="str">
        <f>"TALDO1"</f>
        <v>TALDO1</v>
      </c>
      <c r="B7654" s="4">
        <v>3</v>
      </c>
      <c r="C7654" s="5">
        <v>0.77600000000000002</v>
      </c>
    </row>
    <row r="7655" spans="1:3" x14ac:dyDescent="0.2">
      <c r="A7655" s="3" t="str">
        <f>"MAFF"</f>
        <v>MAFF</v>
      </c>
      <c r="B7655" s="4">
        <v>3</v>
      </c>
      <c r="C7655" s="5">
        <v>0.77600000000000002</v>
      </c>
    </row>
    <row r="7656" spans="1:3" x14ac:dyDescent="0.2">
      <c r="A7656" s="3" t="str">
        <f>"GIT2"</f>
        <v>GIT2</v>
      </c>
      <c r="B7656" s="4">
        <v>3</v>
      </c>
      <c r="C7656" s="5">
        <v>0.77600000000000002</v>
      </c>
    </row>
    <row r="7657" spans="1:3" x14ac:dyDescent="0.2">
      <c r="A7657" s="3" t="str">
        <f>"NR4A3"</f>
        <v>NR4A3</v>
      </c>
      <c r="B7657" s="4">
        <v>3</v>
      </c>
      <c r="C7657" s="5">
        <v>0.77500000000000002</v>
      </c>
    </row>
    <row r="7658" spans="1:3" x14ac:dyDescent="0.2">
      <c r="A7658" s="3" t="str">
        <f>"LINC01215"</f>
        <v>LINC01215</v>
      </c>
      <c r="B7658" s="4">
        <v>3</v>
      </c>
      <c r="C7658" s="5">
        <v>0.77500000000000002</v>
      </c>
    </row>
    <row r="7659" spans="1:3" x14ac:dyDescent="0.2">
      <c r="A7659" s="3" t="str">
        <f>"CNN2"</f>
        <v>CNN2</v>
      </c>
      <c r="B7659" s="4">
        <v>3</v>
      </c>
      <c r="C7659" s="5">
        <v>0.77400000000000002</v>
      </c>
    </row>
    <row r="7660" spans="1:3" x14ac:dyDescent="0.2">
      <c r="A7660" s="3" t="str">
        <f>"MMP9"</f>
        <v>MMP9</v>
      </c>
      <c r="B7660" s="4">
        <v>3</v>
      </c>
      <c r="C7660" s="5">
        <v>0.77400000000000002</v>
      </c>
    </row>
    <row r="7661" spans="1:3" x14ac:dyDescent="0.2">
      <c r="A7661" s="3" t="str">
        <f>"CAMP"</f>
        <v>CAMP</v>
      </c>
      <c r="B7661" s="4">
        <v>3</v>
      </c>
      <c r="C7661" s="5">
        <v>0.77400000000000002</v>
      </c>
    </row>
    <row r="7662" spans="1:3" x14ac:dyDescent="0.2">
      <c r="A7662" s="3" t="str">
        <f>"UBE2B"</f>
        <v>UBE2B</v>
      </c>
      <c r="B7662" s="4">
        <v>3</v>
      </c>
      <c r="C7662" s="5">
        <v>0.77400000000000002</v>
      </c>
    </row>
    <row r="7663" spans="1:3" x14ac:dyDescent="0.2">
      <c r="A7663" s="3" t="str">
        <f>"PPP1R15A"</f>
        <v>PPP1R15A</v>
      </c>
      <c r="B7663" s="4">
        <v>3</v>
      </c>
      <c r="C7663" s="5">
        <v>0.77300000000000002</v>
      </c>
    </row>
    <row r="7664" spans="1:3" x14ac:dyDescent="0.2">
      <c r="A7664" s="3" t="str">
        <f>"BMP6"</f>
        <v>BMP6</v>
      </c>
      <c r="B7664" s="4">
        <v>3</v>
      </c>
      <c r="C7664" s="5">
        <v>0.77200000000000002</v>
      </c>
    </row>
    <row r="7665" spans="1:3" x14ac:dyDescent="0.2">
      <c r="A7665" s="3" t="str">
        <f>"CHI3L1"</f>
        <v>CHI3L1</v>
      </c>
      <c r="B7665" s="4">
        <v>3</v>
      </c>
      <c r="C7665" s="5">
        <v>0.77200000000000002</v>
      </c>
    </row>
    <row r="7666" spans="1:3" x14ac:dyDescent="0.2">
      <c r="A7666" s="3" t="str">
        <f>"AC083862.1"</f>
        <v>AC083862.1</v>
      </c>
      <c r="B7666" s="4">
        <v>3</v>
      </c>
      <c r="C7666" s="5">
        <v>0.77200000000000002</v>
      </c>
    </row>
    <row r="7667" spans="1:3" x14ac:dyDescent="0.2">
      <c r="A7667" s="3" t="str">
        <f>"AC016831.1"</f>
        <v>AC016831.1</v>
      </c>
      <c r="B7667" s="4">
        <v>3</v>
      </c>
      <c r="C7667" s="5">
        <v>0.77200000000000002</v>
      </c>
    </row>
    <row r="7668" spans="1:3" x14ac:dyDescent="0.2">
      <c r="A7668" s="3" t="str">
        <f>"ERN1"</f>
        <v>ERN1</v>
      </c>
      <c r="B7668" s="4">
        <v>3</v>
      </c>
      <c r="C7668" s="5">
        <v>0.77200000000000002</v>
      </c>
    </row>
    <row r="7669" spans="1:3" x14ac:dyDescent="0.2">
      <c r="A7669" s="3" t="str">
        <f>"AC015871.8"</f>
        <v>AC015871.8</v>
      </c>
      <c r="B7669" s="4">
        <v>3</v>
      </c>
      <c r="C7669" s="5">
        <v>0.77200000000000002</v>
      </c>
    </row>
    <row r="7670" spans="1:3" x14ac:dyDescent="0.2">
      <c r="A7670" s="3" t="str">
        <f>"TNFAIP8L2"</f>
        <v>TNFAIP8L2</v>
      </c>
      <c r="B7670" s="4">
        <v>3</v>
      </c>
      <c r="C7670" s="5">
        <v>0.77200000000000002</v>
      </c>
    </row>
    <row r="7671" spans="1:3" x14ac:dyDescent="0.2">
      <c r="A7671" s="3" t="str">
        <f>"AL445524.1"</f>
        <v>AL445524.1</v>
      </c>
      <c r="B7671" s="4">
        <v>3</v>
      </c>
      <c r="C7671" s="5">
        <v>0.77200000000000002</v>
      </c>
    </row>
    <row r="7672" spans="1:3" x14ac:dyDescent="0.2">
      <c r="A7672" s="3" t="str">
        <f>"SLC31A2"</f>
        <v>SLC31A2</v>
      </c>
      <c r="B7672" s="4">
        <v>3</v>
      </c>
      <c r="C7672" s="5">
        <v>0.77100000000000002</v>
      </c>
    </row>
    <row r="7673" spans="1:3" x14ac:dyDescent="0.2">
      <c r="A7673" s="3" t="str">
        <f>"SEMA7A"</f>
        <v>SEMA7A</v>
      </c>
      <c r="B7673" s="4">
        <v>3</v>
      </c>
      <c r="C7673" s="5">
        <v>0.77100000000000002</v>
      </c>
    </row>
    <row r="7674" spans="1:3" x14ac:dyDescent="0.2">
      <c r="A7674" s="3" t="str">
        <f>"SPATA2L"</f>
        <v>SPATA2L</v>
      </c>
      <c r="B7674" s="4">
        <v>3</v>
      </c>
      <c r="C7674" s="5">
        <v>0.77100000000000002</v>
      </c>
    </row>
    <row r="7675" spans="1:3" x14ac:dyDescent="0.2">
      <c r="A7675" s="3" t="str">
        <f>"PPP1R12A"</f>
        <v>PPP1R12A</v>
      </c>
      <c r="B7675" s="4">
        <v>3</v>
      </c>
      <c r="C7675" s="5">
        <v>0.77100000000000002</v>
      </c>
    </row>
    <row r="7676" spans="1:3" x14ac:dyDescent="0.2">
      <c r="A7676" s="3" t="str">
        <f>"LINC01094"</f>
        <v>LINC01094</v>
      </c>
      <c r="B7676" s="4">
        <v>3</v>
      </c>
      <c r="C7676" s="5">
        <v>0.77100000000000002</v>
      </c>
    </row>
    <row r="7677" spans="1:3" x14ac:dyDescent="0.2">
      <c r="A7677" s="3" t="str">
        <f>"CCL4L2"</f>
        <v>CCL4L2</v>
      </c>
      <c r="B7677" s="4">
        <v>3</v>
      </c>
      <c r="C7677" s="5">
        <v>0.77100000000000002</v>
      </c>
    </row>
    <row r="7678" spans="1:3" x14ac:dyDescent="0.2">
      <c r="A7678" s="3" t="str">
        <f>"AC136475.9"</f>
        <v>AC136475.9</v>
      </c>
      <c r="B7678" s="4">
        <v>3</v>
      </c>
      <c r="C7678" s="5">
        <v>0.77</v>
      </c>
    </row>
    <row r="7679" spans="1:3" x14ac:dyDescent="0.2">
      <c r="A7679" s="3" t="str">
        <f>"INSL3"</f>
        <v>INSL3</v>
      </c>
      <c r="B7679" s="4">
        <v>3</v>
      </c>
      <c r="C7679" s="5">
        <v>0.77</v>
      </c>
    </row>
    <row r="7680" spans="1:3" x14ac:dyDescent="0.2">
      <c r="A7680" s="3" t="str">
        <f>"NFKBIE"</f>
        <v>NFKBIE</v>
      </c>
      <c r="B7680" s="4">
        <v>3</v>
      </c>
      <c r="C7680" s="5">
        <v>0.76900000000000002</v>
      </c>
    </row>
    <row r="7681" spans="1:3" x14ac:dyDescent="0.2">
      <c r="A7681" s="3" t="str">
        <f>"EREG"</f>
        <v>EREG</v>
      </c>
      <c r="B7681" s="4">
        <v>3</v>
      </c>
      <c r="C7681" s="5">
        <v>0.76900000000000002</v>
      </c>
    </row>
    <row r="7682" spans="1:3" x14ac:dyDescent="0.2">
      <c r="A7682" s="3" t="str">
        <f>"FCGR2B"</f>
        <v>FCGR2B</v>
      </c>
      <c r="B7682" s="4">
        <v>3</v>
      </c>
      <c r="C7682" s="5">
        <v>0.76900000000000002</v>
      </c>
    </row>
    <row r="7683" spans="1:3" x14ac:dyDescent="0.2">
      <c r="A7683" s="3" t="str">
        <f>"TGFB1"</f>
        <v>TGFB1</v>
      </c>
      <c r="B7683" s="4">
        <v>3</v>
      </c>
      <c r="C7683" s="5">
        <v>0.76900000000000002</v>
      </c>
    </row>
    <row r="7684" spans="1:3" x14ac:dyDescent="0.2">
      <c r="A7684" s="3" t="str">
        <f>"AC136475.3"</f>
        <v>AC136475.3</v>
      </c>
      <c r="B7684" s="4">
        <v>3</v>
      </c>
      <c r="C7684" s="5">
        <v>0.76700000000000002</v>
      </c>
    </row>
    <row r="7685" spans="1:3" x14ac:dyDescent="0.2">
      <c r="A7685" s="3" t="str">
        <f>"LSP1"</f>
        <v>LSP1</v>
      </c>
      <c r="B7685" s="4">
        <v>3</v>
      </c>
      <c r="C7685" s="5">
        <v>0.76700000000000002</v>
      </c>
    </row>
    <row r="7686" spans="1:3" x14ac:dyDescent="0.2">
      <c r="A7686" s="3" t="str">
        <f>"FAM209B"</f>
        <v>FAM209B</v>
      </c>
      <c r="B7686" s="4">
        <v>3</v>
      </c>
      <c r="C7686" s="5">
        <v>0.76700000000000002</v>
      </c>
    </row>
    <row r="7687" spans="1:3" x14ac:dyDescent="0.2">
      <c r="A7687" s="3" t="str">
        <f>"OLIG1"</f>
        <v>OLIG1</v>
      </c>
      <c r="B7687" s="4">
        <v>3</v>
      </c>
      <c r="C7687" s="5">
        <v>0.76700000000000002</v>
      </c>
    </row>
    <row r="7688" spans="1:3" x14ac:dyDescent="0.2">
      <c r="A7688" s="3" t="str">
        <f>"FHL3"</f>
        <v>FHL3</v>
      </c>
      <c r="B7688" s="4">
        <v>3</v>
      </c>
      <c r="C7688" s="5">
        <v>0.76700000000000002</v>
      </c>
    </row>
    <row r="7689" spans="1:3" x14ac:dyDescent="0.2">
      <c r="A7689" s="3" t="str">
        <f>"NLGN3"</f>
        <v>NLGN3</v>
      </c>
      <c r="B7689" s="4">
        <v>3</v>
      </c>
      <c r="C7689" s="5">
        <v>0.76600000000000001</v>
      </c>
    </row>
    <row r="7690" spans="1:3" x14ac:dyDescent="0.2">
      <c r="A7690" s="3" t="str">
        <f>"CCRL2"</f>
        <v>CCRL2</v>
      </c>
      <c r="B7690" s="4">
        <v>3</v>
      </c>
      <c r="C7690" s="5">
        <v>0.76600000000000001</v>
      </c>
    </row>
    <row r="7691" spans="1:3" x14ac:dyDescent="0.2">
      <c r="A7691" s="3" t="str">
        <f>"SELPLG"</f>
        <v>SELPLG</v>
      </c>
      <c r="B7691" s="4">
        <v>3</v>
      </c>
      <c r="C7691" s="5">
        <v>0.76600000000000001</v>
      </c>
    </row>
    <row r="7692" spans="1:3" x14ac:dyDescent="0.2">
      <c r="A7692" s="3" t="str">
        <f>"AC007032.1"</f>
        <v>AC007032.1</v>
      </c>
      <c r="B7692" s="4">
        <v>3</v>
      </c>
      <c r="C7692" s="5">
        <v>0.76500000000000001</v>
      </c>
    </row>
    <row r="7693" spans="1:3" x14ac:dyDescent="0.2">
      <c r="A7693" s="3" t="str">
        <f>"AC005280.2"</f>
        <v>AC005280.2</v>
      </c>
      <c r="B7693" s="4">
        <v>3</v>
      </c>
      <c r="C7693" s="5">
        <v>0.76500000000000001</v>
      </c>
    </row>
    <row r="7694" spans="1:3" x14ac:dyDescent="0.2">
      <c r="A7694" s="3" t="str">
        <f>"AL359762.1"</f>
        <v>AL359762.1</v>
      </c>
      <c r="B7694" s="4">
        <v>3</v>
      </c>
      <c r="C7694" s="5">
        <v>0.76500000000000001</v>
      </c>
    </row>
    <row r="7695" spans="1:3" x14ac:dyDescent="0.2">
      <c r="A7695" s="3" t="str">
        <f>"VPS8"</f>
        <v>VPS8</v>
      </c>
      <c r="B7695" s="4">
        <v>3</v>
      </c>
      <c r="C7695" s="5">
        <v>0.76500000000000001</v>
      </c>
    </row>
    <row r="7696" spans="1:3" x14ac:dyDescent="0.2">
      <c r="A7696" s="3" t="str">
        <f>"DNAJC25-GNG10"</f>
        <v>DNAJC25-GNG10</v>
      </c>
      <c r="B7696" s="4">
        <v>3</v>
      </c>
      <c r="C7696" s="5">
        <v>0.76500000000000001</v>
      </c>
    </row>
    <row r="7697" spans="1:3" x14ac:dyDescent="0.2">
      <c r="A7697" s="3" t="str">
        <f>"AC136475.5"</f>
        <v>AC136475.5</v>
      </c>
      <c r="B7697" s="4">
        <v>3</v>
      </c>
      <c r="C7697" s="5">
        <v>0.76400000000000001</v>
      </c>
    </row>
    <row r="7698" spans="1:3" x14ac:dyDescent="0.2">
      <c r="A7698" s="3" t="str">
        <f>"FTL"</f>
        <v>FTL</v>
      </c>
      <c r="B7698" s="4">
        <v>3</v>
      </c>
      <c r="C7698" s="5">
        <v>0.76400000000000001</v>
      </c>
    </row>
    <row r="7699" spans="1:3" x14ac:dyDescent="0.2">
      <c r="A7699" s="3" t="str">
        <f>"TLR6"</f>
        <v>TLR6</v>
      </c>
      <c r="B7699" s="4">
        <v>3</v>
      </c>
      <c r="C7699" s="5">
        <v>0.76400000000000001</v>
      </c>
    </row>
    <row r="7700" spans="1:3" x14ac:dyDescent="0.2">
      <c r="A7700" s="3" t="str">
        <f>"ZNF200"</f>
        <v>ZNF200</v>
      </c>
      <c r="B7700" s="4">
        <v>3</v>
      </c>
      <c r="C7700" s="5">
        <v>0.76400000000000001</v>
      </c>
    </row>
    <row r="7701" spans="1:3" x14ac:dyDescent="0.2">
      <c r="A7701" s="3" t="str">
        <f>"AC002091.1"</f>
        <v>AC002091.1</v>
      </c>
      <c r="B7701" s="4">
        <v>3</v>
      </c>
      <c r="C7701" s="5">
        <v>0.76300000000000001</v>
      </c>
    </row>
    <row r="7702" spans="1:3" x14ac:dyDescent="0.2">
      <c r="A7702" s="3" t="str">
        <f>"ZBP1"</f>
        <v>ZBP1</v>
      </c>
      <c r="B7702" s="4">
        <v>3</v>
      </c>
      <c r="C7702" s="5">
        <v>0.76300000000000001</v>
      </c>
    </row>
    <row r="7703" spans="1:3" x14ac:dyDescent="0.2">
      <c r="A7703" s="3" t="str">
        <f>"MYBPH"</f>
        <v>MYBPH</v>
      </c>
      <c r="B7703" s="4">
        <v>3</v>
      </c>
      <c r="C7703" s="5">
        <v>0.76300000000000001</v>
      </c>
    </row>
    <row r="7704" spans="1:3" x14ac:dyDescent="0.2">
      <c r="A7704" s="3" t="str">
        <f>"STAT3"</f>
        <v>STAT3</v>
      </c>
      <c r="B7704" s="4">
        <v>3</v>
      </c>
      <c r="C7704" s="5">
        <v>0.76300000000000001</v>
      </c>
    </row>
    <row r="7705" spans="1:3" x14ac:dyDescent="0.2">
      <c r="A7705" s="3" t="str">
        <f>"AGTPBP1"</f>
        <v>AGTPBP1</v>
      </c>
      <c r="B7705" s="4">
        <v>3</v>
      </c>
      <c r="C7705" s="5">
        <v>0.76300000000000001</v>
      </c>
    </row>
    <row r="7706" spans="1:3" x14ac:dyDescent="0.2">
      <c r="A7706" s="3" t="str">
        <f>"PPP1R15B"</f>
        <v>PPP1R15B</v>
      </c>
      <c r="B7706" s="4">
        <v>3</v>
      </c>
      <c r="C7706" s="5">
        <v>0.76300000000000001</v>
      </c>
    </row>
    <row r="7707" spans="1:3" x14ac:dyDescent="0.2">
      <c r="A7707" s="3" t="str">
        <f>"HNRNPA1P52"</f>
        <v>HNRNPA1P52</v>
      </c>
      <c r="B7707" s="4">
        <v>3</v>
      </c>
      <c r="C7707" s="5">
        <v>0.76300000000000001</v>
      </c>
    </row>
    <row r="7708" spans="1:3" x14ac:dyDescent="0.2">
      <c r="A7708" s="3" t="str">
        <f>"NHLH1"</f>
        <v>NHLH1</v>
      </c>
      <c r="B7708" s="4">
        <v>3</v>
      </c>
      <c r="C7708" s="5">
        <v>0.76200000000000001</v>
      </c>
    </row>
    <row r="7709" spans="1:3" x14ac:dyDescent="0.2">
      <c r="A7709" s="3" t="str">
        <f>"MAP2K3"</f>
        <v>MAP2K3</v>
      </c>
      <c r="B7709" s="4">
        <v>3</v>
      </c>
      <c r="C7709" s="5">
        <v>0.76200000000000001</v>
      </c>
    </row>
    <row r="7710" spans="1:3" x14ac:dyDescent="0.2">
      <c r="A7710" s="3" t="str">
        <f>"TMEM140"</f>
        <v>TMEM140</v>
      </c>
      <c r="B7710" s="4">
        <v>3</v>
      </c>
      <c r="C7710" s="5">
        <v>0.76200000000000001</v>
      </c>
    </row>
    <row r="7711" spans="1:3" x14ac:dyDescent="0.2">
      <c r="A7711" s="3" t="str">
        <f>"BAZ1A"</f>
        <v>BAZ1A</v>
      </c>
      <c r="B7711" s="4">
        <v>3</v>
      </c>
      <c r="C7711" s="5">
        <v>0.76200000000000001</v>
      </c>
    </row>
    <row r="7712" spans="1:3" x14ac:dyDescent="0.2">
      <c r="A7712" s="3" t="str">
        <f>"AC005622.1"</f>
        <v>AC005622.1</v>
      </c>
      <c r="B7712" s="4">
        <v>3</v>
      </c>
      <c r="C7712" s="5">
        <v>0.76100000000000001</v>
      </c>
    </row>
    <row r="7713" spans="1:3" x14ac:dyDescent="0.2">
      <c r="A7713" s="3" t="str">
        <f>"SERPINA1"</f>
        <v>SERPINA1</v>
      </c>
      <c r="B7713" s="4">
        <v>3</v>
      </c>
      <c r="C7713" s="5">
        <v>0.76100000000000001</v>
      </c>
    </row>
    <row r="7714" spans="1:3" x14ac:dyDescent="0.2">
      <c r="A7714" s="3" t="str">
        <f>"RNF122"</f>
        <v>RNF122</v>
      </c>
      <c r="B7714" s="4">
        <v>3</v>
      </c>
      <c r="C7714" s="5">
        <v>0.76100000000000001</v>
      </c>
    </row>
    <row r="7715" spans="1:3" x14ac:dyDescent="0.2">
      <c r="A7715" s="3" t="str">
        <f>"WDFY4"</f>
        <v>WDFY4</v>
      </c>
      <c r="B7715" s="4">
        <v>3</v>
      </c>
      <c r="C7715" s="5">
        <v>0.76</v>
      </c>
    </row>
    <row r="7716" spans="1:3" x14ac:dyDescent="0.2">
      <c r="A7716" s="3" t="str">
        <f>"LIMK2"</f>
        <v>LIMK2</v>
      </c>
      <c r="B7716" s="4">
        <v>3</v>
      </c>
      <c r="C7716" s="5">
        <v>0.75900000000000001</v>
      </c>
    </row>
    <row r="7717" spans="1:3" x14ac:dyDescent="0.2">
      <c r="A7717" s="3" t="str">
        <f>"AL121933.2"</f>
        <v>AL121933.2</v>
      </c>
      <c r="B7717" s="4">
        <v>3</v>
      </c>
      <c r="C7717" s="5">
        <v>0.75900000000000001</v>
      </c>
    </row>
    <row r="7718" spans="1:3" x14ac:dyDescent="0.2">
      <c r="A7718" s="3" t="str">
        <f>"CD300E"</f>
        <v>CD300E</v>
      </c>
      <c r="B7718" s="4">
        <v>3</v>
      </c>
      <c r="C7718" s="5">
        <v>0.75900000000000001</v>
      </c>
    </row>
    <row r="7719" spans="1:3" x14ac:dyDescent="0.2">
      <c r="A7719" s="3" t="str">
        <f>"SLCO3A1"</f>
        <v>SLCO3A1</v>
      </c>
      <c r="B7719" s="4">
        <v>3</v>
      </c>
      <c r="C7719" s="5">
        <v>0.75900000000000001</v>
      </c>
    </row>
    <row r="7720" spans="1:3" x14ac:dyDescent="0.2">
      <c r="A7720" s="3" t="str">
        <f>"GIMAP4"</f>
        <v>GIMAP4</v>
      </c>
      <c r="B7720" s="4">
        <v>3</v>
      </c>
      <c r="C7720" s="5">
        <v>0.75800000000000001</v>
      </c>
    </row>
    <row r="7721" spans="1:3" x14ac:dyDescent="0.2">
      <c r="A7721" s="3" t="str">
        <f>"EGR1"</f>
        <v>EGR1</v>
      </c>
      <c r="B7721" s="4">
        <v>3</v>
      </c>
      <c r="C7721" s="5">
        <v>0.75700000000000001</v>
      </c>
    </row>
    <row r="7722" spans="1:3" x14ac:dyDescent="0.2">
      <c r="A7722" s="3" t="str">
        <f>"PPCDC"</f>
        <v>PPCDC</v>
      </c>
      <c r="B7722" s="4">
        <v>3</v>
      </c>
      <c r="C7722" s="5">
        <v>0.75600000000000001</v>
      </c>
    </row>
    <row r="7723" spans="1:3" x14ac:dyDescent="0.2">
      <c r="A7723" s="3" t="str">
        <f>"YPEL3"</f>
        <v>YPEL3</v>
      </c>
      <c r="B7723" s="4">
        <v>3</v>
      </c>
      <c r="C7723" s="5">
        <v>0.755</v>
      </c>
    </row>
    <row r="7724" spans="1:3" x14ac:dyDescent="0.2">
      <c r="A7724" s="3" t="str">
        <f>"RGS16"</f>
        <v>RGS16</v>
      </c>
      <c r="B7724" s="4">
        <v>3</v>
      </c>
      <c r="C7724" s="5">
        <v>0.755</v>
      </c>
    </row>
    <row r="7725" spans="1:3" x14ac:dyDescent="0.2">
      <c r="A7725" s="3" t="str">
        <f>"POU2F2"</f>
        <v>POU2F2</v>
      </c>
      <c r="B7725" s="4">
        <v>3</v>
      </c>
      <c r="C7725" s="5">
        <v>0.754</v>
      </c>
    </row>
    <row r="7726" spans="1:3" x14ac:dyDescent="0.2">
      <c r="A7726" s="3" t="str">
        <f>"MTND5P32"</f>
        <v>MTND5P32</v>
      </c>
      <c r="B7726" s="4">
        <v>3</v>
      </c>
      <c r="C7726" s="5">
        <v>0.754</v>
      </c>
    </row>
    <row r="7727" spans="1:3" x14ac:dyDescent="0.2">
      <c r="A7727" s="3" t="str">
        <f>"SP110"</f>
        <v>SP110</v>
      </c>
      <c r="B7727" s="4">
        <v>3</v>
      </c>
      <c r="C7727" s="5">
        <v>0.754</v>
      </c>
    </row>
    <row r="7728" spans="1:3" x14ac:dyDescent="0.2">
      <c r="A7728" s="3" t="str">
        <f>"PPIAP8"</f>
        <v>PPIAP8</v>
      </c>
      <c r="B7728" s="4">
        <v>3</v>
      </c>
      <c r="C7728" s="5">
        <v>0.754</v>
      </c>
    </row>
    <row r="7729" spans="1:3" x14ac:dyDescent="0.2">
      <c r="A7729" s="3" t="str">
        <f>"NUP214"</f>
        <v>NUP214</v>
      </c>
      <c r="B7729" s="4">
        <v>3</v>
      </c>
      <c r="C7729" s="5">
        <v>0.754</v>
      </c>
    </row>
    <row r="7730" spans="1:3" x14ac:dyDescent="0.2">
      <c r="A7730" s="3" t="str">
        <f>"PTGES3P1"</f>
        <v>PTGES3P1</v>
      </c>
      <c r="B7730" s="4">
        <v>3</v>
      </c>
      <c r="C7730" s="5">
        <v>0.753</v>
      </c>
    </row>
    <row r="7731" spans="1:3" x14ac:dyDescent="0.2">
      <c r="A7731" s="3" t="str">
        <f>"WDFY3"</f>
        <v>WDFY3</v>
      </c>
      <c r="B7731" s="4">
        <v>3</v>
      </c>
      <c r="C7731" s="5">
        <v>0.753</v>
      </c>
    </row>
    <row r="7732" spans="1:3" x14ac:dyDescent="0.2">
      <c r="A7732" s="3" t="str">
        <f>"DDX60L"</f>
        <v>DDX60L</v>
      </c>
      <c r="B7732" s="4">
        <v>3</v>
      </c>
      <c r="C7732" s="5">
        <v>0.753</v>
      </c>
    </row>
    <row r="7733" spans="1:3" x14ac:dyDescent="0.2">
      <c r="A7733" s="3" t="str">
        <f>"RLF"</f>
        <v>RLF</v>
      </c>
      <c r="B7733" s="4">
        <v>3</v>
      </c>
      <c r="C7733" s="5">
        <v>0.752</v>
      </c>
    </row>
    <row r="7734" spans="1:3" x14ac:dyDescent="0.2">
      <c r="A7734" s="3" t="str">
        <f>"CHST11"</f>
        <v>CHST11</v>
      </c>
      <c r="B7734" s="4">
        <v>3</v>
      </c>
      <c r="C7734" s="5">
        <v>0.752</v>
      </c>
    </row>
    <row r="7735" spans="1:3" x14ac:dyDescent="0.2">
      <c r="A7735" s="3" t="str">
        <f>"RNF13"</f>
        <v>RNF13</v>
      </c>
      <c r="B7735" s="4">
        <v>3</v>
      </c>
      <c r="C7735" s="5">
        <v>0.752</v>
      </c>
    </row>
    <row r="7736" spans="1:3" x14ac:dyDescent="0.2">
      <c r="A7736" s="3" t="str">
        <f>"MTDHP3"</f>
        <v>MTDHP3</v>
      </c>
      <c r="B7736" s="4">
        <v>3</v>
      </c>
      <c r="C7736" s="5">
        <v>0.751</v>
      </c>
    </row>
    <row r="7737" spans="1:3" x14ac:dyDescent="0.2">
      <c r="A7737" s="3" t="str">
        <f>"FAM13A-AS1"</f>
        <v>FAM13A-AS1</v>
      </c>
      <c r="B7737" s="4">
        <v>3</v>
      </c>
      <c r="C7737" s="5">
        <v>0.751</v>
      </c>
    </row>
    <row r="7738" spans="1:3" x14ac:dyDescent="0.2">
      <c r="A7738" s="3" t="str">
        <f>"PFKFB4"</f>
        <v>PFKFB4</v>
      </c>
      <c r="B7738" s="4">
        <v>3</v>
      </c>
      <c r="C7738" s="5">
        <v>0.75</v>
      </c>
    </row>
    <row r="7739" spans="1:3" x14ac:dyDescent="0.2">
      <c r="A7739" s="3" t="str">
        <f>"PSMD6-AS2"</f>
        <v>PSMD6-AS2</v>
      </c>
      <c r="B7739" s="4">
        <v>3</v>
      </c>
      <c r="C7739" s="5">
        <v>0.75</v>
      </c>
    </row>
    <row r="7740" spans="1:3" x14ac:dyDescent="0.2">
      <c r="A7740" s="3" t="str">
        <f>"AC069281.2"</f>
        <v>AC069281.2</v>
      </c>
      <c r="B7740" s="4">
        <v>3</v>
      </c>
      <c r="C7740" s="5">
        <v>0.749</v>
      </c>
    </row>
    <row r="7741" spans="1:3" x14ac:dyDescent="0.2">
      <c r="A7741" s="3" t="str">
        <f>"CD86"</f>
        <v>CD86</v>
      </c>
      <c r="B7741" s="4">
        <v>3</v>
      </c>
      <c r="C7741" s="5">
        <v>0.749</v>
      </c>
    </row>
    <row r="7742" spans="1:3" x14ac:dyDescent="0.2">
      <c r="A7742" s="3" t="str">
        <f>"AP1S2"</f>
        <v>AP1S2</v>
      </c>
      <c r="B7742" s="4">
        <v>3</v>
      </c>
      <c r="C7742" s="5">
        <v>0.749</v>
      </c>
    </row>
    <row r="7743" spans="1:3" x14ac:dyDescent="0.2">
      <c r="A7743" s="3" t="str">
        <f>"MAPRE1"</f>
        <v>MAPRE1</v>
      </c>
      <c r="B7743" s="4">
        <v>3</v>
      </c>
      <c r="C7743" s="5">
        <v>0.749</v>
      </c>
    </row>
    <row r="7744" spans="1:3" x14ac:dyDescent="0.2">
      <c r="A7744" s="3" t="str">
        <f>"RAP1A"</f>
        <v>RAP1A</v>
      </c>
      <c r="B7744" s="4">
        <v>3</v>
      </c>
      <c r="C7744" s="5">
        <v>0.749</v>
      </c>
    </row>
    <row r="7745" spans="1:3" x14ac:dyDescent="0.2">
      <c r="A7745" s="3" t="str">
        <f>"ASTL"</f>
        <v>ASTL</v>
      </c>
      <c r="B7745" s="4">
        <v>3</v>
      </c>
      <c r="C7745" s="5">
        <v>0.749</v>
      </c>
    </row>
    <row r="7746" spans="1:3" x14ac:dyDescent="0.2">
      <c r="A7746" s="3" t="str">
        <f>"AL137857.1"</f>
        <v>AL137857.1</v>
      </c>
      <c r="B7746" s="4">
        <v>3</v>
      </c>
      <c r="C7746" s="5">
        <v>0.748</v>
      </c>
    </row>
    <row r="7747" spans="1:3" x14ac:dyDescent="0.2">
      <c r="A7747" s="3" t="str">
        <f>"SLC2A14"</f>
        <v>SLC2A14</v>
      </c>
      <c r="B7747" s="4">
        <v>3</v>
      </c>
      <c r="C7747" s="5">
        <v>0.748</v>
      </c>
    </row>
    <row r="7748" spans="1:3" x14ac:dyDescent="0.2">
      <c r="A7748" s="3" t="str">
        <f>"RAF1"</f>
        <v>RAF1</v>
      </c>
      <c r="B7748" s="4">
        <v>3</v>
      </c>
      <c r="C7748" s="5">
        <v>0.748</v>
      </c>
    </row>
    <row r="7749" spans="1:3" x14ac:dyDescent="0.2">
      <c r="A7749" s="3" t="str">
        <f>"AC092299.1"</f>
        <v>AC092299.1</v>
      </c>
      <c r="B7749" s="4">
        <v>3</v>
      </c>
      <c r="C7749" s="5">
        <v>0.747</v>
      </c>
    </row>
    <row r="7750" spans="1:3" x14ac:dyDescent="0.2">
      <c r="A7750" s="3" t="str">
        <f>"RAB31"</f>
        <v>RAB31</v>
      </c>
      <c r="B7750" s="4">
        <v>3</v>
      </c>
      <c r="C7750" s="5">
        <v>0.746</v>
      </c>
    </row>
    <row r="7751" spans="1:3" x14ac:dyDescent="0.2">
      <c r="A7751" s="3" t="str">
        <f>"AC034199.1"</f>
        <v>AC034199.1</v>
      </c>
      <c r="B7751" s="4">
        <v>3</v>
      </c>
      <c r="C7751" s="5">
        <v>0.745</v>
      </c>
    </row>
    <row r="7752" spans="1:3" x14ac:dyDescent="0.2">
      <c r="A7752" s="3" t="str">
        <f>"AL021978.1"</f>
        <v>AL021978.1</v>
      </c>
      <c r="B7752" s="4">
        <v>3</v>
      </c>
      <c r="C7752" s="5">
        <v>0.745</v>
      </c>
    </row>
    <row r="7753" spans="1:3" x14ac:dyDescent="0.2">
      <c r="A7753" s="3" t="str">
        <f>"VSTM1"</f>
        <v>VSTM1</v>
      </c>
      <c r="B7753" s="4">
        <v>3</v>
      </c>
      <c r="C7753" s="5">
        <v>0.745</v>
      </c>
    </row>
    <row r="7754" spans="1:3" x14ac:dyDescent="0.2">
      <c r="A7754" s="3" t="str">
        <f>"PNPLA8"</f>
        <v>PNPLA8</v>
      </c>
      <c r="B7754" s="4">
        <v>3</v>
      </c>
      <c r="C7754" s="5">
        <v>0.745</v>
      </c>
    </row>
    <row r="7755" spans="1:3" x14ac:dyDescent="0.2">
      <c r="A7755" s="3" t="str">
        <f>"AC079753.2"</f>
        <v>AC079753.2</v>
      </c>
      <c r="B7755" s="4">
        <v>3</v>
      </c>
      <c r="C7755" s="5">
        <v>0.74399999999999999</v>
      </c>
    </row>
    <row r="7756" spans="1:3" x14ac:dyDescent="0.2">
      <c r="A7756" s="3" t="str">
        <f>"MIDN"</f>
        <v>MIDN</v>
      </c>
      <c r="B7756" s="4">
        <v>3</v>
      </c>
      <c r="C7756" s="5">
        <v>0.74299999999999999</v>
      </c>
    </row>
    <row r="7757" spans="1:3" x14ac:dyDescent="0.2">
      <c r="A7757" s="3" t="str">
        <f>"USB1"</f>
        <v>USB1</v>
      </c>
      <c r="B7757" s="4">
        <v>3</v>
      </c>
      <c r="C7757" s="5">
        <v>0.74199999999999999</v>
      </c>
    </row>
    <row r="7758" spans="1:3" x14ac:dyDescent="0.2">
      <c r="A7758" s="3" t="str">
        <f>"AC106865.1"</f>
        <v>AC106865.1</v>
      </c>
      <c r="B7758" s="4">
        <v>3</v>
      </c>
      <c r="C7758" s="5">
        <v>0.74199999999999999</v>
      </c>
    </row>
    <row r="7759" spans="1:3" x14ac:dyDescent="0.2">
      <c r="A7759" s="3" t="str">
        <f>"PFN1"</f>
        <v>PFN1</v>
      </c>
      <c r="B7759" s="4">
        <v>3</v>
      </c>
      <c r="C7759" s="5">
        <v>0.74099999999999999</v>
      </c>
    </row>
    <row r="7760" spans="1:3" x14ac:dyDescent="0.2">
      <c r="A7760" s="3" t="str">
        <f>"AL118508.2"</f>
        <v>AL118508.2</v>
      </c>
      <c r="B7760" s="4">
        <v>3</v>
      </c>
      <c r="C7760" s="5">
        <v>0.74</v>
      </c>
    </row>
    <row r="7761" spans="1:3" x14ac:dyDescent="0.2">
      <c r="A7761" s="3" t="str">
        <f>"DEDD2"</f>
        <v>DEDD2</v>
      </c>
      <c r="B7761" s="4">
        <v>3</v>
      </c>
      <c r="C7761" s="5">
        <v>0.74</v>
      </c>
    </row>
    <row r="7762" spans="1:3" x14ac:dyDescent="0.2">
      <c r="A7762" s="3" t="str">
        <f>"SORL1"</f>
        <v>SORL1</v>
      </c>
      <c r="B7762" s="4">
        <v>3</v>
      </c>
      <c r="C7762" s="5">
        <v>0.74</v>
      </c>
    </row>
    <row r="7763" spans="1:3" x14ac:dyDescent="0.2">
      <c r="A7763" s="3" t="str">
        <f>"TLE3"</f>
        <v>TLE3</v>
      </c>
      <c r="B7763" s="4">
        <v>3</v>
      </c>
      <c r="C7763" s="5">
        <v>0.73899999999999999</v>
      </c>
    </row>
    <row r="7764" spans="1:3" x14ac:dyDescent="0.2">
      <c r="A7764" s="3" t="str">
        <f>"TLR10"</f>
        <v>TLR10</v>
      </c>
      <c r="B7764" s="4">
        <v>3</v>
      </c>
      <c r="C7764" s="5">
        <v>0.73899999999999999</v>
      </c>
    </row>
    <row r="7765" spans="1:3" x14ac:dyDescent="0.2">
      <c r="A7765" s="3" t="str">
        <f>"PIP4P2"</f>
        <v>PIP4P2</v>
      </c>
      <c r="B7765" s="4">
        <v>3</v>
      </c>
      <c r="C7765" s="5">
        <v>0.73899999999999999</v>
      </c>
    </row>
    <row r="7766" spans="1:3" x14ac:dyDescent="0.2">
      <c r="A7766" s="3" t="str">
        <f>"DDX3X"</f>
        <v>DDX3X</v>
      </c>
      <c r="B7766" s="4">
        <v>3</v>
      </c>
      <c r="C7766" s="5">
        <v>0.73899999999999999</v>
      </c>
    </row>
    <row r="7767" spans="1:3" x14ac:dyDescent="0.2">
      <c r="A7767" s="3" t="str">
        <f>"FNBP1"</f>
        <v>FNBP1</v>
      </c>
      <c r="B7767" s="4">
        <v>3</v>
      </c>
      <c r="C7767" s="5">
        <v>0.73799999999999999</v>
      </c>
    </row>
    <row r="7768" spans="1:3" x14ac:dyDescent="0.2">
      <c r="A7768" s="3" t="str">
        <f>"GABRR2"</f>
        <v>GABRR2</v>
      </c>
      <c r="B7768" s="4">
        <v>3</v>
      </c>
      <c r="C7768" s="5">
        <v>0.73799999999999999</v>
      </c>
    </row>
    <row r="7769" spans="1:3" x14ac:dyDescent="0.2">
      <c r="A7769" s="3" t="str">
        <f>"MX2"</f>
        <v>MX2</v>
      </c>
      <c r="B7769" s="4">
        <v>3</v>
      </c>
      <c r="C7769" s="5">
        <v>0.73599999999999999</v>
      </c>
    </row>
    <row r="7770" spans="1:3" x14ac:dyDescent="0.2">
      <c r="A7770" s="3" t="str">
        <f>"RYBP"</f>
        <v>RYBP</v>
      </c>
      <c r="B7770" s="4">
        <v>3</v>
      </c>
      <c r="C7770" s="5">
        <v>0.73599999999999999</v>
      </c>
    </row>
    <row r="7771" spans="1:3" x14ac:dyDescent="0.2">
      <c r="A7771" s="3" t="str">
        <f>"AC011446.2"</f>
        <v>AC011446.2</v>
      </c>
      <c r="B7771" s="4">
        <v>3</v>
      </c>
      <c r="C7771" s="5">
        <v>0.73399999999999999</v>
      </c>
    </row>
    <row r="7772" spans="1:3" x14ac:dyDescent="0.2">
      <c r="A7772" s="3" t="str">
        <f>"AL627309.1"</f>
        <v>AL627309.1</v>
      </c>
      <c r="B7772" s="4">
        <v>3</v>
      </c>
      <c r="C7772" s="5">
        <v>0.73399999999999999</v>
      </c>
    </row>
    <row r="7773" spans="1:3" x14ac:dyDescent="0.2">
      <c r="A7773" s="3" t="str">
        <f>"UNC119"</f>
        <v>UNC119</v>
      </c>
      <c r="B7773" s="4">
        <v>3</v>
      </c>
      <c r="C7773" s="5">
        <v>0.73399999999999999</v>
      </c>
    </row>
    <row r="7774" spans="1:3" x14ac:dyDescent="0.2">
      <c r="A7774" s="3" t="str">
        <f>"B3GNT8"</f>
        <v>B3GNT8</v>
      </c>
      <c r="B7774" s="4">
        <v>3</v>
      </c>
      <c r="C7774" s="5">
        <v>0.73399999999999999</v>
      </c>
    </row>
    <row r="7775" spans="1:3" x14ac:dyDescent="0.2">
      <c r="A7775" s="3" t="str">
        <f>"GK-IT1"</f>
        <v>GK-IT1</v>
      </c>
      <c r="B7775" s="4">
        <v>3</v>
      </c>
      <c r="C7775" s="5">
        <v>0.73399999999999999</v>
      </c>
    </row>
    <row r="7776" spans="1:3" x14ac:dyDescent="0.2">
      <c r="A7776" s="3" t="str">
        <f>"SLC15A3"</f>
        <v>SLC15A3</v>
      </c>
      <c r="B7776" s="4">
        <v>3</v>
      </c>
      <c r="C7776" s="5">
        <v>0.73299999999999998</v>
      </c>
    </row>
    <row r="7777" spans="1:3" x14ac:dyDescent="0.2">
      <c r="A7777" s="3" t="str">
        <f>"CXCL3"</f>
        <v>CXCL3</v>
      </c>
      <c r="B7777" s="4">
        <v>3</v>
      </c>
      <c r="C7777" s="5">
        <v>0.73299999999999998</v>
      </c>
    </row>
    <row r="7778" spans="1:3" x14ac:dyDescent="0.2">
      <c r="A7778" s="3" t="str">
        <f>"LYVE1"</f>
        <v>LYVE1</v>
      </c>
      <c r="B7778" s="4">
        <v>3</v>
      </c>
      <c r="C7778" s="5">
        <v>0.73299999999999998</v>
      </c>
    </row>
    <row r="7779" spans="1:3" x14ac:dyDescent="0.2">
      <c r="A7779" s="3" t="str">
        <f>"CELF2"</f>
        <v>CELF2</v>
      </c>
      <c r="B7779" s="4">
        <v>3</v>
      </c>
      <c r="C7779" s="5">
        <v>0.73199999999999998</v>
      </c>
    </row>
    <row r="7780" spans="1:3" x14ac:dyDescent="0.2">
      <c r="A7780" s="3" t="str">
        <f>"IL1RL1"</f>
        <v>IL1RL1</v>
      </c>
      <c r="B7780" s="4">
        <v>3</v>
      </c>
      <c r="C7780" s="5">
        <v>0.73099999999999998</v>
      </c>
    </row>
    <row r="7781" spans="1:3" x14ac:dyDescent="0.2">
      <c r="A7781" s="3" t="str">
        <f>"CLEC5A"</f>
        <v>CLEC5A</v>
      </c>
      <c r="B7781" s="4">
        <v>3</v>
      </c>
      <c r="C7781" s="5">
        <v>0.73099999999999998</v>
      </c>
    </row>
    <row r="7782" spans="1:3" x14ac:dyDescent="0.2">
      <c r="A7782" s="3" t="str">
        <f>"RHOF"</f>
        <v>RHOF</v>
      </c>
      <c r="B7782" s="4">
        <v>3</v>
      </c>
      <c r="C7782" s="5">
        <v>0.73099999999999998</v>
      </c>
    </row>
    <row r="7783" spans="1:3" x14ac:dyDescent="0.2">
      <c r="A7783" s="3" t="str">
        <f>"ADGRE5"</f>
        <v>ADGRE5</v>
      </c>
      <c r="B7783" s="4">
        <v>3</v>
      </c>
      <c r="C7783" s="5">
        <v>0.73099999999999998</v>
      </c>
    </row>
    <row r="7784" spans="1:3" x14ac:dyDescent="0.2">
      <c r="A7784" s="3" t="str">
        <f>"P2RY14"</f>
        <v>P2RY14</v>
      </c>
      <c r="B7784" s="4">
        <v>3</v>
      </c>
      <c r="C7784" s="5">
        <v>0.73099999999999998</v>
      </c>
    </row>
    <row r="7785" spans="1:3" x14ac:dyDescent="0.2">
      <c r="A7785" s="3" t="str">
        <f>"SPRR2C"</f>
        <v>SPRR2C</v>
      </c>
      <c r="B7785" s="4">
        <v>3</v>
      </c>
      <c r="C7785" s="5">
        <v>0.73</v>
      </c>
    </row>
    <row r="7786" spans="1:3" x14ac:dyDescent="0.2">
      <c r="A7786" s="3" t="str">
        <f>"CXCL5"</f>
        <v>CXCL5</v>
      </c>
      <c r="B7786" s="4">
        <v>3</v>
      </c>
      <c r="C7786" s="5">
        <v>0.73</v>
      </c>
    </row>
    <row r="7787" spans="1:3" x14ac:dyDescent="0.2">
      <c r="A7787" s="3" t="str">
        <f>"MCTP1"</f>
        <v>MCTP1</v>
      </c>
      <c r="B7787" s="4">
        <v>3</v>
      </c>
      <c r="C7787" s="5">
        <v>0.73</v>
      </c>
    </row>
    <row r="7788" spans="1:3" x14ac:dyDescent="0.2">
      <c r="A7788" s="3" t="str">
        <f>"AC002091.2"</f>
        <v>AC002091.2</v>
      </c>
      <c r="B7788" s="4">
        <v>3</v>
      </c>
      <c r="C7788" s="5">
        <v>0.72899999999999998</v>
      </c>
    </row>
    <row r="7789" spans="1:3" x14ac:dyDescent="0.2">
      <c r="A7789" s="3" t="str">
        <f>"AC008763.3"</f>
        <v>AC008763.3</v>
      </c>
      <c r="B7789" s="4">
        <v>3</v>
      </c>
      <c r="C7789" s="5">
        <v>0.72899999999999998</v>
      </c>
    </row>
    <row r="7790" spans="1:3" x14ac:dyDescent="0.2">
      <c r="A7790" s="3" t="str">
        <f>"SNN"</f>
        <v>SNN</v>
      </c>
      <c r="B7790" s="4">
        <v>3</v>
      </c>
      <c r="C7790" s="5">
        <v>0.72899999999999998</v>
      </c>
    </row>
    <row r="7791" spans="1:3" x14ac:dyDescent="0.2">
      <c r="A7791" s="3" t="str">
        <f>"IL36G"</f>
        <v>IL36G</v>
      </c>
      <c r="B7791" s="4">
        <v>3</v>
      </c>
      <c r="C7791" s="5">
        <v>0.72799999999999998</v>
      </c>
    </row>
    <row r="7792" spans="1:3" x14ac:dyDescent="0.2">
      <c r="A7792" s="3" t="str">
        <f>"AREG"</f>
        <v>AREG</v>
      </c>
      <c r="B7792" s="4">
        <v>3</v>
      </c>
      <c r="C7792" s="5">
        <v>0.72799999999999998</v>
      </c>
    </row>
    <row r="7793" spans="1:3" x14ac:dyDescent="0.2">
      <c r="A7793" s="3" t="str">
        <f>"CFP"</f>
        <v>CFP</v>
      </c>
      <c r="B7793" s="4">
        <v>3</v>
      </c>
      <c r="C7793" s="5">
        <v>0.72699999999999998</v>
      </c>
    </row>
    <row r="7794" spans="1:3" x14ac:dyDescent="0.2">
      <c r="A7794" s="3" t="str">
        <f>"HIP1"</f>
        <v>HIP1</v>
      </c>
      <c r="B7794" s="4">
        <v>3</v>
      </c>
      <c r="C7794" s="5">
        <v>0.72699999999999998</v>
      </c>
    </row>
    <row r="7795" spans="1:3" x14ac:dyDescent="0.2">
      <c r="A7795" s="3" t="str">
        <f>"ADAMTS1"</f>
        <v>ADAMTS1</v>
      </c>
      <c r="B7795" s="4">
        <v>3</v>
      </c>
      <c r="C7795" s="5">
        <v>0.72599999999999998</v>
      </c>
    </row>
    <row r="7796" spans="1:3" x14ac:dyDescent="0.2">
      <c r="A7796" s="3" t="str">
        <f>"TPM3"</f>
        <v>TPM3</v>
      </c>
      <c r="B7796" s="4">
        <v>3</v>
      </c>
      <c r="C7796" s="5">
        <v>0.72599999999999998</v>
      </c>
    </row>
    <row r="7797" spans="1:3" x14ac:dyDescent="0.2">
      <c r="A7797" s="3" t="str">
        <f>"PHC2"</f>
        <v>PHC2</v>
      </c>
      <c r="B7797" s="4">
        <v>3</v>
      </c>
      <c r="C7797" s="5">
        <v>0.72599999999999998</v>
      </c>
    </row>
    <row r="7798" spans="1:3" x14ac:dyDescent="0.2">
      <c r="A7798" s="3" t="str">
        <f>"ITSN2"</f>
        <v>ITSN2</v>
      </c>
      <c r="B7798" s="4">
        <v>3</v>
      </c>
      <c r="C7798" s="5">
        <v>0.72599999999999998</v>
      </c>
    </row>
    <row r="7799" spans="1:3" x14ac:dyDescent="0.2">
      <c r="A7799" s="3" t="str">
        <f>"SUCNR1"</f>
        <v>SUCNR1</v>
      </c>
      <c r="B7799" s="4">
        <v>3</v>
      </c>
      <c r="C7799" s="5">
        <v>0.72599999999999998</v>
      </c>
    </row>
    <row r="7800" spans="1:3" x14ac:dyDescent="0.2">
      <c r="A7800" s="3" t="str">
        <f>"FOSL2"</f>
        <v>FOSL2</v>
      </c>
      <c r="B7800" s="4">
        <v>3</v>
      </c>
      <c r="C7800" s="5">
        <v>0.72499999999999998</v>
      </c>
    </row>
    <row r="7801" spans="1:3" x14ac:dyDescent="0.2">
      <c r="A7801" s="3" t="str">
        <f>"IRAG2"</f>
        <v>IRAG2</v>
      </c>
      <c r="B7801" s="4">
        <v>3</v>
      </c>
      <c r="C7801" s="5">
        <v>0.72399999999999998</v>
      </c>
    </row>
    <row r="7802" spans="1:3" x14ac:dyDescent="0.2">
      <c r="A7802" s="3" t="str">
        <f>"LPCAT2"</f>
        <v>LPCAT2</v>
      </c>
      <c r="B7802" s="4">
        <v>3</v>
      </c>
      <c r="C7802" s="5">
        <v>0.72399999999999998</v>
      </c>
    </row>
    <row r="7803" spans="1:3" x14ac:dyDescent="0.2">
      <c r="A7803" s="3" t="str">
        <f>"KBTBD2"</f>
        <v>KBTBD2</v>
      </c>
      <c r="B7803" s="4">
        <v>3</v>
      </c>
      <c r="C7803" s="5">
        <v>0.72399999999999998</v>
      </c>
    </row>
    <row r="7804" spans="1:3" x14ac:dyDescent="0.2">
      <c r="A7804" s="3" t="str">
        <f>"CSGALNACT1"</f>
        <v>CSGALNACT1</v>
      </c>
      <c r="B7804" s="4">
        <v>3</v>
      </c>
      <c r="C7804" s="5">
        <v>0.72299999999999998</v>
      </c>
    </row>
    <row r="7805" spans="1:3" x14ac:dyDescent="0.2">
      <c r="A7805" s="3" t="str">
        <f>"C9orf139"</f>
        <v>C9orf139</v>
      </c>
      <c r="B7805" s="4">
        <v>3</v>
      </c>
      <c r="C7805" s="5">
        <v>0.72299999999999998</v>
      </c>
    </row>
    <row r="7806" spans="1:3" x14ac:dyDescent="0.2">
      <c r="A7806" s="3" t="str">
        <f>"STK38L"</f>
        <v>STK38L</v>
      </c>
      <c r="B7806" s="4">
        <v>3</v>
      </c>
      <c r="C7806" s="5">
        <v>0.72299999999999998</v>
      </c>
    </row>
    <row r="7807" spans="1:3" x14ac:dyDescent="0.2">
      <c r="A7807" s="3" t="str">
        <f>"PHF12"</f>
        <v>PHF12</v>
      </c>
      <c r="B7807" s="4">
        <v>3</v>
      </c>
      <c r="C7807" s="5">
        <v>0.72299999999999998</v>
      </c>
    </row>
    <row r="7808" spans="1:3" x14ac:dyDescent="0.2">
      <c r="A7808" s="3" t="str">
        <f>"LINC02193"</f>
        <v>LINC02193</v>
      </c>
      <c r="B7808" s="4">
        <v>3</v>
      </c>
      <c r="C7808" s="5">
        <v>0.72299999999999998</v>
      </c>
    </row>
    <row r="7809" spans="1:3" x14ac:dyDescent="0.2">
      <c r="A7809" s="3" t="str">
        <f>"PACSIN2"</f>
        <v>PACSIN2</v>
      </c>
      <c r="B7809" s="4">
        <v>3</v>
      </c>
      <c r="C7809" s="5">
        <v>0.72299999999999998</v>
      </c>
    </row>
    <row r="7810" spans="1:3" x14ac:dyDescent="0.2">
      <c r="A7810" s="3" t="str">
        <f>"CLEC4C"</f>
        <v>CLEC4C</v>
      </c>
      <c r="B7810" s="4">
        <v>3</v>
      </c>
      <c r="C7810" s="5">
        <v>0.72199999999999998</v>
      </c>
    </row>
    <row r="7811" spans="1:3" x14ac:dyDescent="0.2">
      <c r="A7811" s="3" t="str">
        <f>"ARPC4"</f>
        <v>ARPC4</v>
      </c>
      <c r="B7811" s="4">
        <v>3</v>
      </c>
      <c r="C7811" s="5">
        <v>0.72199999999999998</v>
      </c>
    </row>
    <row r="7812" spans="1:3" x14ac:dyDescent="0.2">
      <c r="A7812" s="3" t="str">
        <f>"PPIAP43"</f>
        <v>PPIAP43</v>
      </c>
      <c r="B7812" s="4">
        <v>3</v>
      </c>
      <c r="C7812" s="5">
        <v>0.72199999999999998</v>
      </c>
    </row>
    <row r="7813" spans="1:3" x14ac:dyDescent="0.2">
      <c r="A7813" s="3" t="str">
        <f>"LILRB5"</f>
        <v>LILRB5</v>
      </c>
      <c r="B7813" s="4">
        <v>3</v>
      </c>
      <c r="C7813" s="5">
        <v>0.72099999999999997</v>
      </c>
    </row>
    <row r="7814" spans="1:3" x14ac:dyDescent="0.2">
      <c r="A7814" s="3" t="str">
        <f>"NOP10"</f>
        <v>NOP10</v>
      </c>
      <c r="B7814" s="4">
        <v>3</v>
      </c>
      <c r="C7814" s="5">
        <v>0.72099999999999997</v>
      </c>
    </row>
    <row r="7815" spans="1:3" x14ac:dyDescent="0.2">
      <c r="A7815" s="3" t="str">
        <f>"CD33"</f>
        <v>CD33</v>
      </c>
      <c r="B7815" s="4">
        <v>3</v>
      </c>
      <c r="C7815" s="5">
        <v>0.71899999999999997</v>
      </c>
    </row>
    <row r="7816" spans="1:3" x14ac:dyDescent="0.2">
      <c r="A7816" s="3" t="str">
        <f>"INHBA"</f>
        <v>INHBA</v>
      </c>
      <c r="B7816" s="4">
        <v>3</v>
      </c>
      <c r="C7816" s="5">
        <v>0.71899999999999997</v>
      </c>
    </row>
    <row r="7817" spans="1:3" x14ac:dyDescent="0.2">
      <c r="A7817" s="3" t="str">
        <f>"CRLF3"</f>
        <v>CRLF3</v>
      </c>
      <c r="B7817" s="4">
        <v>3</v>
      </c>
      <c r="C7817" s="5">
        <v>0.71899999999999997</v>
      </c>
    </row>
    <row r="7818" spans="1:3" x14ac:dyDescent="0.2">
      <c r="A7818" s="3" t="str">
        <f>"BCL6"</f>
        <v>BCL6</v>
      </c>
      <c r="B7818" s="4">
        <v>3</v>
      </c>
      <c r="C7818" s="5">
        <v>0.71799999999999997</v>
      </c>
    </row>
    <row r="7819" spans="1:3" x14ac:dyDescent="0.2">
      <c r="A7819" s="3" t="str">
        <f>"KDM4B"</f>
        <v>KDM4B</v>
      </c>
      <c r="B7819" s="4">
        <v>3</v>
      </c>
      <c r="C7819" s="5">
        <v>0.71699999999999997</v>
      </c>
    </row>
    <row r="7820" spans="1:3" x14ac:dyDescent="0.2">
      <c r="A7820" s="3" t="str">
        <f>"LINC02158"</f>
        <v>LINC02158</v>
      </c>
      <c r="B7820" s="4">
        <v>3</v>
      </c>
      <c r="C7820" s="5">
        <v>0.71699999999999997</v>
      </c>
    </row>
    <row r="7821" spans="1:3" x14ac:dyDescent="0.2">
      <c r="A7821" s="3" t="str">
        <f>"NCR1"</f>
        <v>NCR1</v>
      </c>
      <c r="B7821" s="4">
        <v>3</v>
      </c>
      <c r="C7821" s="5">
        <v>0.71599999999999997</v>
      </c>
    </row>
    <row r="7822" spans="1:3" x14ac:dyDescent="0.2">
      <c r="A7822" s="3" t="str">
        <f>"CCN3"</f>
        <v>CCN3</v>
      </c>
      <c r="B7822" s="4">
        <v>3</v>
      </c>
      <c r="C7822" s="5">
        <v>0.71599999999999997</v>
      </c>
    </row>
    <row r="7823" spans="1:3" x14ac:dyDescent="0.2">
      <c r="A7823" s="3" t="str">
        <f>"SFMBT2"</f>
        <v>SFMBT2</v>
      </c>
      <c r="B7823" s="4">
        <v>3</v>
      </c>
      <c r="C7823" s="5">
        <v>0.71499999999999997</v>
      </c>
    </row>
    <row r="7824" spans="1:3" x14ac:dyDescent="0.2">
      <c r="A7824" s="3" t="str">
        <f>"ARHGEF40"</f>
        <v>ARHGEF40</v>
      </c>
      <c r="B7824" s="4">
        <v>3</v>
      </c>
      <c r="C7824" s="5">
        <v>0.71499999999999997</v>
      </c>
    </row>
    <row r="7825" spans="1:3" x14ac:dyDescent="0.2">
      <c r="A7825" s="3" t="str">
        <f>"ST20-MTHFS"</f>
        <v>ST20-MTHFS</v>
      </c>
      <c r="B7825" s="4">
        <v>3</v>
      </c>
      <c r="C7825" s="5">
        <v>0.71499999999999997</v>
      </c>
    </row>
    <row r="7826" spans="1:3" x14ac:dyDescent="0.2">
      <c r="A7826" s="3" t="str">
        <f>"ACOT9"</f>
        <v>ACOT9</v>
      </c>
      <c r="B7826" s="4">
        <v>3</v>
      </c>
      <c r="C7826" s="5">
        <v>0.71499999999999997</v>
      </c>
    </row>
    <row r="7827" spans="1:3" x14ac:dyDescent="0.2">
      <c r="A7827" s="3" t="str">
        <f>"ARC"</f>
        <v>ARC</v>
      </c>
      <c r="B7827" s="4">
        <v>3</v>
      </c>
      <c r="C7827" s="5">
        <v>0.71499999999999997</v>
      </c>
    </row>
    <row r="7828" spans="1:3" x14ac:dyDescent="0.2">
      <c r="A7828" s="3" t="str">
        <f>"AC106739.1"</f>
        <v>AC106739.1</v>
      </c>
      <c r="B7828" s="4">
        <v>3</v>
      </c>
      <c r="C7828" s="5">
        <v>0.71399999999999997</v>
      </c>
    </row>
    <row r="7829" spans="1:3" x14ac:dyDescent="0.2">
      <c r="A7829" s="3" t="str">
        <f>"AL109806.1"</f>
        <v>AL109806.1</v>
      </c>
      <c r="B7829" s="4">
        <v>3</v>
      </c>
      <c r="C7829" s="5">
        <v>0.71199999999999997</v>
      </c>
    </row>
    <row r="7830" spans="1:3" x14ac:dyDescent="0.2">
      <c r="A7830" s="3" t="str">
        <f>"ZNF746"</f>
        <v>ZNF746</v>
      </c>
      <c r="B7830" s="4">
        <v>3</v>
      </c>
      <c r="C7830" s="5">
        <v>0.71199999999999997</v>
      </c>
    </row>
    <row r="7831" spans="1:3" x14ac:dyDescent="0.2">
      <c r="A7831" s="3" t="str">
        <f>"LINC02863"</f>
        <v>LINC02863</v>
      </c>
      <c r="B7831" s="4">
        <v>3</v>
      </c>
      <c r="C7831" s="5">
        <v>0.71099999999999997</v>
      </c>
    </row>
    <row r="7832" spans="1:3" x14ac:dyDescent="0.2">
      <c r="A7832" s="3" t="str">
        <f>"C3AR1"</f>
        <v>C3AR1</v>
      </c>
      <c r="B7832" s="4">
        <v>3</v>
      </c>
      <c r="C7832" s="5">
        <v>0.71099999999999997</v>
      </c>
    </row>
    <row r="7833" spans="1:3" x14ac:dyDescent="0.2">
      <c r="A7833" s="3" t="str">
        <f>"AC127520.1"</f>
        <v>AC127520.1</v>
      </c>
      <c r="B7833" s="4">
        <v>3</v>
      </c>
      <c r="C7833" s="5">
        <v>0.71</v>
      </c>
    </row>
    <row r="7834" spans="1:3" x14ac:dyDescent="0.2">
      <c r="A7834" s="3" t="str">
        <f>"TOR1AIP2"</f>
        <v>TOR1AIP2</v>
      </c>
      <c r="B7834" s="4">
        <v>3</v>
      </c>
      <c r="C7834" s="5">
        <v>0.70899999999999996</v>
      </c>
    </row>
    <row r="7835" spans="1:3" x14ac:dyDescent="0.2">
      <c r="A7835" s="3" t="str">
        <f>"MIR194-2HG"</f>
        <v>MIR194-2HG</v>
      </c>
      <c r="B7835" s="4">
        <v>3</v>
      </c>
      <c r="C7835" s="5">
        <v>0.70899999999999996</v>
      </c>
    </row>
    <row r="7836" spans="1:3" x14ac:dyDescent="0.2">
      <c r="A7836" s="3" t="str">
        <f>"WSB1"</f>
        <v>WSB1</v>
      </c>
      <c r="B7836" s="4">
        <v>3</v>
      </c>
      <c r="C7836" s="5">
        <v>0.70899999999999996</v>
      </c>
    </row>
    <row r="7837" spans="1:3" x14ac:dyDescent="0.2">
      <c r="A7837" s="3" t="str">
        <f>"RAP1GAP2"</f>
        <v>RAP1GAP2</v>
      </c>
      <c r="B7837" s="4">
        <v>3</v>
      </c>
      <c r="C7837" s="5">
        <v>0.70799999999999996</v>
      </c>
    </row>
    <row r="7838" spans="1:3" x14ac:dyDescent="0.2">
      <c r="A7838" s="3" t="str">
        <f>"ZFP36L1"</f>
        <v>ZFP36L1</v>
      </c>
      <c r="B7838" s="4">
        <v>3</v>
      </c>
      <c r="C7838" s="5">
        <v>0.70699999999999996</v>
      </c>
    </row>
    <row r="7839" spans="1:3" x14ac:dyDescent="0.2">
      <c r="A7839" s="3" t="str">
        <f>"MYO5A"</f>
        <v>MYO5A</v>
      </c>
      <c r="B7839" s="4">
        <v>3</v>
      </c>
      <c r="C7839" s="5">
        <v>0.70699999999999996</v>
      </c>
    </row>
    <row r="7840" spans="1:3" x14ac:dyDescent="0.2">
      <c r="A7840" s="3" t="str">
        <f>"GRK5"</f>
        <v>GRK5</v>
      </c>
      <c r="B7840" s="4">
        <v>3</v>
      </c>
      <c r="C7840" s="5">
        <v>0.70599999999999996</v>
      </c>
    </row>
    <row r="7841" spans="1:3" x14ac:dyDescent="0.2">
      <c r="A7841" s="3" t="str">
        <f>"COP1"</f>
        <v>COP1</v>
      </c>
      <c r="B7841" s="4">
        <v>3</v>
      </c>
      <c r="C7841" s="5">
        <v>0.70599999999999996</v>
      </c>
    </row>
    <row r="7842" spans="1:3" x14ac:dyDescent="0.2">
      <c r="A7842" s="3" t="str">
        <f>"FLOT1"</f>
        <v>FLOT1</v>
      </c>
      <c r="B7842" s="4">
        <v>3</v>
      </c>
      <c r="C7842" s="5">
        <v>0.70599999999999996</v>
      </c>
    </row>
    <row r="7843" spans="1:3" x14ac:dyDescent="0.2">
      <c r="A7843" s="3" t="str">
        <f>"RILPL2"</f>
        <v>RILPL2</v>
      </c>
      <c r="B7843" s="4">
        <v>3</v>
      </c>
      <c r="C7843" s="5">
        <v>0.70499999999999996</v>
      </c>
    </row>
    <row r="7844" spans="1:3" x14ac:dyDescent="0.2">
      <c r="A7844" s="3" t="str">
        <f>"SPDYA"</f>
        <v>SPDYA</v>
      </c>
      <c r="B7844" s="4">
        <v>3</v>
      </c>
      <c r="C7844" s="5">
        <v>0.70499999999999996</v>
      </c>
    </row>
    <row r="7845" spans="1:3" x14ac:dyDescent="0.2">
      <c r="A7845" s="3" t="str">
        <f>"SENCR"</f>
        <v>SENCR</v>
      </c>
      <c r="B7845" s="4">
        <v>3</v>
      </c>
      <c r="C7845" s="5">
        <v>0.70499999999999996</v>
      </c>
    </row>
    <row r="7846" spans="1:3" x14ac:dyDescent="0.2">
      <c r="A7846" s="3" t="str">
        <f>"AC011498.4"</f>
        <v>AC011498.4</v>
      </c>
      <c r="B7846" s="4">
        <v>3</v>
      </c>
      <c r="C7846" s="5">
        <v>0.70499999999999996</v>
      </c>
    </row>
    <row r="7847" spans="1:3" x14ac:dyDescent="0.2">
      <c r="A7847" s="3" t="str">
        <f>"AL391832.3"</f>
        <v>AL391832.3</v>
      </c>
      <c r="B7847" s="4">
        <v>3</v>
      </c>
      <c r="C7847" s="5">
        <v>0.70399999999999996</v>
      </c>
    </row>
    <row r="7848" spans="1:3" x14ac:dyDescent="0.2">
      <c r="A7848" s="3" t="str">
        <f>"AOC2"</f>
        <v>AOC2</v>
      </c>
      <c r="B7848" s="4">
        <v>3</v>
      </c>
      <c r="C7848" s="5">
        <v>0.70399999999999996</v>
      </c>
    </row>
    <row r="7849" spans="1:3" x14ac:dyDescent="0.2">
      <c r="A7849" s="3" t="str">
        <f>"PTPN12"</f>
        <v>PTPN12</v>
      </c>
      <c r="B7849" s="4">
        <v>3</v>
      </c>
      <c r="C7849" s="5">
        <v>0.70299999999999996</v>
      </c>
    </row>
    <row r="7850" spans="1:3" x14ac:dyDescent="0.2">
      <c r="A7850" s="3" t="str">
        <f>"CDC42EP2"</f>
        <v>CDC42EP2</v>
      </c>
      <c r="B7850" s="4">
        <v>3</v>
      </c>
      <c r="C7850" s="5">
        <v>0.70199999999999996</v>
      </c>
    </row>
    <row r="7851" spans="1:3" x14ac:dyDescent="0.2">
      <c r="A7851" s="3" t="str">
        <f>"PCBP3"</f>
        <v>PCBP3</v>
      </c>
      <c r="B7851" s="4">
        <v>3</v>
      </c>
      <c r="C7851" s="5">
        <v>0.70099999999999996</v>
      </c>
    </row>
    <row r="7852" spans="1:3" x14ac:dyDescent="0.2">
      <c r="A7852" s="3" t="str">
        <f>"SVIL"</f>
        <v>SVIL</v>
      </c>
      <c r="B7852" s="4">
        <v>3</v>
      </c>
      <c r="C7852" s="5">
        <v>0.7</v>
      </c>
    </row>
    <row r="7853" spans="1:3" x14ac:dyDescent="0.2">
      <c r="A7853" s="3" t="str">
        <f>"AC106028.4"</f>
        <v>AC106028.4</v>
      </c>
      <c r="B7853" s="4">
        <v>3</v>
      </c>
      <c r="C7853" s="5">
        <v>0.69899999999999995</v>
      </c>
    </row>
    <row r="7854" spans="1:3" x14ac:dyDescent="0.2">
      <c r="A7854" s="3" t="str">
        <f>"LINC02555"</f>
        <v>LINC02555</v>
      </c>
      <c r="B7854" s="4">
        <v>3</v>
      </c>
      <c r="C7854" s="5">
        <v>0.69899999999999995</v>
      </c>
    </row>
    <row r="7855" spans="1:3" x14ac:dyDescent="0.2">
      <c r="A7855" s="3" t="str">
        <f>"NAIPP1"</f>
        <v>NAIPP1</v>
      </c>
      <c r="B7855" s="4">
        <v>3</v>
      </c>
      <c r="C7855" s="5">
        <v>0.69899999999999995</v>
      </c>
    </row>
    <row r="7856" spans="1:3" x14ac:dyDescent="0.2">
      <c r="A7856" s="3" t="str">
        <f>"DEFB4A"</f>
        <v>DEFB4A</v>
      </c>
      <c r="B7856" s="4">
        <v>3</v>
      </c>
      <c r="C7856" s="5">
        <v>0.69899999999999995</v>
      </c>
    </row>
    <row r="7857" spans="1:3" x14ac:dyDescent="0.2">
      <c r="A7857" s="3" t="str">
        <f>"PRKCH"</f>
        <v>PRKCH</v>
      </c>
      <c r="B7857" s="4">
        <v>3</v>
      </c>
      <c r="C7857" s="5">
        <v>0.69799999999999995</v>
      </c>
    </row>
    <row r="7858" spans="1:3" x14ac:dyDescent="0.2">
      <c r="A7858" s="3" t="str">
        <f>"NIPAL4"</f>
        <v>NIPAL4</v>
      </c>
      <c r="B7858" s="4">
        <v>3</v>
      </c>
      <c r="C7858" s="5">
        <v>0.69799999999999995</v>
      </c>
    </row>
    <row r="7859" spans="1:3" x14ac:dyDescent="0.2">
      <c r="A7859" s="3" t="str">
        <f>"AC139495.2"</f>
        <v>AC139495.2</v>
      </c>
      <c r="B7859" s="4">
        <v>3</v>
      </c>
      <c r="C7859" s="5">
        <v>0.69599999999999995</v>
      </c>
    </row>
    <row r="7860" spans="1:3" x14ac:dyDescent="0.2">
      <c r="A7860" s="3" t="str">
        <f>"RTF2"</f>
        <v>RTF2</v>
      </c>
      <c r="B7860" s="4">
        <v>3</v>
      </c>
      <c r="C7860" s="5">
        <v>0.69599999999999995</v>
      </c>
    </row>
    <row r="7861" spans="1:3" x14ac:dyDescent="0.2">
      <c r="A7861" s="3" t="str">
        <f>"LINC02218"</f>
        <v>LINC02218</v>
      </c>
      <c r="B7861" s="4">
        <v>3</v>
      </c>
      <c r="C7861" s="5">
        <v>0.69599999999999995</v>
      </c>
    </row>
    <row r="7862" spans="1:3" x14ac:dyDescent="0.2">
      <c r="A7862" s="3" t="str">
        <f>"HCAR2"</f>
        <v>HCAR2</v>
      </c>
      <c r="B7862" s="4">
        <v>3</v>
      </c>
      <c r="C7862" s="5">
        <v>0.69599999999999995</v>
      </c>
    </row>
    <row r="7863" spans="1:3" x14ac:dyDescent="0.2">
      <c r="A7863" s="3" t="str">
        <f>"NOTCH1"</f>
        <v>NOTCH1</v>
      </c>
      <c r="B7863" s="4">
        <v>3</v>
      </c>
      <c r="C7863" s="5">
        <v>0.69599999999999995</v>
      </c>
    </row>
    <row r="7864" spans="1:3" x14ac:dyDescent="0.2">
      <c r="A7864" s="3" t="str">
        <f>"SPRR2F"</f>
        <v>SPRR2F</v>
      </c>
      <c r="B7864" s="4">
        <v>3</v>
      </c>
      <c r="C7864" s="5">
        <v>0.69499999999999995</v>
      </c>
    </row>
    <row r="7865" spans="1:3" x14ac:dyDescent="0.2">
      <c r="A7865" s="3" t="str">
        <f>"ANKRD13D"</f>
        <v>ANKRD13D</v>
      </c>
      <c r="B7865" s="4">
        <v>3</v>
      </c>
      <c r="C7865" s="5">
        <v>0.69499999999999995</v>
      </c>
    </row>
    <row r="7866" spans="1:3" x14ac:dyDescent="0.2">
      <c r="A7866" s="3" t="str">
        <f>"TRPM6"</f>
        <v>TRPM6</v>
      </c>
      <c r="B7866" s="4">
        <v>3</v>
      </c>
      <c r="C7866" s="5">
        <v>0.69499999999999995</v>
      </c>
    </row>
    <row r="7867" spans="1:3" x14ac:dyDescent="0.2">
      <c r="A7867" s="3" t="str">
        <f>"ITGB2-AS1"</f>
        <v>ITGB2-AS1</v>
      </c>
      <c r="B7867" s="4">
        <v>3</v>
      </c>
      <c r="C7867" s="5">
        <v>0.69399999999999995</v>
      </c>
    </row>
    <row r="7868" spans="1:3" x14ac:dyDescent="0.2">
      <c r="A7868" s="3" t="str">
        <f>"PNPLA6"</f>
        <v>PNPLA6</v>
      </c>
      <c r="B7868" s="4">
        <v>3</v>
      </c>
      <c r="C7868" s="5">
        <v>0.69399999999999995</v>
      </c>
    </row>
    <row r="7869" spans="1:3" x14ac:dyDescent="0.2">
      <c r="A7869" s="3" t="str">
        <f>"STAT6"</f>
        <v>STAT6</v>
      </c>
      <c r="B7869" s="4">
        <v>3</v>
      </c>
      <c r="C7869" s="5">
        <v>0.69399999999999995</v>
      </c>
    </row>
    <row r="7870" spans="1:3" x14ac:dyDescent="0.2">
      <c r="A7870" s="3" t="str">
        <f>"ARHGAP4"</f>
        <v>ARHGAP4</v>
      </c>
      <c r="B7870" s="4">
        <v>3</v>
      </c>
      <c r="C7870" s="5">
        <v>0.69299999999999995</v>
      </c>
    </row>
    <row r="7871" spans="1:3" x14ac:dyDescent="0.2">
      <c r="A7871" s="3" t="str">
        <f>"NAIPP3"</f>
        <v>NAIPP3</v>
      </c>
      <c r="B7871" s="4">
        <v>3</v>
      </c>
      <c r="C7871" s="5">
        <v>0.69299999999999995</v>
      </c>
    </row>
    <row r="7872" spans="1:3" x14ac:dyDescent="0.2">
      <c r="A7872" s="3" t="str">
        <f>"SPOPL"</f>
        <v>SPOPL</v>
      </c>
      <c r="B7872" s="4">
        <v>3</v>
      </c>
      <c r="C7872" s="5">
        <v>0.69299999999999995</v>
      </c>
    </row>
    <row r="7873" spans="1:3" x14ac:dyDescent="0.2">
      <c r="A7873" s="3" t="str">
        <f>"SOS2"</f>
        <v>SOS2</v>
      </c>
      <c r="B7873" s="4">
        <v>3</v>
      </c>
      <c r="C7873" s="5">
        <v>0.69299999999999995</v>
      </c>
    </row>
    <row r="7874" spans="1:3" x14ac:dyDescent="0.2">
      <c r="A7874" s="3" t="str">
        <f>"MYADM"</f>
        <v>MYADM</v>
      </c>
      <c r="B7874" s="4">
        <v>3</v>
      </c>
      <c r="C7874" s="5">
        <v>0.69199999999999995</v>
      </c>
    </row>
    <row r="7875" spans="1:3" x14ac:dyDescent="0.2">
      <c r="A7875" s="3" t="str">
        <f>"TRPM2"</f>
        <v>TRPM2</v>
      </c>
      <c r="B7875" s="4">
        <v>3</v>
      </c>
      <c r="C7875" s="5">
        <v>0.69199999999999995</v>
      </c>
    </row>
    <row r="7876" spans="1:3" x14ac:dyDescent="0.2">
      <c r="A7876" s="3" t="str">
        <f>"AC104695.2"</f>
        <v>AC104695.2</v>
      </c>
      <c r="B7876" s="4">
        <v>3</v>
      </c>
      <c r="C7876" s="5">
        <v>0.69</v>
      </c>
    </row>
    <row r="7877" spans="1:3" x14ac:dyDescent="0.2">
      <c r="A7877" s="3" t="str">
        <f>"FAM209A"</f>
        <v>FAM209A</v>
      </c>
      <c r="B7877" s="4">
        <v>3</v>
      </c>
      <c r="C7877" s="5">
        <v>0.69</v>
      </c>
    </row>
    <row r="7878" spans="1:3" x14ac:dyDescent="0.2">
      <c r="A7878" s="3" t="str">
        <f>"LINC00664"</f>
        <v>LINC00664</v>
      </c>
      <c r="B7878" s="4">
        <v>3</v>
      </c>
      <c r="C7878" s="5">
        <v>0.69</v>
      </c>
    </row>
    <row r="7879" spans="1:3" x14ac:dyDescent="0.2">
      <c r="A7879" s="3" t="str">
        <f>"NRIP3"</f>
        <v>NRIP3</v>
      </c>
      <c r="B7879" s="4">
        <v>3</v>
      </c>
      <c r="C7879" s="5">
        <v>0.68899999999999995</v>
      </c>
    </row>
    <row r="7880" spans="1:3" x14ac:dyDescent="0.2">
      <c r="A7880" s="3" t="str">
        <f>"DEFA3"</f>
        <v>DEFA3</v>
      </c>
      <c r="B7880" s="4">
        <v>3</v>
      </c>
      <c r="C7880" s="5">
        <v>0.68899999999999995</v>
      </c>
    </row>
    <row r="7881" spans="1:3" x14ac:dyDescent="0.2">
      <c r="A7881" s="3" t="str">
        <f>"RIPK2"</f>
        <v>RIPK2</v>
      </c>
      <c r="B7881" s="4">
        <v>3</v>
      </c>
      <c r="C7881" s="5">
        <v>0.68700000000000006</v>
      </c>
    </row>
    <row r="7882" spans="1:3" x14ac:dyDescent="0.2">
      <c r="A7882" s="3" t="str">
        <f>"TOM1"</f>
        <v>TOM1</v>
      </c>
      <c r="B7882" s="4">
        <v>3</v>
      </c>
      <c r="C7882" s="5">
        <v>0.68700000000000006</v>
      </c>
    </row>
    <row r="7883" spans="1:3" x14ac:dyDescent="0.2">
      <c r="A7883" s="3" t="str">
        <f>"OSBPL8"</f>
        <v>OSBPL8</v>
      </c>
      <c r="B7883" s="4">
        <v>3</v>
      </c>
      <c r="C7883" s="5">
        <v>0.68700000000000006</v>
      </c>
    </row>
    <row r="7884" spans="1:3" x14ac:dyDescent="0.2">
      <c r="A7884" s="3" t="str">
        <f>"PDCD4-AS1"</f>
        <v>PDCD4-AS1</v>
      </c>
      <c r="B7884" s="4">
        <v>3</v>
      </c>
      <c r="C7884" s="5">
        <v>0.68700000000000006</v>
      </c>
    </row>
    <row r="7885" spans="1:3" x14ac:dyDescent="0.2">
      <c r="A7885" s="3" t="str">
        <f>"RHOH"</f>
        <v>RHOH</v>
      </c>
      <c r="B7885" s="4">
        <v>3</v>
      </c>
      <c r="C7885" s="5">
        <v>0.68600000000000005</v>
      </c>
    </row>
    <row r="7886" spans="1:3" x14ac:dyDescent="0.2">
      <c r="A7886" s="3" t="str">
        <f>"KCNAB2"</f>
        <v>KCNAB2</v>
      </c>
      <c r="B7886" s="4">
        <v>3</v>
      </c>
      <c r="C7886" s="5">
        <v>0.68600000000000005</v>
      </c>
    </row>
    <row r="7887" spans="1:3" x14ac:dyDescent="0.2">
      <c r="A7887" s="3" t="str">
        <f>"FLOT2"</f>
        <v>FLOT2</v>
      </c>
      <c r="B7887" s="4">
        <v>3</v>
      </c>
      <c r="C7887" s="5">
        <v>0.68600000000000005</v>
      </c>
    </row>
    <row r="7888" spans="1:3" x14ac:dyDescent="0.2">
      <c r="A7888" s="3" t="str">
        <f>"RBP7"</f>
        <v>RBP7</v>
      </c>
      <c r="B7888" s="4">
        <v>3</v>
      </c>
      <c r="C7888" s="5">
        <v>0.68500000000000005</v>
      </c>
    </row>
    <row r="7889" spans="1:3" x14ac:dyDescent="0.2">
      <c r="A7889" s="3" t="str">
        <f>"GUSBP11"</f>
        <v>GUSBP11</v>
      </c>
      <c r="B7889" s="4">
        <v>3</v>
      </c>
      <c r="C7889" s="5">
        <v>0.68400000000000005</v>
      </c>
    </row>
    <row r="7890" spans="1:3" x14ac:dyDescent="0.2">
      <c r="A7890" s="3" t="str">
        <f>"ZNF467"</f>
        <v>ZNF467</v>
      </c>
      <c r="B7890" s="4">
        <v>3</v>
      </c>
      <c r="C7890" s="5">
        <v>0.68400000000000005</v>
      </c>
    </row>
    <row r="7891" spans="1:3" x14ac:dyDescent="0.2">
      <c r="A7891" s="3" t="str">
        <f>"ACTR2"</f>
        <v>ACTR2</v>
      </c>
      <c r="B7891" s="4">
        <v>3</v>
      </c>
      <c r="C7891" s="5">
        <v>0.68400000000000005</v>
      </c>
    </row>
    <row r="7892" spans="1:3" x14ac:dyDescent="0.2">
      <c r="A7892" s="3" t="str">
        <f>"MBD6"</f>
        <v>MBD6</v>
      </c>
      <c r="B7892" s="4">
        <v>3</v>
      </c>
      <c r="C7892" s="5">
        <v>0.68300000000000005</v>
      </c>
    </row>
    <row r="7893" spans="1:3" x14ac:dyDescent="0.2">
      <c r="A7893" s="3" t="str">
        <f>"PGK1"</f>
        <v>PGK1</v>
      </c>
      <c r="B7893" s="4">
        <v>3</v>
      </c>
      <c r="C7893" s="5">
        <v>0.68300000000000005</v>
      </c>
    </row>
    <row r="7894" spans="1:3" x14ac:dyDescent="0.2">
      <c r="A7894" s="3" t="str">
        <f>"KLHL33"</f>
        <v>KLHL33</v>
      </c>
      <c r="B7894" s="4">
        <v>3</v>
      </c>
      <c r="C7894" s="5">
        <v>0.68300000000000005</v>
      </c>
    </row>
    <row r="7895" spans="1:3" x14ac:dyDescent="0.2">
      <c r="A7895" s="3" t="str">
        <f>"BRWD3"</f>
        <v>BRWD3</v>
      </c>
      <c r="B7895" s="4">
        <v>3</v>
      </c>
      <c r="C7895" s="5">
        <v>0.68300000000000005</v>
      </c>
    </row>
    <row r="7896" spans="1:3" x14ac:dyDescent="0.2">
      <c r="A7896" s="3" t="str">
        <f>"CREBBP"</f>
        <v>CREBBP</v>
      </c>
      <c r="B7896" s="4">
        <v>3</v>
      </c>
      <c r="C7896" s="5">
        <v>0.68300000000000005</v>
      </c>
    </row>
    <row r="7897" spans="1:3" x14ac:dyDescent="0.2">
      <c r="A7897" s="3" t="str">
        <f>"AC016831.6"</f>
        <v>AC016831.6</v>
      </c>
      <c r="B7897" s="4">
        <v>3</v>
      </c>
      <c r="C7897" s="5">
        <v>0.68200000000000005</v>
      </c>
    </row>
    <row r="7898" spans="1:3" x14ac:dyDescent="0.2">
      <c r="A7898" s="3" t="str">
        <f>"CMTM1"</f>
        <v>CMTM1</v>
      </c>
      <c r="B7898" s="4">
        <v>3</v>
      </c>
      <c r="C7898" s="5">
        <v>0.68200000000000005</v>
      </c>
    </row>
    <row r="7899" spans="1:3" x14ac:dyDescent="0.2">
      <c r="A7899" s="3" t="str">
        <f>"EGLN1"</f>
        <v>EGLN1</v>
      </c>
      <c r="B7899" s="4">
        <v>3</v>
      </c>
      <c r="C7899" s="5">
        <v>0.68200000000000005</v>
      </c>
    </row>
    <row r="7900" spans="1:3" x14ac:dyDescent="0.2">
      <c r="A7900" s="3" t="str">
        <f>"RAB27A"</f>
        <v>RAB27A</v>
      </c>
      <c r="B7900" s="4">
        <v>3</v>
      </c>
      <c r="C7900" s="5">
        <v>0.68200000000000005</v>
      </c>
    </row>
    <row r="7901" spans="1:3" x14ac:dyDescent="0.2">
      <c r="A7901" s="3" t="str">
        <f>"RICTOR"</f>
        <v>RICTOR</v>
      </c>
      <c r="B7901" s="4">
        <v>3</v>
      </c>
      <c r="C7901" s="5">
        <v>0.68200000000000005</v>
      </c>
    </row>
    <row r="7902" spans="1:3" x14ac:dyDescent="0.2">
      <c r="A7902" s="3" t="str">
        <f>"AP001992.1"</f>
        <v>AP001992.1</v>
      </c>
      <c r="B7902" s="4">
        <v>3</v>
      </c>
      <c r="C7902" s="5">
        <v>0.68100000000000005</v>
      </c>
    </row>
    <row r="7903" spans="1:3" x14ac:dyDescent="0.2">
      <c r="A7903" s="3" t="str">
        <f>"PDE3B"</f>
        <v>PDE3B</v>
      </c>
      <c r="B7903" s="4">
        <v>3</v>
      </c>
      <c r="C7903" s="5">
        <v>0.68100000000000005</v>
      </c>
    </row>
    <row r="7904" spans="1:3" x14ac:dyDescent="0.2">
      <c r="A7904" s="3" t="str">
        <f>"NAIPP2"</f>
        <v>NAIPP2</v>
      </c>
      <c r="B7904" s="4">
        <v>3</v>
      </c>
      <c r="C7904" s="5">
        <v>0.68100000000000005</v>
      </c>
    </row>
    <row r="7905" spans="1:3" x14ac:dyDescent="0.2">
      <c r="A7905" s="3" t="str">
        <f>"OSBPL11"</f>
        <v>OSBPL11</v>
      </c>
      <c r="B7905" s="4">
        <v>3</v>
      </c>
      <c r="C7905" s="5">
        <v>0.68100000000000005</v>
      </c>
    </row>
    <row r="7906" spans="1:3" x14ac:dyDescent="0.2">
      <c r="A7906" s="3" t="str">
        <f>"SLC43A2"</f>
        <v>SLC43A2</v>
      </c>
      <c r="B7906" s="4">
        <v>3</v>
      </c>
      <c r="C7906" s="5">
        <v>0.68</v>
      </c>
    </row>
    <row r="7907" spans="1:3" x14ac:dyDescent="0.2">
      <c r="A7907" s="3" t="str">
        <f>"MMP19"</f>
        <v>MMP19</v>
      </c>
      <c r="B7907" s="4">
        <v>3</v>
      </c>
      <c r="C7907" s="5">
        <v>0.67900000000000005</v>
      </c>
    </row>
    <row r="7908" spans="1:3" x14ac:dyDescent="0.2">
      <c r="A7908" s="3" t="str">
        <f>"SIRPD"</f>
        <v>SIRPD</v>
      </c>
      <c r="B7908" s="4">
        <v>3</v>
      </c>
      <c r="C7908" s="5">
        <v>0.67900000000000005</v>
      </c>
    </row>
    <row r="7909" spans="1:3" x14ac:dyDescent="0.2">
      <c r="A7909" s="3" t="str">
        <f>"APAF1"</f>
        <v>APAF1</v>
      </c>
      <c r="B7909" s="4">
        <v>3</v>
      </c>
      <c r="C7909" s="5">
        <v>0.67900000000000005</v>
      </c>
    </row>
    <row r="7910" spans="1:3" x14ac:dyDescent="0.2">
      <c r="A7910" s="3" t="str">
        <f>"AL138694.1"</f>
        <v>AL138694.1</v>
      </c>
      <c r="B7910" s="4">
        <v>3</v>
      </c>
      <c r="C7910" s="5">
        <v>0.67800000000000005</v>
      </c>
    </row>
    <row r="7911" spans="1:3" x14ac:dyDescent="0.2">
      <c r="A7911" s="3" t="str">
        <f>"CYBA"</f>
        <v>CYBA</v>
      </c>
      <c r="B7911" s="4">
        <v>3</v>
      </c>
      <c r="C7911" s="5">
        <v>0.67800000000000005</v>
      </c>
    </row>
    <row r="7912" spans="1:3" x14ac:dyDescent="0.2">
      <c r="A7912" s="3" t="str">
        <f>"USP4"</f>
        <v>USP4</v>
      </c>
      <c r="B7912" s="4">
        <v>3</v>
      </c>
      <c r="C7912" s="5">
        <v>0.67800000000000005</v>
      </c>
    </row>
    <row r="7913" spans="1:3" x14ac:dyDescent="0.2">
      <c r="A7913" s="3" t="str">
        <f>"AC012368.1"</f>
        <v>AC012368.1</v>
      </c>
      <c r="B7913" s="4">
        <v>3</v>
      </c>
      <c r="C7913" s="5">
        <v>0.67700000000000005</v>
      </c>
    </row>
    <row r="7914" spans="1:3" x14ac:dyDescent="0.2">
      <c r="A7914" s="3" t="str">
        <f>"ELF4"</f>
        <v>ELF4</v>
      </c>
      <c r="B7914" s="4">
        <v>3</v>
      </c>
      <c r="C7914" s="5">
        <v>0.67700000000000005</v>
      </c>
    </row>
    <row r="7915" spans="1:3" x14ac:dyDescent="0.2">
      <c r="A7915" s="3" t="str">
        <f>"DNAH17"</f>
        <v>DNAH17</v>
      </c>
      <c r="B7915" s="4">
        <v>3</v>
      </c>
      <c r="C7915" s="5">
        <v>0.67600000000000005</v>
      </c>
    </row>
    <row r="7916" spans="1:3" x14ac:dyDescent="0.2">
      <c r="A7916" s="3" t="str">
        <f>"AC009630.4"</f>
        <v>AC009630.4</v>
      </c>
      <c r="B7916" s="4">
        <v>3</v>
      </c>
      <c r="C7916" s="5">
        <v>0.67600000000000005</v>
      </c>
    </row>
    <row r="7917" spans="1:3" x14ac:dyDescent="0.2">
      <c r="A7917" s="3" t="str">
        <f>"CPPED1"</f>
        <v>CPPED1</v>
      </c>
      <c r="B7917" s="4">
        <v>3</v>
      </c>
      <c r="C7917" s="5">
        <v>0.67500000000000004</v>
      </c>
    </row>
    <row r="7918" spans="1:3" x14ac:dyDescent="0.2">
      <c r="A7918" s="3" t="str">
        <f>"AC104564.5"</f>
        <v>AC104564.5</v>
      </c>
      <c r="B7918" s="4">
        <v>3</v>
      </c>
      <c r="C7918" s="5">
        <v>0.67500000000000004</v>
      </c>
    </row>
    <row r="7919" spans="1:3" x14ac:dyDescent="0.2">
      <c r="A7919" s="3" t="str">
        <f>"AGO4"</f>
        <v>AGO4</v>
      </c>
      <c r="B7919" s="4">
        <v>3</v>
      </c>
      <c r="C7919" s="5">
        <v>0.67500000000000004</v>
      </c>
    </row>
    <row r="7920" spans="1:3" x14ac:dyDescent="0.2">
      <c r="A7920" s="3" t="str">
        <f>"PCBP1-AS1"</f>
        <v>PCBP1-AS1</v>
      </c>
      <c r="B7920" s="4">
        <v>3</v>
      </c>
      <c r="C7920" s="5">
        <v>0.67400000000000004</v>
      </c>
    </row>
    <row r="7921" spans="1:3" x14ac:dyDescent="0.2">
      <c r="A7921" s="3" t="str">
        <f>"FAM126B"</f>
        <v>FAM126B</v>
      </c>
      <c r="B7921" s="4">
        <v>3</v>
      </c>
      <c r="C7921" s="5">
        <v>0.67400000000000004</v>
      </c>
    </row>
    <row r="7922" spans="1:3" x14ac:dyDescent="0.2">
      <c r="A7922" s="3" t="str">
        <f>"GHRL"</f>
        <v>GHRL</v>
      </c>
      <c r="B7922" s="4">
        <v>3</v>
      </c>
      <c r="C7922" s="5">
        <v>0.67300000000000004</v>
      </c>
    </row>
    <row r="7923" spans="1:3" x14ac:dyDescent="0.2">
      <c r="A7923" s="3" t="str">
        <f>"CAPZA2"</f>
        <v>CAPZA2</v>
      </c>
      <c r="B7923" s="4">
        <v>3</v>
      </c>
      <c r="C7923" s="5">
        <v>0.67300000000000004</v>
      </c>
    </row>
    <row r="7924" spans="1:3" x14ac:dyDescent="0.2">
      <c r="A7924" s="3" t="str">
        <f>"AOC3"</f>
        <v>AOC3</v>
      </c>
      <c r="B7924" s="4">
        <v>3</v>
      </c>
      <c r="C7924" s="5">
        <v>0.67200000000000004</v>
      </c>
    </row>
    <row r="7925" spans="1:3" x14ac:dyDescent="0.2">
      <c r="A7925" s="3" t="str">
        <f>"AL592429.1"</f>
        <v>AL592429.1</v>
      </c>
      <c r="B7925" s="4">
        <v>3</v>
      </c>
      <c r="C7925" s="5">
        <v>0.67100000000000004</v>
      </c>
    </row>
    <row r="7926" spans="1:3" x14ac:dyDescent="0.2">
      <c r="A7926" s="3" t="str">
        <f>"PLXDC2"</f>
        <v>PLXDC2</v>
      </c>
      <c r="B7926" s="4">
        <v>3</v>
      </c>
      <c r="C7926" s="5">
        <v>0.67100000000000004</v>
      </c>
    </row>
    <row r="7927" spans="1:3" x14ac:dyDescent="0.2">
      <c r="A7927" s="3" t="str">
        <f>"SPRR2D"</f>
        <v>SPRR2D</v>
      </c>
      <c r="B7927" s="4">
        <v>3</v>
      </c>
      <c r="C7927" s="5">
        <v>0.67</v>
      </c>
    </row>
    <row r="7928" spans="1:3" x14ac:dyDescent="0.2">
      <c r="A7928" s="3" t="str">
        <f>"AC007728.2"</f>
        <v>AC007728.2</v>
      </c>
      <c r="B7928" s="4">
        <v>3</v>
      </c>
      <c r="C7928" s="5">
        <v>0.67</v>
      </c>
    </row>
    <row r="7929" spans="1:3" x14ac:dyDescent="0.2">
      <c r="A7929" s="3" t="str">
        <f>"NR4A2"</f>
        <v>NR4A2</v>
      </c>
      <c r="B7929" s="4">
        <v>3</v>
      </c>
      <c r="C7929" s="5">
        <v>0.66900000000000004</v>
      </c>
    </row>
    <row r="7930" spans="1:3" x14ac:dyDescent="0.2">
      <c r="A7930" s="3" t="str">
        <f>"SUPT4H1"</f>
        <v>SUPT4H1</v>
      </c>
      <c r="B7930" s="4">
        <v>3</v>
      </c>
      <c r="C7930" s="5">
        <v>0.66900000000000004</v>
      </c>
    </row>
    <row r="7931" spans="1:3" x14ac:dyDescent="0.2">
      <c r="A7931" s="3" t="str">
        <f>"GGT1"</f>
        <v>GGT1</v>
      </c>
      <c r="B7931" s="4">
        <v>3</v>
      </c>
      <c r="C7931" s="5">
        <v>0.66800000000000004</v>
      </c>
    </row>
    <row r="7932" spans="1:3" x14ac:dyDescent="0.2">
      <c r="A7932" s="3" t="str">
        <f>"GLA"</f>
        <v>GLA</v>
      </c>
      <c r="B7932" s="4">
        <v>3</v>
      </c>
      <c r="C7932" s="5">
        <v>0.66800000000000004</v>
      </c>
    </row>
    <row r="7933" spans="1:3" x14ac:dyDescent="0.2">
      <c r="A7933" s="3" t="str">
        <f>"SMAP2"</f>
        <v>SMAP2</v>
      </c>
      <c r="B7933" s="4">
        <v>3</v>
      </c>
      <c r="C7933" s="5">
        <v>0.66800000000000004</v>
      </c>
    </row>
    <row r="7934" spans="1:3" x14ac:dyDescent="0.2">
      <c r="A7934" s="3" t="str">
        <f>"PIM2"</f>
        <v>PIM2</v>
      </c>
      <c r="B7934" s="4">
        <v>3</v>
      </c>
      <c r="C7934" s="5">
        <v>0.66700000000000004</v>
      </c>
    </row>
    <row r="7935" spans="1:3" x14ac:dyDescent="0.2">
      <c r="A7935" s="3" t="str">
        <f>"IFITM3P2"</f>
        <v>IFITM3P2</v>
      </c>
      <c r="B7935" s="4">
        <v>3</v>
      </c>
      <c r="C7935" s="5">
        <v>0.66600000000000004</v>
      </c>
    </row>
    <row r="7936" spans="1:3" x14ac:dyDescent="0.2">
      <c r="A7936" s="3" t="str">
        <f>"LINC02631"</f>
        <v>LINC02631</v>
      </c>
      <c r="B7936" s="4">
        <v>3</v>
      </c>
      <c r="C7936" s="5">
        <v>0.66500000000000004</v>
      </c>
    </row>
    <row r="7937" spans="1:3" x14ac:dyDescent="0.2">
      <c r="A7937" s="3" t="str">
        <f>"PRKCB"</f>
        <v>PRKCB</v>
      </c>
      <c r="B7937" s="4">
        <v>3</v>
      </c>
      <c r="C7937" s="5">
        <v>0.66500000000000004</v>
      </c>
    </row>
    <row r="7938" spans="1:3" x14ac:dyDescent="0.2">
      <c r="A7938" s="3" t="str">
        <f>"CD22"</f>
        <v>CD22</v>
      </c>
      <c r="B7938" s="4">
        <v>3</v>
      </c>
      <c r="C7938" s="5">
        <v>0.66500000000000004</v>
      </c>
    </row>
    <row r="7939" spans="1:3" x14ac:dyDescent="0.2">
      <c r="A7939" s="3" t="str">
        <f>"THAP9-AS1"</f>
        <v>THAP9-AS1</v>
      </c>
      <c r="B7939" s="4">
        <v>3</v>
      </c>
      <c r="C7939" s="5">
        <v>0.66400000000000003</v>
      </c>
    </row>
    <row r="7940" spans="1:3" x14ac:dyDescent="0.2">
      <c r="A7940" s="3" t="str">
        <f>"AC005674.1"</f>
        <v>AC005674.1</v>
      </c>
      <c r="B7940" s="4">
        <v>3</v>
      </c>
      <c r="C7940" s="5">
        <v>0.66400000000000003</v>
      </c>
    </row>
    <row r="7941" spans="1:3" x14ac:dyDescent="0.2">
      <c r="A7941" s="3" t="str">
        <f>"AC018755.4"</f>
        <v>AC018755.4</v>
      </c>
      <c r="B7941" s="4">
        <v>3</v>
      </c>
      <c r="C7941" s="5">
        <v>0.66400000000000003</v>
      </c>
    </row>
    <row r="7942" spans="1:3" x14ac:dyDescent="0.2">
      <c r="A7942" s="3" t="str">
        <f>"PLB1"</f>
        <v>PLB1</v>
      </c>
      <c r="B7942" s="4">
        <v>3</v>
      </c>
      <c r="C7942" s="5">
        <v>0.66300000000000003</v>
      </c>
    </row>
    <row r="7943" spans="1:3" x14ac:dyDescent="0.2">
      <c r="A7943" s="3" t="str">
        <f>"H2AC6"</f>
        <v>H2AC6</v>
      </c>
      <c r="B7943" s="4">
        <v>3</v>
      </c>
      <c r="C7943" s="5">
        <v>0.66300000000000003</v>
      </c>
    </row>
    <row r="7944" spans="1:3" x14ac:dyDescent="0.2">
      <c r="A7944" s="3" t="str">
        <f>"PPM1M"</f>
        <v>PPM1M</v>
      </c>
      <c r="B7944" s="4">
        <v>3</v>
      </c>
      <c r="C7944" s="5">
        <v>0.66300000000000003</v>
      </c>
    </row>
    <row r="7945" spans="1:3" x14ac:dyDescent="0.2">
      <c r="A7945" s="3" t="str">
        <f>"ARHGAP27"</f>
        <v>ARHGAP27</v>
      </c>
      <c r="B7945" s="4">
        <v>3</v>
      </c>
      <c r="C7945" s="5">
        <v>0.66200000000000003</v>
      </c>
    </row>
    <row r="7946" spans="1:3" x14ac:dyDescent="0.2">
      <c r="A7946" s="3" t="str">
        <f>"NME8"</f>
        <v>NME8</v>
      </c>
      <c r="B7946" s="4">
        <v>3</v>
      </c>
      <c r="C7946" s="5">
        <v>0.66200000000000003</v>
      </c>
    </row>
    <row r="7947" spans="1:3" x14ac:dyDescent="0.2">
      <c r="A7947" s="3" t="str">
        <f>"TRPV2"</f>
        <v>TRPV2</v>
      </c>
      <c r="B7947" s="4">
        <v>3</v>
      </c>
      <c r="C7947" s="5">
        <v>0.66100000000000003</v>
      </c>
    </row>
    <row r="7948" spans="1:3" x14ac:dyDescent="0.2">
      <c r="A7948" s="3" t="str">
        <f>"GPAT3"</f>
        <v>GPAT3</v>
      </c>
      <c r="B7948" s="4">
        <v>3</v>
      </c>
      <c r="C7948" s="5">
        <v>0.66100000000000003</v>
      </c>
    </row>
    <row r="7949" spans="1:3" x14ac:dyDescent="0.2">
      <c r="A7949" s="3" t="str">
        <f>"NRROS"</f>
        <v>NRROS</v>
      </c>
      <c r="B7949" s="4">
        <v>3</v>
      </c>
      <c r="C7949" s="5">
        <v>0.66</v>
      </c>
    </row>
    <row r="7950" spans="1:3" x14ac:dyDescent="0.2">
      <c r="A7950" s="3" t="str">
        <f>"SPRR2B"</f>
        <v>SPRR2B</v>
      </c>
      <c r="B7950" s="4">
        <v>3</v>
      </c>
      <c r="C7950" s="5">
        <v>0.66</v>
      </c>
    </row>
    <row r="7951" spans="1:3" x14ac:dyDescent="0.2">
      <c r="A7951" s="3" t="str">
        <f>"PNP"</f>
        <v>PNP</v>
      </c>
      <c r="B7951" s="4">
        <v>3</v>
      </c>
      <c r="C7951" s="5">
        <v>0.66</v>
      </c>
    </row>
    <row r="7952" spans="1:3" x14ac:dyDescent="0.2">
      <c r="A7952" s="3" t="str">
        <f>"ASPRV1"</f>
        <v>ASPRV1</v>
      </c>
      <c r="B7952" s="4">
        <v>3</v>
      </c>
      <c r="C7952" s="5">
        <v>0.66</v>
      </c>
    </row>
    <row r="7953" spans="1:3" x14ac:dyDescent="0.2">
      <c r="A7953" s="3" t="str">
        <f>"TBC1D7"</f>
        <v>TBC1D7</v>
      </c>
      <c r="B7953" s="4">
        <v>3</v>
      </c>
      <c r="C7953" s="5">
        <v>0.66</v>
      </c>
    </row>
    <row r="7954" spans="1:3" x14ac:dyDescent="0.2">
      <c r="A7954" s="3" t="str">
        <f>"NEDD9"</f>
        <v>NEDD9</v>
      </c>
      <c r="B7954" s="4">
        <v>3</v>
      </c>
      <c r="C7954" s="5">
        <v>0.65900000000000003</v>
      </c>
    </row>
    <row r="7955" spans="1:3" x14ac:dyDescent="0.2">
      <c r="A7955" s="3" t="str">
        <f>"KISS1R"</f>
        <v>KISS1R</v>
      </c>
      <c r="B7955" s="4">
        <v>3</v>
      </c>
      <c r="C7955" s="5">
        <v>0.65800000000000003</v>
      </c>
    </row>
    <row r="7956" spans="1:3" x14ac:dyDescent="0.2">
      <c r="A7956" s="3" t="str">
        <f>"CPEB4"</f>
        <v>CPEB4</v>
      </c>
      <c r="B7956" s="4">
        <v>3</v>
      </c>
      <c r="C7956" s="5">
        <v>0.65700000000000003</v>
      </c>
    </row>
    <row r="7957" spans="1:3" x14ac:dyDescent="0.2">
      <c r="A7957" s="3" t="str">
        <f>"TMEM170B"</f>
        <v>TMEM170B</v>
      </c>
      <c r="B7957" s="4">
        <v>3</v>
      </c>
      <c r="C7957" s="5">
        <v>0.65700000000000003</v>
      </c>
    </row>
    <row r="7958" spans="1:3" x14ac:dyDescent="0.2">
      <c r="A7958" s="3" t="str">
        <f>"SRA1"</f>
        <v>SRA1</v>
      </c>
      <c r="B7958" s="4">
        <v>3</v>
      </c>
      <c r="C7958" s="5">
        <v>0.65700000000000003</v>
      </c>
    </row>
    <row r="7959" spans="1:3" x14ac:dyDescent="0.2">
      <c r="A7959" s="3" t="str">
        <f>"AC008878.3"</f>
        <v>AC008878.3</v>
      </c>
      <c r="B7959" s="4">
        <v>3</v>
      </c>
      <c r="C7959" s="5">
        <v>0.65700000000000003</v>
      </c>
    </row>
    <row r="7960" spans="1:3" x14ac:dyDescent="0.2">
      <c r="A7960" s="3" t="str">
        <f>"RAB39B"</f>
        <v>RAB39B</v>
      </c>
      <c r="B7960" s="4">
        <v>3</v>
      </c>
      <c r="C7960" s="5">
        <v>0.65600000000000003</v>
      </c>
    </row>
    <row r="7961" spans="1:3" x14ac:dyDescent="0.2">
      <c r="A7961" s="3" t="str">
        <f>"IL1RL2"</f>
        <v>IL1RL2</v>
      </c>
      <c r="B7961" s="4">
        <v>3</v>
      </c>
      <c r="C7961" s="5">
        <v>0.65600000000000003</v>
      </c>
    </row>
    <row r="7962" spans="1:3" x14ac:dyDescent="0.2">
      <c r="A7962" s="3" t="str">
        <f>"AC135050.1"</f>
        <v>AC135050.1</v>
      </c>
      <c r="B7962" s="4">
        <v>3</v>
      </c>
      <c r="C7962" s="5">
        <v>0.65500000000000003</v>
      </c>
    </row>
    <row r="7963" spans="1:3" x14ac:dyDescent="0.2">
      <c r="A7963" s="3" t="str">
        <f>"BTNL8"</f>
        <v>BTNL8</v>
      </c>
      <c r="B7963" s="4">
        <v>3</v>
      </c>
      <c r="C7963" s="5">
        <v>0.65500000000000003</v>
      </c>
    </row>
    <row r="7964" spans="1:3" x14ac:dyDescent="0.2">
      <c r="A7964" s="3" t="str">
        <f>"AC011676.5"</f>
        <v>AC011676.5</v>
      </c>
      <c r="B7964" s="4">
        <v>3</v>
      </c>
      <c r="C7964" s="5">
        <v>0.65500000000000003</v>
      </c>
    </row>
    <row r="7965" spans="1:3" x14ac:dyDescent="0.2">
      <c r="A7965" s="3" t="str">
        <f>"OXER1"</f>
        <v>OXER1</v>
      </c>
      <c r="B7965" s="4">
        <v>3</v>
      </c>
      <c r="C7965" s="5">
        <v>0.65500000000000003</v>
      </c>
    </row>
    <row r="7966" spans="1:3" x14ac:dyDescent="0.2">
      <c r="A7966" s="3" t="str">
        <f>"HSD11B1-AS1"</f>
        <v>HSD11B1-AS1</v>
      </c>
      <c r="B7966" s="4">
        <v>3</v>
      </c>
      <c r="C7966" s="5">
        <v>0.65400000000000003</v>
      </c>
    </row>
    <row r="7967" spans="1:3" x14ac:dyDescent="0.2">
      <c r="A7967" s="3" t="str">
        <f>"RPH3A"</f>
        <v>RPH3A</v>
      </c>
      <c r="B7967" s="4">
        <v>3</v>
      </c>
      <c r="C7967" s="5">
        <v>0.65200000000000002</v>
      </c>
    </row>
    <row r="7968" spans="1:3" x14ac:dyDescent="0.2">
      <c r="A7968" s="3" t="str">
        <f>"SLC10A6"</f>
        <v>SLC10A6</v>
      </c>
      <c r="B7968" s="4">
        <v>3</v>
      </c>
      <c r="C7968" s="5">
        <v>0.65200000000000002</v>
      </c>
    </row>
    <row r="7969" spans="1:3" x14ac:dyDescent="0.2">
      <c r="A7969" s="3" t="str">
        <f>"MTHFS"</f>
        <v>MTHFS</v>
      </c>
      <c r="B7969" s="4">
        <v>3</v>
      </c>
      <c r="C7969" s="5">
        <v>0.65200000000000002</v>
      </c>
    </row>
    <row r="7970" spans="1:3" x14ac:dyDescent="0.2">
      <c r="A7970" s="3" t="str">
        <f>"PDE2A"</f>
        <v>PDE2A</v>
      </c>
      <c r="B7970" s="4">
        <v>3</v>
      </c>
      <c r="C7970" s="5">
        <v>0.65200000000000002</v>
      </c>
    </row>
    <row r="7971" spans="1:3" x14ac:dyDescent="0.2">
      <c r="A7971" s="3" t="str">
        <f>"CKLF-CMTM1"</f>
        <v>CKLF-CMTM1</v>
      </c>
      <c r="B7971" s="4">
        <v>3</v>
      </c>
      <c r="C7971" s="5">
        <v>0.65200000000000002</v>
      </c>
    </row>
    <row r="7972" spans="1:3" x14ac:dyDescent="0.2">
      <c r="A7972" s="3" t="str">
        <f>"AC099811.1"</f>
        <v>AC099811.1</v>
      </c>
      <c r="B7972" s="4">
        <v>3</v>
      </c>
      <c r="C7972" s="5">
        <v>0.65200000000000002</v>
      </c>
    </row>
    <row r="7973" spans="1:3" x14ac:dyDescent="0.2">
      <c r="A7973" s="3" t="str">
        <f>"AC007384.1"</f>
        <v>AC007384.1</v>
      </c>
      <c r="B7973" s="4">
        <v>3</v>
      </c>
      <c r="C7973" s="5">
        <v>0.65100000000000002</v>
      </c>
    </row>
    <row r="7974" spans="1:3" x14ac:dyDescent="0.2">
      <c r="A7974" s="3" t="str">
        <f>"AL160272.2"</f>
        <v>AL160272.2</v>
      </c>
      <c r="B7974" s="4">
        <v>3</v>
      </c>
      <c r="C7974" s="5">
        <v>0.65</v>
      </c>
    </row>
    <row r="7975" spans="1:3" x14ac:dyDescent="0.2">
      <c r="A7975" s="3" t="str">
        <f>"SPRR2E"</f>
        <v>SPRR2E</v>
      </c>
      <c r="B7975" s="4">
        <v>3</v>
      </c>
      <c r="C7975" s="5">
        <v>0.65</v>
      </c>
    </row>
    <row r="7976" spans="1:3" x14ac:dyDescent="0.2">
      <c r="A7976" s="3" t="str">
        <f>"ERICH1"</f>
        <v>ERICH1</v>
      </c>
      <c r="B7976" s="4">
        <v>3</v>
      </c>
      <c r="C7976" s="5">
        <v>0.65</v>
      </c>
    </row>
    <row r="7977" spans="1:3" x14ac:dyDescent="0.2">
      <c r="A7977" s="3" t="str">
        <f>"SLC26A8"</f>
        <v>SLC26A8</v>
      </c>
      <c r="B7977" s="4">
        <v>3</v>
      </c>
      <c r="C7977" s="5">
        <v>0.65</v>
      </c>
    </row>
    <row r="7978" spans="1:3" x14ac:dyDescent="0.2">
      <c r="A7978" s="3" t="str">
        <f>"IPCEF1"</f>
        <v>IPCEF1</v>
      </c>
      <c r="B7978" s="4">
        <v>3</v>
      </c>
      <c r="C7978" s="5">
        <v>0.65</v>
      </c>
    </row>
    <row r="7979" spans="1:3" x14ac:dyDescent="0.2">
      <c r="A7979" s="3" t="str">
        <f>"CXCL1"</f>
        <v>CXCL1</v>
      </c>
      <c r="B7979" s="4">
        <v>3</v>
      </c>
      <c r="C7979" s="5">
        <v>0.64900000000000002</v>
      </c>
    </row>
    <row r="7980" spans="1:3" x14ac:dyDescent="0.2">
      <c r="A7980" s="3" t="str">
        <f>"RGS1"</f>
        <v>RGS1</v>
      </c>
      <c r="B7980" s="4">
        <v>3</v>
      </c>
      <c r="C7980" s="5">
        <v>0.64900000000000002</v>
      </c>
    </row>
    <row r="7981" spans="1:3" x14ac:dyDescent="0.2">
      <c r="A7981" s="3" t="str">
        <f>"PSEN1"</f>
        <v>PSEN1</v>
      </c>
      <c r="B7981" s="4">
        <v>3</v>
      </c>
      <c r="C7981" s="5">
        <v>0.64900000000000002</v>
      </c>
    </row>
    <row r="7982" spans="1:3" x14ac:dyDescent="0.2">
      <c r="A7982" s="3" t="str">
        <f>"UBE2W"</f>
        <v>UBE2W</v>
      </c>
      <c r="B7982" s="4">
        <v>3</v>
      </c>
      <c r="C7982" s="5">
        <v>0.64900000000000002</v>
      </c>
    </row>
    <row r="7983" spans="1:3" x14ac:dyDescent="0.2">
      <c r="A7983" s="3" t="str">
        <f>"MOB1A"</f>
        <v>MOB1A</v>
      </c>
      <c r="B7983" s="4">
        <v>3</v>
      </c>
      <c r="C7983" s="5">
        <v>0.64800000000000002</v>
      </c>
    </row>
    <row r="7984" spans="1:3" x14ac:dyDescent="0.2">
      <c r="A7984" s="3" t="str">
        <f>"PCNX1"</f>
        <v>PCNX1</v>
      </c>
      <c r="B7984" s="4">
        <v>3</v>
      </c>
      <c r="C7984" s="5">
        <v>0.64800000000000002</v>
      </c>
    </row>
    <row r="7985" spans="1:3" x14ac:dyDescent="0.2">
      <c r="A7985" s="3" t="str">
        <f>"AC005632.3"</f>
        <v>AC005632.3</v>
      </c>
      <c r="B7985" s="4">
        <v>3</v>
      </c>
      <c r="C7985" s="5">
        <v>0.64700000000000002</v>
      </c>
    </row>
    <row r="7986" spans="1:3" x14ac:dyDescent="0.2">
      <c r="A7986" s="3" t="str">
        <f>"CBX4"</f>
        <v>CBX4</v>
      </c>
      <c r="B7986" s="4">
        <v>3</v>
      </c>
      <c r="C7986" s="5">
        <v>0.64600000000000002</v>
      </c>
    </row>
    <row r="7987" spans="1:3" x14ac:dyDescent="0.2">
      <c r="A7987" s="3" t="str">
        <f>"KCNK7"</f>
        <v>KCNK7</v>
      </c>
      <c r="B7987" s="4">
        <v>3</v>
      </c>
      <c r="C7987" s="5">
        <v>0.64600000000000002</v>
      </c>
    </row>
    <row r="7988" spans="1:3" x14ac:dyDescent="0.2">
      <c r="A7988" s="3" t="str">
        <f>"AC015819.1"</f>
        <v>AC015819.1</v>
      </c>
      <c r="B7988" s="4">
        <v>3</v>
      </c>
      <c r="C7988" s="5">
        <v>0.64500000000000002</v>
      </c>
    </row>
    <row r="7989" spans="1:3" x14ac:dyDescent="0.2">
      <c r="A7989" s="3" t="str">
        <f>"BTN2A1"</f>
        <v>BTN2A1</v>
      </c>
      <c r="B7989" s="4">
        <v>3</v>
      </c>
      <c r="C7989" s="5">
        <v>0.64400000000000002</v>
      </c>
    </row>
    <row r="7990" spans="1:3" x14ac:dyDescent="0.2">
      <c r="A7990" s="3" t="str">
        <f>"MED13L"</f>
        <v>MED13L</v>
      </c>
      <c r="B7990" s="4">
        <v>3</v>
      </c>
      <c r="C7990" s="5">
        <v>0.64400000000000002</v>
      </c>
    </row>
    <row r="7991" spans="1:3" x14ac:dyDescent="0.2">
      <c r="A7991" s="3" t="str">
        <f>"CACNA1E"</f>
        <v>CACNA1E</v>
      </c>
      <c r="B7991" s="4">
        <v>3</v>
      </c>
      <c r="C7991" s="5">
        <v>0.64300000000000002</v>
      </c>
    </row>
    <row r="7992" spans="1:3" x14ac:dyDescent="0.2">
      <c r="A7992" s="3" t="str">
        <f>"LINC02449"</f>
        <v>LINC02449</v>
      </c>
      <c r="B7992" s="4">
        <v>3</v>
      </c>
      <c r="C7992" s="5">
        <v>0.64300000000000002</v>
      </c>
    </row>
    <row r="7993" spans="1:3" x14ac:dyDescent="0.2">
      <c r="A7993" s="3" t="str">
        <f>"MYLIP"</f>
        <v>MYLIP</v>
      </c>
      <c r="B7993" s="4">
        <v>3</v>
      </c>
      <c r="C7993" s="5">
        <v>0.64300000000000002</v>
      </c>
    </row>
    <row r="7994" spans="1:3" x14ac:dyDescent="0.2">
      <c r="A7994" s="3" t="str">
        <f>"SBSN"</f>
        <v>SBSN</v>
      </c>
      <c r="B7994" s="4">
        <v>3</v>
      </c>
      <c r="C7994" s="5">
        <v>0.64200000000000002</v>
      </c>
    </row>
    <row r="7995" spans="1:3" x14ac:dyDescent="0.2">
      <c r="A7995" s="3" t="str">
        <f>"DCP2"</f>
        <v>DCP2</v>
      </c>
      <c r="B7995" s="4">
        <v>3</v>
      </c>
      <c r="C7995" s="5">
        <v>0.64200000000000002</v>
      </c>
    </row>
    <row r="7996" spans="1:3" x14ac:dyDescent="0.2">
      <c r="A7996" s="3" t="str">
        <f>"ADPGK"</f>
        <v>ADPGK</v>
      </c>
      <c r="B7996" s="4">
        <v>3</v>
      </c>
      <c r="C7996" s="5">
        <v>0.64200000000000002</v>
      </c>
    </row>
    <row r="7997" spans="1:3" x14ac:dyDescent="0.2">
      <c r="A7997" s="3" t="str">
        <f>"CLEC9A"</f>
        <v>CLEC9A</v>
      </c>
      <c r="B7997" s="4">
        <v>3</v>
      </c>
      <c r="C7997" s="5">
        <v>0.64100000000000001</v>
      </c>
    </row>
    <row r="7998" spans="1:3" x14ac:dyDescent="0.2">
      <c r="A7998" s="3" t="str">
        <f>"TET3"</f>
        <v>TET3</v>
      </c>
      <c r="B7998" s="4">
        <v>3</v>
      </c>
      <c r="C7998" s="5">
        <v>0.64</v>
      </c>
    </row>
    <row r="7999" spans="1:3" x14ac:dyDescent="0.2">
      <c r="A7999" s="3" t="str">
        <f>"FTH1P20"</f>
        <v>FTH1P20</v>
      </c>
      <c r="B7999" s="4">
        <v>3</v>
      </c>
      <c r="C7999" s="5">
        <v>0.64</v>
      </c>
    </row>
    <row r="8000" spans="1:3" x14ac:dyDescent="0.2">
      <c r="A8000" s="3" t="str">
        <f>"KLK6"</f>
        <v>KLK6</v>
      </c>
      <c r="B8000" s="4">
        <v>3</v>
      </c>
      <c r="C8000" s="5">
        <v>0.64</v>
      </c>
    </row>
    <row r="8001" spans="1:3" x14ac:dyDescent="0.2">
      <c r="A8001" s="3" t="str">
        <f>"AC123912.4"</f>
        <v>AC123912.4</v>
      </c>
      <c r="B8001" s="4">
        <v>3</v>
      </c>
      <c r="C8001" s="5">
        <v>0.63900000000000001</v>
      </c>
    </row>
    <row r="8002" spans="1:3" x14ac:dyDescent="0.2">
      <c r="A8002" s="3" t="str">
        <f>"MT-RNR1"</f>
        <v>MT-RNR1</v>
      </c>
      <c r="B8002" s="4">
        <v>3</v>
      </c>
      <c r="C8002" s="5">
        <v>0.63900000000000001</v>
      </c>
    </row>
    <row r="8003" spans="1:3" x14ac:dyDescent="0.2">
      <c r="A8003" s="3" t="str">
        <f>"RPGRIP1"</f>
        <v>RPGRIP1</v>
      </c>
      <c r="B8003" s="4">
        <v>3</v>
      </c>
      <c r="C8003" s="5">
        <v>0.63900000000000001</v>
      </c>
    </row>
    <row r="8004" spans="1:3" x14ac:dyDescent="0.2">
      <c r="A8004" s="3" t="str">
        <f>"KCTD20"</f>
        <v>KCTD20</v>
      </c>
      <c r="B8004" s="4">
        <v>3</v>
      </c>
      <c r="C8004" s="5">
        <v>0.63900000000000001</v>
      </c>
    </row>
    <row r="8005" spans="1:3" x14ac:dyDescent="0.2">
      <c r="A8005" s="3" t="str">
        <f>"BX539320.1"</f>
        <v>BX539320.1</v>
      </c>
      <c r="B8005" s="4">
        <v>3</v>
      </c>
      <c r="C8005" s="5">
        <v>0.63900000000000001</v>
      </c>
    </row>
    <row r="8006" spans="1:3" x14ac:dyDescent="0.2">
      <c r="A8006" s="3" t="str">
        <f>"FBXL5"</f>
        <v>FBXL5</v>
      </c>
      <c r="B8006" s="4">
        <v>3</v>
      </c>
      <c r="C8006" s="5">
        <v>0.63900000000000001</v>
      </c>
    </row>
    <row r="8007" spans="1:3" x14ac:dyDescent="0.2">
      <c r="A8007" s="3" t="str">
        <f>"FLJ31104"</f>
        <v>FLJ31104</v>
      </c>
      <c r="B8007" s="4">
        <v>3</v>
      </c>
      <c r="C8007" s="5">
        <v>0.63900000000000001</v>
      </c>
    </row>
    <row r="8008" spans="1:3" x14ac:dyDescent="0.2">
      <c r="A8008" s="3" t="str">
        <f>"AC008894.3"</f>
        <v>AC008894.3</v>
      </c>
      <c r="B8008" s="4">
        <v>3</v>
      </c>
      <c r="C8008" s="5">
        <v>0.63800000000000001</v>
      </c>
    </row>
    <row r="8009" spans="1:3" x14ac:dyDescent="0.2">
      <c r="A8009" s="3" t="str">
        <f>"HEPHL1"</f>
        <v>HEPHL1</v>
      </c>
      <c r="B8009" s="4">
        <v>3</v>
      </c>
      <c r="C8009" s="5">
        <v>0.63800000000000001</v>
      </c>
    </row>
    <row r="8010" spans="1:3" x14ac:dyDescent="0.2">
      <c r="A8010" s="3" t="str">
        <f>"ATG3"</f>
        <v>ATG3</v>
      </c>
      <c r="B8010" s="4">
        <v>3</v>
      </c>
      <c r="C8010" s="5">
        <v>0.63800000000000001</v>
      </c>
    </row>
    <row r="8011" spans="1:3" x14ac:dyDescent="0.2">
      <c r="A8011" s="3" t="str">
        <f>"LINC00173"</f>
        <v>LINC00173</v>
      </c>
      <c r="B8011" s="4">
        <v>3</v>
      </c>
      <c r="C8011" s="5">
        <v>0.63800000000000001</v>
      </c>
    </row>
    <row r="8012" spans="1:3" x14ac:dyDescent="0.2">
      <c r="A8012" s="3" t="str">
        <f>"PPIAP21"</f>
        <v>PPIAP21</v>
      </c>
      <c r="B8012" s="4">
        <v>3</v>
      </c>
      <c r="C8012" s="5">
        <v>0.63800000000000001</v>
      </c>
    </row>
    <row r="8013" spans="1:3" x14ac:dyDescent="0.2">
      <c r="A8013" s="3" t="str">
        <f>"DNTTIP2"</f>
        <v>DNTTIP2</v>
      </c>
      <c r="B8013" s="4">
        <v>3</v>
      </c>
      <c r="C8013" s="5">
        <v>0.63700000000000001</v>
      </c>
    </row>
    <row r="8014" spans="1:3" x14ac:dyDescent="0.2">
      <c r="A8014" s="3" t="str">
        <f>"ERI1"</f>
        <v>ERI1</v>
      </c>
      <c r="B8014" s="4">
        <v>3</v>
      </c>
      <c r="C8014" s="5">
        <v>0.63600000000000001</v>
      </c>
    </row>
    <row r="8015" spans="1:3" x14ac:dyDescent="0.2">
      <c r="A8015" s="3" t="str">
        <f>"NCOA1"</f>
        <v>NCOA1</v>
      </c>
      <c r="B8015" s="4">
        <v>3</v>
      </c>
      <c r="C8015" s="5">
        <v>0.63600000000000001</v>
      </c>
    </row>
    <row r="8016" spans="1:3" x14ac:dyDescent="0.2">
      <c r="A8016" s="3" t="str">
        <f>"ACTN1"</f>
        <v>ACTN1</v>
      </c>
      <c r="B8016" s="4">
        <v>3</v>
      </c>
      <c r="C8016" s="5">
        <v>0.63500000000000001</v>
      </c>
    </row>
    <row r="8017" spans="1:3" x14ac:dyDescent="0.2">
      <c r="A8017" s="3" t="str">
        <f>"LILRA4"</f>
        <v>LILRA4</v>
      </c>
      <c r="B8017" s="4">
        <v>3</v>
      </c>
      <c r="C8017" s="5">
        <v>0.63500000000000001</v>
      </c>
    </row>
    <row r="8018" spans="1:3" x14ac:dyDescent="0.2">
      <c r="A8018" s="3" t="str">
        <f>"LIPG"</f>
        <v>LIPG</v>
      </c>
      <c r="B8018" s="4">
        <v>3</v>
      </c>
      <c r="C8018" s="5">
        <v>0.63500000000000001</v>
      </c>
    </row>
    <row r="8019" spans="1:3" x14ac:dyDescent="0.2">
      <c r="A8019" s="3" t="str">
        <f>"NARF"</f>
        <v>NARF</v>
      </c>
      <c r="B8019" s="4">
        <v>3</v>
      </c>
      <c r="C8019" s="5">
        <v>0.63500000000000001</v>
      </c>
    </row>
    <row r="8020" spans="1:3" x14ac:dyDescent="0.2">
      <c r="A8020" s="3" t="str">
        <f>"MT-RNR2"</f>
        <v>MT-RNR2</v>
      </c>
      <c r="B8020" s="4">
        <v>3</v>
      </c>
      <c r="C8020" s="5">
        <v>0.63400000000000001</v>
      </c>
    </row>
    <row r="8021" spans="1:3" x14ac:dyDescent="0.2">
      <c r="A8021" s="3" t="str">
        <f>"HOXA5"</f>
        <v>HOXA5</v>
      </c>
      <c r="B8021" s="4">
        <v>3</v>
      </c>
      <c r="C8021" s="5">
        <v>0.63400000000000001</v>
      </c>
    </row>
    <row r="8022" spans="1:3" x14ac:dyDescent="0.2">
      <c r="A8022" s="3" t="str">
        <f>"NDUFB4P11"</f>
        <v>NDUFB4P11</v>
      </c>
      <c r="B8022" s="4">
        <v>3</v>
      </c>
      <c r="C8022" s="5">
        <v>0.63400000000000001</v>
      </c>
    </row>
    <row r="8023" spans="1:3" x14ac:dyDescent="0.2">
      <c r="A8023" s="3" t="str">
        <f>"CCR5AS"</f>
        <v>CCR5AS</v>
      </c>
      <c r="B8023" s="4">
        <v>3</v>
      </c>
      <c r="C8023" s="5">
        <v>0.63400000000000001</v>
      </c>
    </row>
    <row r="8024" spans="1:3" x14ac:dyDescent="0.2">
      <c r="A8024" s="3" t="str">
        <f>"LINC02649"</f>
        <v>LINC02649</v>
      </c>
      <c r="B8024" s="4">
        <v>3</v>
      </c>
      <c r="C8024" s="5">
        <v>0.63300000000000001</v>
      </c>
    </row>
    <row r="8025" spans="1:3" x14ac:dyDescent="0.2">
      <c r="A8025" s="3" t="str">
        <f>"FTH1P11"</f>
        <v>FTH1P11</v>
      </c>
      <c r="B8025" s="4">
        <v>3</v>
      </c>
      <c r="C8025" s="5">
        <v>0.63300000000000001</v>
      </c>
    </row>
    <row r="8026" spans="1:3" x14ac:dyDescent="0.2">
      <c r="A8026" s="3" t="str">
        <f>"SESN2"</f>
        <v>SESN2</v>
      </c>
      <c r="B8026" s="4">
        <v>3</v>
      </c>
      <c r="C8026" s="5">
        <v>0.63300000000000001</v>
      </c>
    </row>
    <row r="8027" spans="1:3" x14ac:dyDescent="0.2">
      <c r="A8027" s="3" t="str">
        <f>"LATS2"</f>
        <v>LATS2</v>
      </c>
      <c r="B8027" s="4">
        <v>3</v>
      </c>
      <c r="C8027" s="5">
        <v>0.63300000000000001</v>
      </c>
    </row>
    <row r="8028" spans="1:3" x14ac:dyDescent="0.2">
      <c r="A8028" s="3" t="str">
        <f>"NBN"</f>
        <v>NBN</v>
      </c>
      <c r="B8028" s="4">
        <v>3</v>
      </c>
      <c r="C8028" s="5">
        <v>0.63300000000000001</v>
      </c>
    </row>
    <row r="8029" spans="1:3" x14ac:dyDescent="0.2">
      <c r="A8029" s="3" t="str">
        <f>"AL499604.1"</f>
        <v>AL499604.1</v>
      </c>
      <c r="B8029" s="4">
        <v>3</v>
      </c>
      <c r="C8029" s="5">
        <v>0.63300000000000001</v>
      </c>
    </row>
    <row r="8030" spans="1:3" x14ac:dyDescent="0.2">
      <c r="A8030" s="3" t="str">
        <f>"IQGAP1"</f>
        <v>IQGAP1</v>
      </c>
      <c r="B8030" s="4">
        <v>3</v>
      </c>
      <c r="C8030" s="5">
        <v>0.63200000000000001</v>
      </c>
    </row>
    <row r="8031" spans="1:3" x14ac:dyDescent="0.2">
      <c r="A8031" s="3" t="str">
        <f>"MAEA"</f>
        <v>MAEA</v>
      </c>
      <c r="B8031" s="4">
        <v>3</v>
      </c>
      <c r="C8031" s="5">
        <v>0.63200000000000001</v>
      </c>
    </row>
    <row r="8032" spans="1:3" x14ac:dyDescent="0.2">
      <c r="A8032" s="3" t="str">
        <f>"CYSLTR1"</f>
        <v>CYSLTR1</v>
      </c>
      <c r="B8032" s="4">
        <v>3</v>
      </c>
      <c r="C8032" s="5">
        <v>0.63100000000000001</v>
      </c>
    </row>
    <row r="8033" spans="1:3" x14ac:dyDescent="0.2">
      <c r="A8033" s="3" t="str">
        <f>"LINC02484"</f>
        <v>LINC02484</v>
      </c>
      <c r="B8033" s="4">
        <v>3</v>
      </c>
      <c r="C8033" s="5">
        <v>0.63</v>
      </c>
    </row>
    <row r="8034" spans="1:3" x14ac:dyDescent="0.2">
      <c r="A8034" s="3" t="str">
        <f>"CORO1C"</f>
        <v>CORO1C</v>
      </c>
      <c r="B8034" s="4">
        <v>3</v>
      </c>
      <c r="C8034" s="5">
        <v>0.63</v>
      </c>
    </row>
    <row r="8035" spans="1:3" x14ac:dyDescent="0.2">
      <c r="A8035" s="3" t="str">
        <f>"KLK13"</f>
        <v>KLK13</v>
      </c>
      <c r="B8035" s="4">
        <v>3</v>
      </c>
      <c r="C8035" s="5">
        <v>0.63</v>
      </c>
    </row>
    <row r="8036" spans="1:3" x14ac:dyDescent="0.2">
      <c r="A8036" s="3" t="str">
        <f>"PLEKHM1"</f>
        <v>PLEKHM1</v>
      </c>
      <c r="B8036" s="4">
        <v>3</v>
      </c>
      <c r="C8036" s="5">
        <v>0.63</v>
      </c>
    </row>
    <row r="8037" spans="1:3" x14ac:dyDescent="0.2">
      <c r="A8037" s="3" t="str">
        <f>"OLIG2"</f>
        <v>OLIG2</v>
      </c>
      <c r="B8037" s="4">
        <v>3</v>
      </c>
      <c r="C8037" s="5">
        <v>0.629</v>
      </c>
    </row>
    <row r="8038" spans="1:3" x14ac:dyDescent="0.2">
      <c r="A8038" s="3" t="str">
        <f>"TMEM272"</f>
        <v>TMEM272</v>
      </c>
      <c r="B8038" s="4">
        <v>3</v>
      </c>
      <c r="C8038" s="5">
        <v>0.629</v>
      </c>
    </row>
    <row r="8039" spans="1:3" x14ac:dyDescent="0.2">
      <c r="A8039" s="3" t="str">
        <f>"DDX21"</f>
        <v>DDX21</v>
      </c>
      <c r="B8039" s="4">
        <v>3</v>
      </c>
      <c r="C8039" s="5">
        <v>0.629</v>
      </c>
    </row>
    <row r="8040" spans="1:3" x14ac:dyDescent="0.2">
      <c r="A8040" s="3" t="str">
        <f>"IL6"</f>
        <v>IL6</v>
      </c>
      <c r="B8040" s="4">
        <v>3</v>
      </c>
      <c r="C8040" s="5">
        <v>0.627</v>
      </c>
    </row>
    <row r="8041" spans="1:3" x14ac:dyDescent="0.2">
      <c r="A8041" s="3" t="str">
        <f>"CTBS"</f>
        <v>CTBS</v>
      </c>
      <c r="B8041" s="4">
        <v>3</v>
      </c>
      <c r="C8041" s="5">
        <v>0.627</v>
      </c>
    </row>
    <row r="8042" spans="1:3" x14ac:dyDescent="0.2">
      <c r="A8042" s="3" t="str">
        <f>"IL10RB"</f>
        <v>IL10RB</v>
      </c>
      <c r="B8042" s="4">
        <v>3</v>
      </c>
      <c r="C8042" s="5">
        <v>0.627</v>
      </c>
    </row>
    <row r="8043" spans="1:3" x14ac:dyDescent="0.2">
      <c r="A8043" s="3" t="str">
        <f>"PLCB2"</f>
        <v>PLCB2</v>
      </c>
      <c r="B8043" s="4">
        <v>3</v>
      </c>
      <c r="C8043" s="5">
        <v>0.626</v>
      </c>
    </row>
    <row r="8044" spans="1:3" x14ac:dyDescent="0.2">
      <c r="A8044" s="3" t="str">
        <f>"CD69"</f>
        <v>CD69</v>
      </c>
      <c r="B8044" s="4">
        <v>3</v>
      </c>
      <c r="C8044" s="5">
        <v>0.626</v>
      </c>
    </row>
    <row r="8045" spans="1:3" x14ac:dyDescent="0.2">
      <c r="A8045" s="3" t="str">
        <f>"RPS6KA1"</f>
        <v>RPS6KA1</v>
      </c>
      <c r="B8045" s="4">
        <v>3</v>
      </c>
      <c r="C8045" s="5">
        <v>0.626</v>
      </c>
    </row>
    <row r="8046" spans="1:3" x14ac:dyDescent="0.2">
      <c r="A8046" s="3" t="str">
        <f>"AC061992.2"</f>
        <v>AC061992.2</v>
      </c>
      <c r="B8046" s="4">
        <v>3</v>
      </c>
      <c r="C8046" s="5">
        <v>0.626</v>
      </c>
    </row>
    <row r="8047" spans="1:3" x14ac:dyDescent="0.2">
      <c r="A8047" s="3" t="str">
        <f>"NEFM"</f>
        <v>NEFM</v>
      </c>
      <c r="B8047" s="4">
        <v>3</v>
      </c>
      <c r="C8047" s="5">
        <v>0.626</v>
      </c>
    </row>
    <row r="8048" spans="1:3" x14ac:dyDescent="0.2">
      <c r="A8048" s="3" t="str">
        <f>"SLC22A13"</f>
        <v>SLC22A13</v>
      </c>
      <c r="B8048" s="4">
        <v>3</v>
      </c>
      <c r="C8048" s="5">
        <v>0.625</v>
      </c>
    </row>
    <row r="8049" spans="1:3" x14ac:dyDescent="0.2">
      <c r="A8049" s="3" t="str">
        <f>"IL27"</f>
        <v>IL27</v>
      </c>
      <c r="B8049" s="4">
        <v>3</v>
      </c>
      <c r="C8049" s="5">
        <v>0.625</v>
      </c>
    </row>
    <row r="8050" spans="1:3" x14ac:dyDescent="0.2">
      <c r="A8050" s="3" t="str">
        <f>"FNDC3B"</f>
        <v>FNDC3B</v>
      </c>
      <c r="B8050" s="4">
        <v>3</v>
      </c>
      <c r="C8050" s="5">
        <v>0.624</v>
      </c>
    </row>
    <row r="8051" spans="1:3" x14ac:dyDescent="0.2">
      <c r="A8051" s="3" t="str">
        <f>"CHD2"</f>
        <v>CHD2</v>
      </c>
      <c r="B8051" s="4">
        <v>3</v>
      </c>
      <c r="C8051" s="5">
        <v>0.623</v>
      </c>
    </row>
    <row r="8052" spans="1:3" x14ac:dyDescent="0.2">
      <c r="A8052" s="3" t="str">
        <f>"AL133342.1"</f>
        <v>AL133342.1</v>
      </c>
      <c r="B8052" s="4">
        <v>3</v>
      </c>
      <c r="C8052" s="5">
        <v>0.623</v>
      </c>
    </row>
    <row r="8053" spans="1:3" x14ac:dyDescent="0.2">
      <c r="A8053" s="3" t="str">
        <f>"LINC01127"</f>
        <v>LINC01127</v>
      </c>
      <c r="B8053" s="4">
        <v>3</v>
      </c>
      <c r="C8053" s="5">
        <v>0.623</v>
      </c>
    </row>
    <row r="8054" spans="1:3" x14ac:dyDescent="0.2">
      <c r="A8054" s="3" t="str">
        <f>"RNASE2"</f>
        <v>RNASE2</v>
      </c>
      <c r="B8054" s="4">
        <v>3</v>
      </c>
      <c r="C8054" s="5">
        <v>0.621</v>
      </c>
    </row>
    <row r="8055" spans="1:3" x14ac:dyDescent="0.2">
      <c r="A8055" s="3" t="str">
        <f>"CPD"</f>
        <v>CPD</v>
      </c>
      <c r="B8055" s="4">
        <v>3</v>
      </c>
      <c r="C8055" s="5">
        <v>0.621</v>
      </c>
    </row>
    <row r="8056" spans="1:3" x14ac:dyDescent="0.2">
      <c r="A8056" s="3" t="str">
        <f>"AC004528.1"</f>
        <v>AC004528.1</v>
      </c>
      <c r="B8056" s="4">
        <v>3</v>
      </c>
      <c r="C8056" s="5">
        <v>0.621</v>
      </c>
    </row>
    <row r="8057" spans="1:3" x14ac:dyDescent="0.2">
      <c r="A8057" s="3" t="str">
        <f>"AC139272.1"</f>
        <v>AC139272.1</v>
      </c>
      <c r="B8057" s="4">
        <v>3</v>
      </c>
      <c r="C8057" s="5">
        <v>0.62</v>
      </c>
    </row>
    <row r="8058" spans="1:3" x14ac:dyDescent="0.2">
      <c r="A8058" s="3" t="str">
        <f>"EIF4A3"</f>
        <v>EIF4A3</v>
      </c>
      <c r="B8058" s="4">
        <v>3</v>
      </c>
      <c r="C8058" s="5">
        <v>0.62</v>
      </c>
    </row>
    <row r="8059" spans="1:3" x14ac:dyDescent="0.2">
      <c r="A8059" s="3" t="str">
        <f>"EXTL3"</f>
        <v>EXTL3</v>
      </c>
      <c r="B8059" s="4">
        <v>3</v>
      </c>
      <c r="C8059" s="5">
        <v>0.61899999999999999</v>
      </c>
    </row>
    <row r="8060" spans="1:3" x14ac:dyDescent="0.2">
      <c r="A8060" s="3" t="str">
        <f>"GBP5"</f>
        <v>GBP5</v>
      </c>
      <c r="B8060" s="4">
        <v>3</v>
      </c>
      <c r="C8060" s="5">
        <v>0.61799999999999999</v>
      </c>
    </row>
    <row r="8061" spans="1:3" x14ac:dyDescent="0.2">
      <c r="A8061" s="3" t="str">
        <f>"C11orf21"</f>
        <v>C11orf21</v>
      </c>
      <c r="B8061" s="4">
        <v>3</v>
      </c>
      <c r="C8061" s="5">
        <v>0.61799999999999999</v>
      </c>
    </row>
    <row r="8062" spans="1:3" x14ac:dyDescent="0.2">
      <c r="A8062" s="3" t="str">
        <f>"IRF4"</f>
        <v>IRF4</v>
      </c>
      <c r="B8062" s="4">
        <v>3</v>
      </c>
      <c r="C8062" s="5">
        <v>0.61799999999999999</v>
      </c>
    </row>
    <row r="8063" spans="1:3" x14ac:dyDescent="0.2">
      <c r="A8063" s="3" t="str">
        <f>"TMPRSS11F"</f>
        <v>TMPRSS11F</v>
      </c>
      <c r="B8063" s="4">
        <v>3</v>
      </c>
      <c r="C8063" s="5">
        <v>0.61799999999999999</v>
      </c>
    </row>
    <row r="8064" spans="1:3" x14ac:dyDescent="0.2">
      <c r="A8064" s="3" t="str">
        <f>"AC079741.2"</f>
        <v>AC079741.2</v>
      </c>
      <c r="B8064" s="4">
        <v>3</v>
      </c>
      <c r="C8064" s="5">
        <v>0.61799999999999999</v>
      </c>
    </row>
    <row r="8065" spans="1:3" x14ac:dyDescent="0.2">
      <c r="A8065" s="3" t="str">
        <f>"VIM"</f>
        <v>VIM</v>
      </c>
      <c r="B8065" s="4">
        <v>3</v>
      </c>
      <c r="C8065" s="5">
        <v>0.61799999999999999</v>
      </c>
    </row>
    <row r="8066" spans="1:3" x14ac:dyDescent="0.2">
      <c r="A8066" s="3" t="str">
        <f>"C16orf54"</f>
        <v>C16orf54</v>
      </c>
      <c r="B8066" s="4">
        <v>3</v>
      </c>
      <c r="C8066" s="5">
        <v>0.61699999999999999</v>
      </c>
    </row>
    <row r="8067" spans="1:3" x14ac:dyDescent="0.2">
      <c r="A8067" s="3" t="str">
        <f>"LSMEM1"</f>
        <v>LSMEM1</v>
      </c>
      <c r="B8067" s="4">
        <v>3</v>
      </c>
      <c r="C8067" s="5">
        <v>0.61699999999999999</v>
      </c>
    </row>
    <row r="8068" spans="1:3" x14ac:dyDescent="0.2">
      <c r="A8068" s="3" t="str">
        <f>"GSDMA"</f>
        <v>GSDMA</v>
      </c>
      <c r="B8068" s="4">
        <v>3</v>
      </c>
      <c r="C8068" s="5">
        <v>0.61599999999999999</v>
      </c>
    </row>
    <row r="8069" spans="1:3" x14ac:dyDescent="0.2">
      <c r="A8069" s="3" t="str">
        <f>"PRKDC"</f>
        <v>PRKDC</v>
      </c>
      <c r="B8069" s="4">
        <v>3</v>
      </c>
      <c r="C8069" s="5">
        <v>0.61599999999999999</v>
      </c>
    </row>
    <row r="8070" spans="1:3" x14ac:dyDescent="0.2">
      <c r="A8070" s="3" t="str">
        <f>"TBC1D15"</f>
        <v>TBC1D15</v>
      </c>
      <c r="B8070" s="4">
        <v>3</v>
      </c>
      <c r="C8070" s="5">
        <v>0.61399999999999999</v>
      </c>
    </row>
    <row r="8071" spans="1:3" x14ac:dyDescent="0.2">
      <c r="A8071" s="3" t="str">
        <f>"AC116353.6"</f>
        <v>AC116353.6</v>
      </c>
      <c r="B8071" s="4">
        <v>3</v>
      </c>
      <c r="C8071" s="5">
        <v>0.61299999999999999</v>
      </c>
    </row>
    <row r="8072" spans="1:3" x14ac:dyDescent="0.2">
      <c r="A8072" s="3" t="str">
        <f>"PIK3CG"</f>
        <v>PIK3CG</v>
      </c>
      <c r="B8072" s="4">
        <v>3</v>
      </c>
      <c r="C8072" s="5">
        <v>0.61299999999999999</v>
      </c>
    </row>
    <row r="8073" spans="1:3" x14ac:dyDescent="0.2">
      <c r="A8073" s="3" t="str">
        <f>"STAT5A"</f>
        <v>STAT5A</v>
      </c>
      <c r="B8073" s="4">
        <v>3</v>
      </c>
      <c r="C8073" s="5">
        <v>0.61299999999999999</v>
      </c>
    </row>
    <row r="8074" spans="1:3" x14ac:dyDescent="0.2">
      <c r="A8074" s="3" t="str">
        <f>"AC083799.1"</f>
        <v>AC083799.1</v>
      </c>
      <c r="B8074" s="4">
        <v>3</v>
      </c>
      <c r="C8074" s="5">
        <v>0.61299999999999999</v>
      </c>
    </row>
    <row r="8075" spans="1:3" x14ac:dyDescent="0.2">
      <c r="A8075" s="3" t="str">
        <f>"PELI1"</f>
        <v>PELI1</v>
      </c>
      <c r="B8075" s="4">
        <v>3</v>
      </c>
      <c r="C8075" s="5">
        <v>0.61199999999999999</v>
      </c>
    </row>
    <row r="8076" spans="1:3" x14ac:dyDescent="0.2">
      <c r="A8076" s="3" t="str">
        <f>"ZDHHC19"</f>
        <v>ZDHHC19</v>
      </c>
      <c r="B8076" s="4">
        <v>3</v>
      </c>
      <c r="C8076" s="5">
        <v>0.61099999999999999</v>
      </c>
    </row>
    <row r="8077" spans="1:3" x14ac:dyDescent="0.2">
      <c r="A8077" s="3" t="str">
        <f>"AC020741.1"</f>
        <v>AC020741.1</v>
      </c>
      <c r="B8077" s="4">
        <v>3</v>
      </c>
      <c r="C8077" s="5">
        <v>0.61</v>
      </c>
    </row>
    <row r="8078" spans="1:3" x14ac:dyDescent="0.2">
      <c r="A8078" s="3" t="str">
        <f>"SLC7A7"</f>
        <v>SLC7A7</v>
      </c>
      <c r="B8078" s="4">
        <v>3</v>
      </c>
      <c r="C8078" s="5">
        <v>0.60899999999999999</v>
      </c>
    </row>
    <row r="8079" spans="1:3" x14ac:dyDescent="0.2">
      <c r="A8079" s="3" t="str">
        <f>"EP300"</f>
        <v>EP300</v>
      </c>
      <c r="B8079" s="4">
        <v>3</v>
      </c>
      <c r="C8079" s="5">
        <v>0.60899999999999999</v>
      </c>
    </row>
    <row r="8080" spans="1:3" x14ac:dyDescent="0.2">
      <c r="A8080" s="3" t="str">
        <f>"SEZ6"</f>
        <v>SEZ6</v>
      </c>
      <c r="B8080" s="4">
        <v>3</v>
      </c>
      <c r="C8080" s="5">
        <v>0.60799999999999998</v>
      </c>
    </row>
    <row r="8081" spans="1:3" x14ac:dyDescent="0.2">
      <c r="A8081" s="3" t="str">
        <f>"AP000542.2"</f>
        <v>AP000542.2</v>
      </c>
      <c r="B8081" s="4">
        <v>3</v>
      </c>
      <c r="C8081" s="5">
        <v>0.60799999999999998</v>
      </c>
    </row>
    <row r="8082" spans="1:3" x14ac:dyDescent="0.2">
      <c r="A8082" s="3" t="str">
        <f>"SDE2"</f>
        <v>SDE2</v>
      </c>
      <c r="B8082" s="4">
        <v>3</v>
      </c>
      <c r="C8082" s="5">
        <v>0.60599999999999998</v>
      </c>
    </row>
    <row r="8083" spans="1:3" x14ac:dyDescent="0.2">
      <c r="A8083" s="3" t="str">
        <f>"AC066580.1"</f>
        <v>AC066580.1</v>
      </c>
      <c r="B8083" s="4">
        <v>3</v>
      </c>
      <c r="C8083" s="5">
        <v>0.60599999999999998</v>
      </c>
    </row>
    <row r="8084" spans="1:3" x14ac:dyDescent="0.2">
      <c r="A8084" s="3" t="str">
        <f>"NFYA"</f>
        <v>NFYA</v>
      </c>
      <c r="B8084" s="4">
        <v>3</v>
      </c>
      <c r="C8084" s="5">
        <v>0.60499999999999998</v>
      </c>
    </row>
    <row r="8085" spans="1:3" x14ac:dyDescent="0.2">
      <c r="A8085" s="3" t="str">
        <f>"MARCO"</f>
        <v>MARCO</v>
      </c>
      <c r="B8085" s="4">
        <v>3</v>
      </c>
      <c r="C8085" s="5">
        <v>0.60499999999999998</v>
      </c>
    </row>
    <row r="8086" spans="1:3" x14ac:dyDescent="0.2">
      <c r="A8086" s="3" t="str">
        <f>"ALPK1"</f>
        <v>ALPK1</v>
      </c>
      <c r="B8086" s="4">
        <v>3</v>
      </c>
      <c r="C8086" s="5">
        <v>0.60499999999999998</v>
      </c>
    </row>
    <row r="8087" spans="1:3" x14ac:dyDescent="0.2">
      <c r="A8087" s="3" t="str">
        <f>"VGF"</f>
        <v>VGF</v>
      </c>
      <c r="B8087" s="4">
        <v>3</v>
      </c>
      <c r="C8087" s="5">
        <v>0.60499999999999998</v>
      </c>
    </row>
    <row r="8088" spans="1:3" x14ac:dyDescent="0.2">
      <c r="A8088" s="3" t="str">
        <f>"AC132872.3"</f>
        <v>AC132872.3</v>
      </c>
      <c r="B8088" s="4">
        <v>3</v>
      </c>
      <c r="C8088" s="5">
        <v>0.60499999999999998</v>
      </c>
    </row>
    <row r="8089" spans="1:3" x14ac:dyDescent="0.2">
      <c r="A8089" s="3" t="str">
        <f>"RCOR1"</f>
        <v>RCOR1</v>
      </c>
      <c r="B8089" s="4">
        <v>3</v>
      </c>
      <c r="C8089" s="5">
        <v>0.60399999999999998</v>
      </c>
    </row>
    <row r="8090" spans="1:3" x14ac:dyDescent="0.2">
      <c r="A8090" s="3" t="str">
        <f>"ACSL6"</f>
        <v>ACSL6</v>
      </c>
      <c r="B8090" s="4">
        <v>3</v>
      </c>
      <c r="C8090" s="5">
        <v>0.60299999999999998</v>
      </c>
    </row>
    <row r="8091" spans="1:3" x14ac:dyDescent="0.2">
      <c r="A8091" s="3" t="str">
        <f>"MMP12"</f>
        <v>MMP12</v>
      </c>
      <c r="B8091" s="4">
        <v>3</v>
      </c>
      <c r="C8091" s="5">
        <v>0.60299999999999998</v>
      </c>
    </row>
    <row r="8092" spans="1:3" x14ac:dyDescent="0.2">
      <c r="A8092" s="3" t="str">
        <f>"KLK7"</f>
        <v>KLK7</v>
      </c>
      <c r="B8092" s="4">
        <v>3</v>
      </c>
      <c r="C8092" s="5">
        <v>0.60299999999999998</v>
      </c>
    </row>
    <row r="8093" spans="1:3" x14ac:dyDescent="0.2">
      <c r="A8093" s="3" t="str">
        <f>"CSNK1D"</f>
        <v>CSNK1D</v>
      </c>
      <c r="B8093" s="4">
        <v>3</v>
      </c>
      <c r="C8093" s="5">
        <v>0.60199999999999998</v>
      </c>
    </row>
    <row r="8094" spans="1:3" x14ac:dyDescent="0.2">
      <c r="A8094" s="3" t="str">
        <f>"KLF7"</f>
        <v>KLF7</v>
      </c>
      <c r="B8094" s="4">
        <v>3</v>
      </c>
      <c r="C8094" s="5">
        <v>0.60199999999999998</v>
      </c>
    </row>
    <row r="8095" spans="1:3" x14ac:dyDescent="0.2">
      <c r="A8095" s="3" t="str">
        <f>"NAP1L4P1"</f>
        <v>NAP1L4P1</v>
      </c>
      <c r="B8095" s="4">
        <v>3</v>
      </c>
      <c r="C8095" s="5">
        <v>0.6</v>
      </c>
    </row>
    <row r="8096" spans="1:3" x14ac:dyDescent="0.2">
      <c r="A8096" s="3" t="str">
        <f>"LINC01303"</f>
        <v>LINC01303</v>
      </c>
      <c r="B8096" s="4">
        <v>3</v>
      </c>
      <c r="C8096" s="5">
        <v>0.6</v>
      </c>
    </row>
    <row r="8097" spans="1:3" x14ac:dyDescent="0.2">
      <c r="A8097" s="3" t="str">
        <f>"AL135818.1"</f>
        <v>AL135818.1</v>
      </c>
      <c r="B8097" s="4">
        <v>3</v>
      </c>
      <c r="C8097" s="5">
        <v>0.6</v>
      </c>
    </row>
    <row r="8098" spans="1:3" x14ac:dyDescent="0.2">
      <c r="A8098" s="3" t="str">
        <f>"AC069368.1"</f>
        <v>AC069368.1</v>
      </c>
      <c r="B8098" s="4">
        <v>3</v>
      </c>
      <c r="C8098" s="5">
        <v>0.59899999999999998</v>
      </c>
    </row>
    <row r="8099" spans="1:3" x14ac:dyDescent="0.2">
      <c r="A8099" s="3" t="str">
        <f>"CRLF2"</f>
        <v>CRLF2</v>
      </c>
      <c r="B8099" s="4">
        <v>3</v>
      </c>
      <c r="C8099" s="5">
        <v>0.59899999999999998</v>
      </c>
    </row>
    <row r="8100" spans="1:3" x14ac:dyDescent="0.2">
      <c r="A8100" s="3" t="str">
        <f>"CHIT1"</f>
        <v>CHIT1</v>
      </c>
      <c r="B8100" s="4">
        <v>3</v>
      </c>
      <c r="C8100" s="5">
        <v>0.59799999999999998</v>
      </c>
    </row>
    <row r="8101" spans="1:3" x14ac:dyDescent="0.2">
      <c r="A8101" s="3" t="str">
        <f>"ISG20"</f>
        <v>ISG20</v>
      </c>
      <c r="B8101" s="4">
        <v>3</v>
      </c>
      <c r="C8101" s="5">
        <v>0.59699999999999998</v>
      </c>
    </row>
    <row r="8102" spans="1:3" x14ac:dyDescent="0.2">
      <c r="A8102" s="3" t="str">
        <f>"AL359532.1"</f>
        <v>AL359532.1</v>
      </c>
      <c r="B8102" s="4">
        <v>3</v>
      </c>
      <c r="C8102" s="5">
        <v>0.59699999999999998</v>
      </c>
    </row>
    <row r="8103" spans="1:3" x14ac:dyDescent="0.2">
      <c r="A8103" s="3" t="str">
        <f>"HELB"</f>
        <v>HELB</v>
      </c>
      <c r="B8103" s="4">
        <v>3</v>
      </c>
      <c r="C8103" s="5">
        <v>0.59599999999999997</v>
      </c>
    </row>
    <row r="8104" spans="1:3" x14ac:dyDescent="0.2">
      <c r="A8104" s="3" t="str">
        <f>"AL391832.2"</f>
        <v>AL391832.2</v>
      </c>
      <c r="B8104" s="4">
        <v>3</v>
      </c>
      <c r="C8104" s="5">
        <v>0.59499999999999997</v>
      </c>
    </row>
    <row r="8105" spans="1:3" x14ac:dyDescent="0.2">
      <c r="A8105" s="3" t="str">
        <f>"AC011472.2"</f>
        <v>AC011472.2</v>
      </c>
      <c r="B8105" s="4">
        <v>3</v>
      </c>
      <c r="C8105" s="5">
        <v>0.59499999999999997</v>
      </c>
    </row>
    <row r="8106" spans="1:3" x14ac:dyDescent="0.2">
      <c r="A8106" s="3" t="str">
        <f>"CEBPD"</f>
        <v>CEBPD</v>
      </c>
      <c r="B8106" s="4">
        <v>3</v>
      </c>
      <c r="C8106" s="5">
        <v>0.59499999999999997</v>
      </c>
    </row>
    <row r="8107" spans="1:3" x14ac:dyDescent="0.2">
      <c r="A8107" s="3" t="str">
        <f>"DEFB103A"</f>
        <v>DEFB103A</v>
      </c>
      <c r="B8107" s="4">
        <v>3</v>
      </c>
      <c r="C8107" s="5">
        <v>0.59399999999999997</v>
      </c>
    </row>
    <row r="8108" spans="1:3" x14ac:dyDescent="0.2">
      <c r="A8108" s="3" t="str">
        <f>"PTP4A3"</f>
        <v>PTP4A3</v>
      </c>
      <c r="B8108" s="4">
        <v>3</v>
      </c>
      <c r="C8108" s="5">
        <v>0.59399999999999997</v>
      </c>
    </row>
    <row r="8109" spans="1:3" x14ac:dyDescent="0.2">
      <c r="A8109" s="3" t="str">
        <f>"AC079209.1"</f>
        <v>AC079209.1</v>
      </c>
      <c r="B8109" s="4">
        <v>3</v>
      </c>
      <c r="C8109" s="5">
        <v>0.59299999999999997</v>
      </c>
    </row>
    <row r="8110" spans="1:3" x14ac:dyDescent="0.2">
      <c r="A8110" s="3" t="str">
        <f>"SGTB"</f>
        <v>SGTB</v>
      </c>
      <c r="B8110" s="4">
        <v>3</v>
      </c>
      <c r="C8110" s="5">
        <v>0.59199999999999997</v>
      </c>
    </row>
    <row r="8111" spans="1:3" x14ac:dyDescent="0.2">
      <c r="A8111" s="3" t="str">
        <f>"AL445423.3"</f>
        <v>AL445423.3</v>
      </c>
      <c r="B8111" s="4">
        <v>3</v>
      </c>
      <c r="C8111" s="5">
        <v>0.59099999999999997</v>
      </c>
    </row>
    <row r="8112" spans="1:3" x14ac:dyDescent="0.2">
      <c r="A8112" s="3" t="str">
        <f>"LINC00243"</f>
        <v>LINC00243</v>
      </c>
      <c r="B8112" s="4">
        <v>3</v>
      </c>
      <c r="C8112" s="5">
        <v>0.59</v>
      </c>
    </row>
    <row r="8113" spans="1:3" x14ac:dyDescent="0.2">
      <c r="A8113" s="3" t="str">
        <f>"FTH1P10"</f>
        <v>FTH1P10</v>
      </c>
      <c r="B8113" s="4">
        <v>3</v>
      </c>
      <c r="C8113" s="5">
        <v>0.59</v>
      </c>
    </row>
    <row r="8114" spans="1:3" x14ac:dyDescent="0.2">
      <c r="A8114" s="3" t="str">
        <f>"TMEM158"</f>
        <v>TMEM158</v>
      </c>
      <c r="B8114" s="4">
        <v>3</v>
      </c>
      <c r="C8114" s="5">
        <v>0.59</v>
      </c>
    </row>
    <row r="8115" spans="1:3" x14ac:dyDescent="0.2">
      <c r="A8115" s="3" t="str">
        <f>"ISL2"</f>
        <v>ISL2</v>
      </c>
      <c r="B8115" s="4">
        <v>3</v>
      </c>
      <c r="C8115" s="5">
        <v>0.58899999999999997</v>
      </c>
    </row>
    <row r="8116" spans="1:3" x14ac:dyDescent="0.2">
      <c r="A8116" s="3" t="str">
        <f>"GPR4"</f>
        <v>GPR4</v>
      </c>
      <c r="B8116" s="4">
        <v>3</v>
      </c>
      <c r="C8116" s="5">
        <v>0.58899999999999997</v>
      </c>
    </row>
    <row r="8117" spans="1:3" x14ac:dyDescent="0.2">
      <c r="A8117" s="3" t="str">
        <f>"CHST7"</f>
        <v>CHST7</v>
      </c>
      <c r="B8117" s="4">
        <v>3</v>
      </c>
      <c r="C8117" s="5">
        <v>0.58899999999999997</v>
      </c>
    </row>
    <row r="8118" spans="1:3" x14ac:dyDescent="0.2">
      <c r="A8118" s="3" t="str">
        <f>"ITGAL"</f>
        <v>ITGAL</v>
      </c>
      <c r="B8118" s="4">
        <v>3</v>
      </c>
      <c r="C8118" s="5">
        <v>0.58799999999999997</v>
      </c>
    </row>
    <row r="8119" spans="1:3" x14ac:dyDescent="0.2">
      <c r="A8119" s="3" t="str">
        <f>"IL36A"</f>
        <v>IL36A</v>
      </c>
      <c r="B8119" s="4">
        <v>3</v>
      </c>
      <c r="C8119" s="5">
        <v>0.58699999999999997</v>
      </c>
    </row>
    <row r="8120" spans="1:3" x14ac:dyDescent="0.2">
      <c r="A8120" s="3" t="str">
        <f>"JAKMIP2"</f>
        <v>JAKMIP2</v>
      </c>
      <c r="B8120" s="4">
        <v>3</v>
      </c>
      <c r="C8120" s="5">
        <v>0.58699999999999997</v>
      </c>
    </row>
    <row r="8121" spans="1:3" x14ac:dyDescent="0.2">
      <c r="A8121" s="3" t="str">
        <f>"AC132872.4"</f>
        <v>AC132872.4</v>
      </c>
      <c r="B8121" s="4">
        <v>3</v>
      </c>
      <c r="C8121" s="5">
        <v>0.58699999999999997</v>
      </c>
    </row>
    <row r="8122" spans="1:3" x14ac:dyDescent="0.2">
      <c r="A8122" s="3" t="str">
        <f>"LINC01353"</f>
        <v>LINC01353</v>
      </c>
      <c r="B8122" s="4">
        <v>3</v>
      </c>
      <c r="C8122" s="5">
        <v>0.58599999999999997</v>
      </c>
    </row>
    <row r="8123" spans="1:3" x14ac:dyDescent="0.2">
      <c r="A8123" s="3" t="str">
        <f>"AL160412.1"</f>
        <v>AL160412.1</v>
      </c>
      <c r="B8123" s="4">
        <v>3</v>
      </c>
      <c r="C8123" s="5">
        <v>0.58599999999999997</v>
      </c>
    </row>
    <row r="8124" spans="1:3" x14ac:dyDescent="0.2">
      <c r="A8124" s="3" t="str">
        <f>"CNR2"</f>
        <v>CNR2</v>
      </c>
      <c r="B8124" s="4">
        <v>3</v>
      </c>
      <c r="C8124" s="5">
        <v>0.58599999999999997</v>
      </c>
    </row>
    <row r="8125" spans="1:3" x14ac:dyDescent="0.2">
      <c r="A8125" s="3" t="str">
        <f>"HBP1"</f>
        <v>HBP1</v>
      </c>
      <c r="B8125" s="4">
        <v>3</v>
      </c>
      <c r="C8125" s="5">
        <v>0.58599999999999997</v>
      </c>
    </row>
    <row r="8126" spans="1:3" x14ac:dyDescent="0.2">
      <c r="A8126" s="3" t="str">
        <f>"RN7SL121P"</f>
        <v>RN7SL121P</v>
      </c>
      <c r="B8126" s="4">
        <v>3</v>
      </c>
      <c r="C8126" s="5">
        <v>0.58499999999999996</v>
      </c>
    </row>
    <row r="8127" spans="1:3" x14ac:dyDescent="0.2">
      <c r="A8127" s="3" t="str">
        <f>"CAMK1G"</f>
        <v>CAMK1G</v>
      </c>
      <c r="B8127" s="4">
        <v>3</v>
      </c>
      <c r="C8127" s="5">
        <v>0.58499999999999996</v>
      </c>
    </row>
    <row r="8128" spans="1:3" x14ac:dyDescent="0.2">
      <c r="A8128" s="3" t="str">
        <f>"DEFB103B"</f>
        <v>DEFB103B</v>
      </c>
      <c r="B8128" s="4">
        <v>3</v>
      </c>
      <c r="C8128" s="5">
        <v>0.58499999999999996</v>
      </c>
    </row>
    <row r="8129" spans="1:3" x14ac:dyDescent="0.2">
      <c r="A8129" s="3" t="str">
        <f>"AC105749.1"</f>
        <v>AC105749.1</v>
      </c>
      <c r="B8129" s="4">
        <v>3</v>
      </c>
      <c r="C8129" s="5">
        <v>0.58199999999999996</v>
      </c>
    </row>
    <row r="8130" spans="1:3" x14ac:dyDescent="0.2">
      <c r="A8130" s="3" t="str">
        <f>"PTPRN2-AS1"</f>
        <v>PTPRN2-AS1</v>
      </c>
      <c r="B8130" s="4">
        <v>3</v>
      </c>
      <c r="C8130" s="5">
        <v>0.58199999999999996</v>
      </c>
    </row>
    <row r="8131" spans="1:3" x14ac:dyDescent="0.2">
      <c r="A8131" s="3" t="str">
        <f>"KLK5"</f>
        <v>KLK5</v>
      </c>
      <c r="B8131" s="4">
        <v>3</v>
      </c>
      <c r="C8131" s="5">
        <v>0.58199999999999996</v>
      </c>
    </row>
    <row r="8132" spans="1:3" x14ac:dyDescent="0.2">
      <c r="A8132" s="3" t="str">
        <f>"REPS2"</f>
        <v>REPS2</v>
      </c>
      <c r="B8132" s="4">
        <v>3</v>
      </c>
      <c r="C8132" s="5">
        <v>0.58199999999999996</v>
      </c>
    </row>
    <row r="8133" spans="1:3" x14ac:dyDescent="0.2">
      <c r="A8133" s="3" t="str">
        <f>"IL13RA1"</f>
        <v>IL13RA1</v>
      </c>
      <c r="B8133" s="4">
        <v>3</v>
      </c>
      <c r="C8133" s="5">
        <v>0.58099999999999996</v>
      </c>
    </row>
    <row r="8134" spans="1:3" x14ac:dyDescent="0.2">
      <c r="A8134" s="3" t="str">
        <f>"IGLON5"</f>
        <v>IGLON5</v>
      </c>
      <c r="B8134" s="4">
        <v>3</v>
      </c>
      <c r="C8134" s="5">
        <v>0.57999999999999996</v>
      </c>
    </row>
    <row r="8135" spans="1:3" x14ac:dyDescent="0.2">
      <c r="A8135" s="3" t="str">
        <f>"AC015871.6"</f>
        <v>AC015871.6</v>
      </c>
      <c r="B8135" s="4">
        <v>3</v>
      </c>
      <c r="C8135" s="5">
        <v>0.57999999999999996</v>
      </c>
    </row>
    <row r="8136" spans="1:3" x14ac:dyDescent="0.2">
      <c r="A8136" s="3" t="str">
        <f>"TNFSF9"</f>
        <v>TNFSF9</v>
      </c>
      <c r="B8136" s="4">
        <v>3</v>
      </c>
      <c r="C8136" s="5">
        <v>0.57799999999999996</v>
      </c>
    </row>
    <row r="8137" spans="1:3" x14ac:dyDescent="0.2">
      <c r="A8137" s="3" t="str">
        <f>"AFF2"</f>
        <v>AFF2</v>
      </c>
      <c r="B8137" s="4">
        <v>3</v>
      </c>
      <c r="C8137" s="5">
        <v>0.57799999999999996</v>
      </c>
    </row>
    <row r="8138" spans="1:3" x14ac:dyDescent="0.2">
      <c r="A8138" s="3" t="str">
        <f>"TTN-AS1"</f>
        <v>TTN-AS1</v>
      </c>
      <c r="B8138" s="4">
        <v>3</v>
      </c>
      <c r="C8138" s="5">
        <v>0.57599999999999996</v>
      </c>
    </row>
    <row r="8139" spans="1:3" x14ac:dyDescent="0.2">
      <c r="A8139" s="3" t="str">
        <f>"ST20-AS1"</f>
        <v>ST20-AS1</v>
      </c>
      <c r="B8139" s="4">
        <v>3</v>
      </c>
      <c r="C8139" s="5">
        <v>0.57499999999999996</v>
      </c>
    </row>
    <row r="8140" spans="1:3" x14ac:dyDescent="0.2">
      <c r="A8140" s="3" t="str">
        <f>"FANCD2"</f>
        <v>FANCD2</v>
      </c>
      <c r="B8140" s="4">
        <v>3</v>
      </c>
      <c r="C8140" s="5">
        <v>0.57399999999999995</v>
      </c>
    </row>
    <row r="8141" spans="1:3" x14ac:dyDescent="0.2">
      <c r="A8141" s="3" t="str">
        <f>"KRTDAP"</f>
        <v>KRTDAP</v>
      </c>
      <c r="B8141" s="4">
        <v>3</v>
      </c>
      <c r="C8141" s="5">
        <v>0.57199999999999995</v>
      </c>
    </row>
    <row r="8142" spans="1:3" x14ac:dyDescent="0.2">
      <c r="A8142" s="3" t="str">
        <f>"FAM238A"</f>
        <v>FAM238A</v>
      </c>
      <c r="B8142" s="4">
        <v>3</v>
      </c>
      <c r="C8142" s="5">
        <v>0.57199999999999995</v>
      </c>
    </row>
    <row r="8143" spans="1:3" x14ac:dyDescent="0.2">
      <c r="A8143" s="3" t="str">
        <f>"CDH5"</f>
        <v>CDH5</v>
      </c>
      <c r="B8143" s="4">
        <v>3</v>
      </c>
      <c r="C8143" s="5">
        <v>0.57099999999999995</v>
      </c>
    </row>
    <row r="8144" spans="1:3" x14ac:dyDescent="0.2">
      <c r="A8144" s="3" t="str">
        <f>"FCER2"</f>
        <v>FCER2</v>
      </c>
      <c r="B8144" s="4">
        <v>3</v>
      </c>
      <c r="C8144" s="5">
        <v>0.56999999999999995</v>
      </c>
    </row>
    <row r="8145" spans="1:3" x14ac:dyDescent="0.2">
      <c r="A8145" s="3" t="str">
        <f>"SNF8P1"</f>
        <v>SNF8P1</v>
      </c>
      <c r="B8145" s="4">
        <v>3</v>
      </c>
      <c r="C8145" s="5">
        <v>0.56899999999999995</v>
      </c>
    </row>
    <row r="8146" spans="1:3" x14ac:dyDescent="0.2">
      <c r="A8146" s="3" t="str">
        <f>"WDR26"</f>
        <v>WDR26</v>
      </c>
      <c r="B8146" s="4">
        <v>3</v>
      </c>
      <c r="C8146" s="5">
        <v>0.56899999999999995</v>
      </c>
    </row>
    <row r="8147" spans="1:3" x14ac:dyDescent="0.2">
      <c r="A8147" s="3" t="str">
        <f>"S100A11"</f>
        <v>S100A11</v>
      </c>
      <c r="B8147" s="4">
        <v>3</v>
      </c>
      <c r="C8147" s="5">
        <v>0.56799999999999995</v>
      </c>
    </row>
    <row r="8148" spans="1:3" x14ac:dyDescent="0.2">
      <c r="A8148" s="3" t="str">
        <f>"TAMALIN"</f>
        <v>TAMALIN</v>
      </c>
      <c r="B8148" s="4">
        <v>3</v>
      </c>
      <c r="C8148" s="5">
        <v>0.56799999999999995</v>
      </c>
    </row>
    <row r="8149" spans="1:3" x14ac:dyDescent="0.2">
      <c r="A8149" s="3" t="str">
        <f>"ETS2"</f>
        <v>ETS2</v>
      </c>
      <c r="B8149" s="4">
        <v>3</v>
      </c>
      <c r="C8149" s="5">
        <v>0.56699999999999995</v>
      </c>
    </row>
    <row r="8150" spans="1:3" x14ac:dyDescent="0.2">
      <c r="A8150" s="3" t="str">
        <f>"DLEU2"</f>
        <v>DLEU2</v>
      </c>
      <c r="B8150" s="4">
        <v>3</v>
      </c>
      <c r="C8150" s="5">
        <v>0.56699999999999995</v>
      </c>
    </row>
    <row r="8151" spans="1:3" x14ac:dyDescent="0.2">
      <c r="A8151" s="3" t="str">
        <f>"HNRNPA1P40"</f>
        <v>HNRNPA1P40</v>
      </c>
      <c r="B8151" s="4">
        <v>3</v>
      </c>
      <c r="C8151" s="5">
        <v>0.56699999999999995</v>
      </c>
    </row>
    <row r="8152" spans="1:3" x14ac:dyDescent="0.2">
      <c r="A8152" s="3" t="str">
        <f>"TIAM2"</f>
        <v>TIAM2</v>
      </c>
      <c r="B8152" s="4">
        <v>3</v>
      </c>
      <c r="C8152" s="5">
        <v>0.56599999999999995</v>
      </c>
    </row>
    <row r="8153" spans="1:3" x14ac:dyDescent="0.2">
      <c r="A8153" s="3" t="str">
        <f>"UBALD2"</f>
        <v>UBALD2</v>
      </c>
      <c r="B8153" s="4">
        <v>3</v>
      </c>
      <c r="C8153" s="5">
        <v>0.56499999999999995</v>
      </c>
    </row>
    <row r="8154" spans="1:3" x14ac:dyDescent="0.2">
      <c r="A8154" s="3" t="str">
        <f>"AL590822.2"</f>
        <v>AL590822.2</v>
      </c>
      <c r="B8154" s="4">
        <v>3</v>
      </c>
      <c r="C8154" s="5">
        <v>0.56499999999999995</v>
      </c>
    </row>
    <row r="8155" spans="1:3" x14ac:dyDescent="0.2">
      <c r="A8155" s="3" t="str">
        <f>"CCR7"</f>
        <v>CCR7</v>
      </c>
      <c r="B8155" s="4">
        <v>3</v>
      </c>
      <c r="C8155" s="5">
        <v>0.56499999999999995</v>
      </c>
    </row>
    <row r="8156" spans="1:3" x14ac:dyDescent="0.2">
      <c r="A8156" s="3" t="str">
        <f>"CLK1"</f>
        <v>CLK1</v>
      </c>
      <c r="B8156" s="4">
        <v>3</v>
      </c>
      <c r="C8156" s="5">
        <v>0.56399999999999995</v>
      </c>
    </row>
    <row r="8157" spans="1:3" x14ac:dyDescent="0.2">
      <c r="A8157" s="3" t="str">
        <f>"TDRD9"</f>
        <v>TDRD9</v>
      </c>
      <c r="B8157" s="4">
        <v>3</v>
      </c>
      <c r="C8157" s="5">
        <v>0.56399999999999995</v>
      </c>
    </row>
    <row r="8158" spans="1:3" x14ac:dyDescent="0.2">
      <c r="A8158" s="3" t="str">
        <f>"LINC01460"</f>
        <v>LINC01460</v>
      </c>
      <c r="B8158" s="4">
        <v>3</v>
      </c>
      <c r="C8158" s="5">
        <v>0.56399999999999995</v>
      </c>
    </row>
    <row r="8159" spans="1:3" x14ac:dyDescent="0.2">
      <c r="A8159" s="3" t="str">
        <f>"NATD1"</f>
        <v>NATD1</v>
      </c>
      <c r="B8159" s="4">
        <v>3</v>
      </c>
      <c r="C8159" s="5">
        <v>0.56399999999999995</v>
      </c>
    </row>
    <row r="8160" spans="1:3" x14ac:dyDescent="0.2">
      <c r="A8160" s="3" t="str">
        <f>"DMXL2"</f>
        <v>DMXL2</v>
      </c>
      <c r="B8160" s="4">
        <v>3</v>
      </c>
      <c r="C8160" s="5">
        <v>0.56399999999999995</v>
      </c>
    </row>
    <row r="8161" spans="1:3" x14ac:dyDescent="0.2">
      <c r="A8161" s="3" t="str">
        <f>"SH3BP1"</f>
        <v>SH3BP1</v>
      </c>
      <c r="B8161" s="4">
        <v>3</v>
      </c>
      <c r="C8161" s="5">
        <v>0.56299999999999994</v>
      </c>
    </row>
    <row r="8162" spans="1:3" x14ac:dyDescent="0.2">
      <c r="A8162" s="3" t="str">
        <f>"CMTM3"</f>
        <v>CMTM3</v>
      </c>
      <c r="B8162" s="4">
        <v>3</v>
      </c>
      <c r="C8162" s="5">
        <v>0.56299999999999994</v>
      </c>
    </row>
    <row r="8163" spans="1:3" x14ac:dyDescent="0.2">
      <c r="A8163" s="3" t="str">
        <f>"NLRP10"</f>
        <v>NLRP10</v>
      </c>
      <c r="B8163" s="4">
        <v>3</v>
      </c>
      <c r="C8163" s="5">
        <v>0.56200000000000006</v>
      </c>
    </row>
    <row r="8164" spans="1:3" x14ac:dyDescent="0.2">
      <c r="A8164" s="3" t="str">
        <f>"RNASEK"</f>
        <v>RNASEK</v>
      </c>
      <c r="B8164" s="4">
        <v>3</v>
      </c>
      <c r="C8164" s="5">
        <v>0.56200000000000006</v>
      </c>
    </row>
    <row r="8165" spans="1:3" x14ac:dyDescent="0.2">
      <c r="A8165" s="3" t="str">
        <f>"FTH1P23"</f>
        <v>FTH1P23</v>
      </c>
      <c r="B8165" s="4">
        <v>3</v>
      </c>
      <c r="C8165" s="5">
        <v>0.56200000000000006</v>
      </c>
    </row>
    <row r="8166" spans="1:3" x14ac:dyDescent="0.2">
      <c r="A8166" s="3" t="str">
        <f>"MTMR3"</f>
        <v>MTMR3</v>
      </c>
      <c r="B8166" s="4">
        <v>3</v>
      </c>
      <c r="C8166" s="5">
        <v>0.56100000000000005</v>
      </c>
    </row>
    <row r="8167" spans="1:3" x14ac:dyDescent="0.2">
      <c r="A8167" s="3" t="str">
        <f>"WASHC4"</f>
        <v>WASHC4</v>
      </c>
      <c r="B8167" s="4">
        <v>3</v>
      </c>
      <c r="C8167" s="5">
        <v>0.56100000000000005</v>
      </c>
    </row>
    <row r="8168" spans="1:3" x14ac:dyDescent="0.2">
      <c r="A8168" s="3" t="str">
        <f>"ANKRD34B"</f>
        <v>ANKRD34B</v>
      </c>
      <c r="B8168" s="4">
        <v>3</v>
      </c>
      <c r="C8168" s="5">
        <v>0.56000000000000005</v>
      </c>
    </row>
    <row r="8169" spans="1:3" x14ac:dyDescent="0.2">
      <c r="A8169" s="3" t="str">
        <f>"VDR"</f>
        <v>VDR</v>
      </c>
      <c r="B8169" s="4">
        <v>3</v>
      </c>
      <c r="C8169" s="5">
        <v>0.56000000000000005</v>
      </c>
    </row>
    <row r="8170" spans="1:3" x14ac:dyDescent="0.2">
      <c r="A8170" s="3" t="str">
        <f>"LINC00513"</f>
        <v>LINC00513</v>
      </c>
      <c r="B8170" s="4">
        <v>3</v>
      </c>
      <c r="C8170" s="5">
        <v>0.55900000000000005</v>
      </c>
    </row>
    <row r="8171" spans="1:3" x14ac:dyDescent="0.2">
      <c r="A8171" s="3" t="str">
        <f>"MAP1LC3B2"</f>
        <v>MAP1LC3B2</v>
      </c>
      <c r="B8171" s="4">
        <v>3</v>
      </c>
      <c r="C8171" s="5">
        <v>0.55800000000000005</v>
      </c>
    </row>
    <row r="8172" spans="1:3" x14ac:dyDescent="0.2">
      <c r="A8172" s="3" t="str">
        <f>"SPRR2G"</f>
        <v>SPRR2G</v>
      </c>
      <c r="B8172" s="4">
        <v>3</v>
      </c>
      <c r="C8172" s="5">
        <v>0.55800000000000005</v>
      </c>
    </row>
    <row r="8173" spans="1:3" x14ac:dyDescent="0.2">
      <c r="A8173" s="3" t="str">
        <f>"ZNF648"</f>
        <v>ZNF648</v>
      </c>
      <c r="B8173" s="4">
        <v>3</v>
      </c>
      <c r="C8173" s="5">
        <v>0.55800000000000005</v>
      </c>
    </row>
    <row r="8174" spans="1:3" x14ac:dyDescent="0.2">
      <c r="A8174" s="3" t="str">
        <f>"LTB4R"</f>
        <v>LTB4R</v>
      </c>
      <c r="B8174" s="4">
        <v>3</v>
      </c>
      <c r="C8174" s="5">
        <v>0.55800000000000005</v>
      </c>
    </row>
    <row r="8175" spans="1:3" x14ac:dyDescent="0.2">
      <c r="A8175" s="3" t="str">
        <f>"ZNF117"</f>
        <v>ZNF117</v>
      </c>
      <c r="B8175" s="4">
        <v>3</v>
      </c>
      <c r="C8175" s="5">
        <v>0.55700000000000005</v>
      </c>
    </row>
    <row r="8176" spans="1:3" x14ac:dyDescent="0.2">
      <c r="A8176" s="3" t="str">
        <f>"SELENOK"</f>
        <v>SELENOK</v>
      </c>
      <c r="B8176" s="4">
        <v>3</v>
      </c>
      <c r="C8176" s="5">
        <v>0.55700000000000005</v>
      </c>
    </row>
    <row r="8177" spans="1:3" x14ac:dyDescent="0.2">
      <c r="A8177" s="3" t="str">
        <f>"CASP8"</f>
        <v>CASP8</v>
      </c>
      <c r="B8177" s="4">
        <v>3</v>
      </c>
      <c r="C8177" s="5">
        <v>0.55700000000000005</v>
      </c>
    </row>
    <row r="8178" spans="1:3" x14ac:dyDescent="0.2">
      <c r="A8178" s="3" t="str">
        <f>"ABCA7"</f>
        <v>ABCA7</v>
      </c>
      <c r="B8178" s="4">
        <v>3</v>
      </c>
      <c r="C8178" s="5">
        <v>0.55500000000000005</v>
      </c>
    </row>
    <row r="8179" spans="1:3" x14ac:dyDescent="0.2">
      <c r="A8179" s="3" t="str">
        <f>"CPNE5"</f>
        <v>CPNE5</v>
      </c>
      <c r="B8179" s="4">
        <v>3</v>
      </c>
      <c r="C8179" s="5">
        <v>0.55500000000000005</v>
      </c>
    </row>
    <row r="8180" spans="1:3" x14ac:dyDescent="0.2">
      <c r="A8180" s="3" t="str">
        <f>"OR11G2"</f>
        <v>OR11G2</v>
      </c>
      <c r="B8180" s="4">
        <v>3</v>
      </c>
      <c r="C8180" s="5">
        <v>0.55400000000000005</v>
      </c>
    </row>
    <row r="8181" spans="1:3" x14ac:dyDescent="0.2">
      <c r="A8181" s="3" t="str">
        <f>"AC079953.1"</f>
        <v>AC079953.1</v>
      </c>
      <c r="B8181" s="4">
        <v>3</v>
      </c>
      <c r="C8181" s="5">
        <v>0.55400000000000005</v>
      </c>
    </row>
    <row r="8182" spans="1:3" x14ac:dyDescent="0.2">
      <c r="A8182" s="3" t="str">
        <f>"CPEB2"</f>
        <v>CPEB2</v>
      </c>
      <c r="B8182" s="4">
        <v>3</v>
      </c>
      <c r="C8182" s="5">
        <v>0.55400000000000005</v>
      </c>
    </row>
    <row r="8183" spans="1:3" x14ac:dyDescent="0.2">
      <c r="A8183" s="3" t="str">
        <f>"EXOSC4"</f>
        <v>EXOSC4</v>
      </c>
      <c r="B8183" s="4">
        <v>3</v>
      </c>
      <c r="C8183" s="5">
        <v>0.55400000000000005</v>
      </c>
    </row>
    <row r="8184" spans="1:3" x14ac:dyDescent="0.2">
      <c r="A8184" s="3" t="str">
        <f>"NOD2"</f>
        <v>NOD2</v>
      </c>
      <c r="B8184" s="4">
        <v>3</v>
      </c>
      <c r="C8184" s="5">
        <v>0.55200000000000005</v>
      </c>
    </row>
    <row r="8185" spans="1:3" x14ac:dyDescent="0.2">
      <c r="A8185" s="3" t="str">
        <f>"IL22RA2"</f>
        <v>IL22RA2</v>
      </c>
      <c r="B8185" s="4">
        <v>3</v>
      </c>
      <c r="C8185" s="5">
        <v>0.55100000000000005</v>
      </c>
    </row>
    <row r="8186" spans="1:3" x14ac:dyDescent="0.2">
      <c r="A8186" s="3" t="str">
        <f>"EPS15L1"</f>
        <v>EPS15L1</v>
      </c>
      <c r="B8186" s="4">
        <v>3</v>
      </c>
      <c r="C8186" s="5">
        <v>0.55100000000000005</v>
      </c>
    </row>
    <row r="8187" spans="1:3" x14ac:dyDescent="0.2">
      <c r="A8187" s="3" t="str">
        <f>"CLK3"</f>
        <v>CLK3</v>
      </c>
      <c r="B8187" s="4">
        <v>3</v>
      </c>
      <c r="C8187" s="5">
        <v>0.55100000000000005</v>
      </c>
    </row>
    <row r="8188" spans="1:3" x14ac:dyDescent="0.2">
      <c r="A8188" s="3" t="str">
        <f>"GLS"</f>
        <v>GLS</v>
      </c>
      <c r="B8188" s="4">
        <v>3</v>
      </c>
      <c r="C8188" s="5">
        <v>0.55100000000000005</v>
      </c>
    </row>
    <row r="8189" spans="1:3" x14ac:dyDescent="0.2">
      <c r="A8189" s="3" t="str">
        <f>"BRI3"</f>
        <v>BRI3</v>
      </c>
      <c r="B8189" s="4">
        <v>3</v>
      </c>
      <c r="C8189" s="5">
        <v>0.55100000000000005</v>
      </c>
    </row>
    <row r="8190" spans="1:3" x14ac:dyDescent="0.2">
      <c r="A8190" s="3" t="str">
        <f>"MPZ"</f>
        <v>MPZ</v>
      </c>
      <c r="B8190" s="4">
        <v>3</v>
      </c>
      <c r="C8190" s="5">
        <v>0.55000000000000004</v>
      </c>
    </row>
    <row r="8191" spans="1:3" x14ac:dyDescent="0.2">
      <c r="A8191" s="3" t="str">
        <f>"AP003733.3"</f>
        <v>AP003733.3</v>
      </c>
      <c r="B8191" s="4">
        <v>3</v>
      </c>
      <c r="C8191" s="5">
        <v>0.55000000000000004</v>
      </c>
    </row>
    <row r="8192" spans="1:3" x14ac:dyDescent="0.2">
      <c r="A8192" s="3" t="str">
        <f>"AC022217.1"</f>
        <v>AC022217.1</v>
      </c>
      <c r="B8192" s="4">
        <v>3</v>
      </c>
      <c r="C8192" s="5">
        <v>0.55000000000000004</v>
      </c>
    </row>
    <row r="8193" spans="1:3" x14ac:dyDescent="0.2">
      <c r="A8193" s="3" t="str">
        <f>"TKTL1"</f>
        <v>TKTL1</v>
      </c>
      <c r="B8193" s="4">
        <v>3</v>
      </c>
      <c r="C8193" s="5">
        <v>0.54900000000000004</v>
      </c>
    </row>
    <row r="8194" spans="1:3" x14ac:dyDescent="0.2">
      <c r="A8194" s="3" t="str">
        <f>"AC018529.2"</f>
        <v>AC018529.2</v>
      </c>
      <c r="B8194" s="4">
        <v>3</v>
      </c>
      <c r="C8194" s="5">
        <v>0.54900000000000004</v>
      </c>
    </row>
    <row r="8195" spans="1:3" x14ac:dyDescent="0.2">
      <c r="A8195" s="3" t="str">
        <f>"AC122718.1"</f>
        <v>AC122718.1</v>
      </c>
      <c r="B8195" s="4">
        <v>3</v>
      </c>
      <c r="C8195" s="5">
        <v>0.54900000000000004</v>
      </c>
    </row>
    <row r="8196" spans="1:3" x14ac:dyDescent="0.2">
      <c r="A8196" s="3" t="str">
        <f>"DEFA1"</f>
        <v>DEFA1</v>
      </c>
      <c r="B8196" s="4">
        <v>3</v>
      </c>
      <c r="C8196" s="5">
        <v>0.54900000000000004</v>
      </c>
    </row>
    <row r="8197" spans="1:3" x14ac:dyDescent="0.2">
      <c r="A8197" s="3" t="str">
        <f>"PPT1"</f>
        <v>PPT1</v>
      </c>
      <c r="B8197" s="4">
        <v>3</v>
      </c>
      <c r="C8197" s="5">
        <v>0.54900000000000004</v>
      </c>
    </row>
    <row r="8198" spans="1:3" x14ac:dyDescent="0.2">
      <c r="A8198" s="3" t="str">
        <f>"TRIM40"</f>
        <v>TRIM40</v>
      </c>
      <c r="B8198" s="4">
        <v>3</v>
      </c>
      <c r="C8198" s="5">
        <v>0.54800000000000004</v>
      </c>
    </row>
    <row r="8199" spans="1:3" x14ac:dyDescent="0.2">
      <c r="A8199" s="3" t="str">
        <f>"INKA2"</f>
        <v>INKA2</v>
      </c>
      <c r="B8199" s="4">
        <v>3</v>
      </c>
      <c r="C8199" s="5">
        <v>0.54800000000000004</v>
      </c>
    </row>
    <row r="8200" spans="1:3" x14ac:dyDescent="0.2">
      <c r="A8200" s="3" t="str">
        <f>"TKT"</f>
        <v>TKT</v>
      </c>
      <c r="B8200" s="4">
        <v>3</v>
      </c>
      <c r="C8200" s="5">
        <v>0.54700000000000004</v>
      </c>
    </row>
    <row r="8201" spans="1:3" x14ac:dyDescent="0.2">
      <c r="A8201" s="3" t="str">
        <f>"MARCHF7"</f>
        <v>MARCHF7</v>
      </c>
      <c r="B8201" s="4">
        <v>3</v>
      </c>
      <c r="C8201" s="5">
        <v>0.54700000000000004</v>
      </c>
    </row>
    <row r="8202" spans="1:3" x14ac:dyDescent="0.2">
      <c r="A8202" s="3" t="str">
        <f>"TIE1"</f>
        <v>TIE1</v>
      </c>
      <c r="B8202" s="4">
        <v>3</v>
      </c>
      <c r="C8202" s="5">
        <v>0.54600000000000004</v>
      </c>
    </row>
    <row r="8203" spans="1:3" x14ac:dyDescent="0.2">
      <c r="A8203" s="3" t="str">
        <f>"TLR9"</f>
        <v>TLR9</v>
      </c>
      <c r="B8203" s="4">
        <v>3</v>
      </c>
      <c r="C8203" s="5">
        <v>0.54600000000000004</v>
      </c>
    </row>
    <row r="8204" spans="1:3" x14ac:dyDescent="0.2">
      <c r="A8204" s="3" t="str">
        <f>"HCG27"</f>
        <v>HCG27</v>
      </c>
      <c r="B8204" s="4">
        <v>3</v>
      </c>
      <c r="C8204" s="5">
        <v>0.54600000000000004</v>
      </c>
    </row>
    <row r="8205" spans="1:3" x14ac:dyDescent="0.2">
      <c r="A8205" s="3" t="str">
        <f>"SLC9A3"</f>
        <v>SLC9A3</v>
      </c>
      <c r="B8205" s="4">
        <v>3</v>
      </c>
      <c r="C8205" s="5">
        <v>0.54500000000000004</v>
      </c>
    </row>
    <row r="8206" spans="1:3" x14ac:dyDescent="0.2">
      <c r="A8206" s="3" t="str">
        <f>"AC004846.2"</f>
        <v>AC004846.2</v>
      </c>
      <c r="B8206" s="4">
        <v>3</v>
      </c>
      <c r="C8206" s="5">
        <v>0.54500000000000004</v>
      </c>
    </row>
    <row r="8207" spans="1:3" x14ac:dyDescent="0.2">
      <c r="A8207" s="3" t="str">
        <f>"SLC45A4"</f>
        <v>SLC45A4</v>
      </c>
      <c r="B8207" s="4">
        <v>3</v>
      </c>
      <c r="C8207" s="5">
        <v>0.54300000000000004</v>
      </c>
    </row>
    <row r="8208" spans="1:3" x14ac:dyDescent="0.2">
      <c r="A8208" s="3" t="str">
        <f>"SPP1"</f>
        <v>SPP1</v>
      </c>
      <c r="B8208" s="4">
        <v>3</v>
      </c>
      <c r="C8208" s="5">
        <v>0.54300000000000004</v>
      </c>
    </row>
    <row r="8209" spans="1:3" x14ac:dyDescent="0.2">
      <c r="A8209" s="3" t="str">
        <f>"SEC61A2"</f>
        <v>SEC61A2</v>
      </c>
      <c r="B8209" s="4">
        <v>3</v>
      </c>
      <c r="C8209" s="5">
        <v>0.54300000000000004</v>
      </c>
    </row>
    <row r="8210" spans="1:3" x14ac:dyDescent="0.2">
      <c r="A8210" s="3" t="str">
        <f>"STARD8"</f>
        <v>STARD8</v>
      </c>
      <c r="B8210" s="4">
        <v>3</v>
      </c>
      <c r="C8210" s="5">
        <v>0.54100000000000004</v>
      </c>
    </row>
    <row r="8211" spans="1:3" x14ac:dyDescent="0.2">
      <c r="A8211" s="3" t="str">
        <f>"TECPR2"</f>
        <v>TECPR2</v>
      </c>
      <c r="B8211" s="4">
        <v>3</v>
      </c>
      <c r="C8211" s="5">
        <v>0.54100000000000004</v>
      </c>
    </row>
    <row r="8212" spans="1:3" x14ac:dyDescent="0.2">
      <c r="A8212" s="3" t="str">
        <f>"SLC2A6"</f>
        <v>SLC2A6</v>
      </c>
      <c r="B8212" s="4">
        <v>3</v>
      </c>
      <c r="C8212" s="5">
        <v>0.54100000000000004</v>
      </c>
    </row>
    <row r="8213" spans="1:3" x14ac:dyDescent="0.2">
      <c r="A8213" s="3" t="str">
        <f>"SH3KBP1"</f>
        <v>SH3KBP1</v>
      </c>
      <c r="B8213" s="4">
        <v>3</v>
      </c>
      <c r="C8213" s="5">
        <v>0.53900000000000003</v>
      </c>
    </row>
    <row r="8214" spans="1:3" x14ac:dyDescent="0.2">
      <c r="A8214" s="3" t="str">
        <f>"FTH1P8"</f>
        <v>FTH1P8</v>
      </c>
      <c r="B8214" s="4">
        <v>3</v>
      </c>
      <c r="C8214" s="5">
        <v>0.53900000000000003</v>
      </c>
    </row>
    <row r="8215" spans="1:3" x14ac:dyDescent="0.2">
      <c r="A8215" s="3" t="str">
        <f>"BRD4"</f>
        <v>BRD4</v>
      </c>
      <c r="B8215" s="4">
        <v>3</v>
      </c>
      <c r="C8215" s="5">
        <v>0.53900000000000003</v>
      </c>
    </row>
    <row r="8216" spans="1:3" x14ac:dyDescent="0.2">
      <c r="A8216" s="3" t="str">
        <f>"COL13A1"</f>
        <v>COL13A1</v>
      </c>
      <c r="B8216" s="4">
        <v>3</v>
      </c>
      <c r="C8216" s="5">
        <v>0.53800000000000003</v>
      </c>
    </row>
    <row r="8217" spans="1:3" x14ac:dyDescent="0.2">
      <c r="A8217" s="3" t="str">
        <f>"MUC22"</f>
        <v>MUC22</v>
      </c>
      <c r="B8217" s="4">
        <v>3</v>
      </c>
      <c r="C8217" s="5">
        <v>0.53700000000000003</v>
      </c>
    </row>
    <row r="8218" spans="1:3" x14ac:dyDescent="0.2">
      <c r="A8218" s="3" t="str">
        <f>"AGAP7P"</f>
        <v>AGAP7P</v>
      </c>
      <c r="B8218" s="4">
        <v>3</v>
      </c>
      <c r="C8218" s="5">
        <v>0.53700000000000003</v>
      </c>
    </row>
    <row r="8219" spans="1:3" x14ac:dyDescent="0.2">
      <c r="A8219" s="3" t="str">
        <f>"IMPDH1P10"</f>
        <v>IMPDH1P10</v>
      </c>
      <c r="B8219" s="4">
        <v>3</v>
      </c>
      <c r="C8219" s="5">
        <v>0.53600000000000003</v>
      </c>
    </row>
    <row r="8220" spans="1:3" x14ac:dyDescent="0.2">
      <c r="A8220" s="3" t="str">
        <f>"AP000769.1"</f>
        <v>AP000769.1</v>
      </c>
      <c r="B8220" s="4">
        <v>3</v>
      </c>
      <c r="C8220" s="5">
        <v>0.53600000000000003</v>
      </c>
    </row>
    <row r="8221" spans="1:3" x14ac:dyDescent="0.2">
      <c r="A8221" s="3" t="str">
        <f>"FCGR2C"</f>
        <v>FCGR2C</v>
      </c>
      <c r="B8221" s="4">
        <v>3</v>
      </c>
      <c r="C8221" s="5">
        <v>0.53500000000000003</v>
      </c>
    </row>
    <row r="8222" spans="1:3" x14ac:dyDescent="0.2">
      <c r="A8222" s="3" t="str">
        <f>"AC096921.2"</f>
        <v>AC096921.2</v>
      </c>
      <c r="B8222" s="4">
        <v>3</v>
      </c>
      <c r="C8222" s="5">
        <v>0.53500000000000003</v>
      </c>
    </row>
    <row r="8223" spans="1:3" x14ac:dyDescent="0.2">
      <c r="A8223" s="3" t="str">
        <f>"AC145098.2"</f>
        <v>AC145098.2</v>
      </c>
      <c r="B8223" s="4">
        <v>3</v>
      </c>
      <c r="C8223" s="5">
        <v>0.53300000000000003</v>
      </c>
    </row>
    <row r="8224" spans="1:3" x14ac:dyDescent="0.2">
      <c r="A8224" s="3" t="str">
        <f>"DIP2B"</f>
        <v>DIP2B</v>
      </c>
      <c r="B8224" s="4">
        <v>3</v>
      </c>
      <c r="C8224" s="5">
        <v>0.53300000000000003</v>
      </c>
    </row>
    <row r="8225" spans="1:3" x14ac:dyDescent="0.2">
      <c r="A8225" s="3" t="str">
        <f>"LINC00449"</f>
        <v>LINC00449</v>
      </c>
      <c r="B8225" s="4">
        <v>3</v>
      </c>
      <c r="C8225" s="5">
        <v>0.53200000000000003</v>
      </c>
    </row>
    <row r="8226" spans="1:3" x14ac:dyDescent="0.2">
      <c r="A8226" s="3" t="str">
        <f>"KLK14"</f>
        <v>KLK14</v>
      </c>
      <c r="B8226" s="4">
        <v>3</v>
      </c>
      <c r="C8226" s="5">
        <v>0.53200000000000003</v>
      </c>
    </row>
    <row r="8227" spans="1:3" x14ac:dyDescent="0.2">
      <c r="A8227" s="3" t="str">
        <f>"FCGRT"</f>
        <v>FCGRT</v>
      </c>
      <c r="B8227" s="4">
        <v>3</v>
      </c>
      <c r="C8227" s="5">
        <v>0.53100000000000003</v>
      </c>
    </row>
    <row r="8228" spans="1:3" x14ac:dyDescent="0.2">
      <c r="A8228" s="3" t="str">
        <f>"AL355304.1"</f>
        <v>AL355304.1</v>
      </c>
      <c r="B8228" s="4">
        <v>3</v>
      </c>
      <c r="C8228" s="5">
        <v>0.52900000000000003</v>
      </c>
    </row>
    <row r="8229" spans="1:3" x14ac:dyDescent="0.2">
      <c r="A8229" s="3" t="str">
        <f>"KLF2"</f>
        <v>KLF2</v>
      </c>
      <c r="B8229" s="4">
        <v>3</v>
      </c>
      <c r="C8229" s="5">
        <v>0.52900000000000003</v>
      </c>
    </row>
    <row r="8230" spans="1:3" x14ac:dyDescent="0.2">
      <c r="A8230" s="3" t="str">
        <f>"TMEM40"</f>
        <v>TMEM40</v>
      </c>
      <c r="B8230" s="4">
        <v>3</v>
      </c>
      <c r="C8230" s="5">
        <v>0.52800000000000002</v>
      </c>
    </row>
    <row r="8231" spans="1:3" x14ac:dyDescent="0.2">
      <c r="A8231" s="3" t="str">
        <f>"BMT2"</f>
        <v>BMT2</v>
      </c>
      <c r="B8231" s="4">
        <v>3</v>
      </c>
      <c r="C8231" s="5">
        <v>0.52800000000000002</v>
      </c>
    </row>
    <row r="8232" spans="1:3" x14ac:dyDescent="0.2">
      <c r="A8232" s="3" t="str">
        <f>"SLC22A1"</f>
        <v>SLC22A1</v>
      </c>
      <c r="B8232" s="4">
        <v>3</v>
      </c>
      <c r="C8232" s="5">
        <v>0.52600000000000002</v>
      </c>
    </row>
    <row r="8233" spans="1:3" x14ac:dyDescent="0.2">
      <c r="A8233" s="3" t="str">
        <f>"SEMG1"</f>
        <v>SEMG1</v>
      </c>
      <c r="B8233" s="4">
        <v>3</v>
      </c>
      <c r="C8233" s="5">
        <v>0.52300000000000002</v>
      </c>
    </row>
    <row r="8234" spans="1:3" x14ac:dyDescent="0.2">
      <c r="A8234" s="3" t="str">
        <f>"RCN3"</f>
        <v>RCN3</v>
      </c>
      <c r="B8234" s="4">
        <v>3</v>
      </c>
      <c r="C8234" s="5">
        <v>0.52300000000000002</v>
      </c>
    </row>
    <row r="8235" spans="1:3" x14ac:dyDescent="0.2">
      <c r="A8235" s="3" t="str">
        <f>"RAB33B"</f>
        <v>RAB33B</v>
      </c>
      <c r="B8235" s="4">
        <v>3</v>
      </c>
      <c r="C8235" s="5">
        <v>0.52300000000000002</v>
      </c>
    </row>
    <row r="8236" spans="1:3" x14ac:dyDescent="0.2">
      <c r="A8236" s="3" t="str">
        <f>"PPM1D"</f>
        <v>PPM1D</v>
      </c>
      <c r="B8236" s="4">
        <v>3</v>
      </c>
      <c r="C8236" s="5">
        <v>0.52300000000000002</v>
      </c>
    </row>
    <row r="8237" spans="1:3" x14ac:dyDescent="0.2">
      <c r="A8237" s="3" t="str">
        <f>"AC067930.3"</f>
        <v>AC067930.3</v>
      </c>
      <c r="B8237" s="4">
        <v>3</v>
      </c>
      <c r="C8237" s="5">
        <v>0.52300000000000002</v>
      </c>
    </row>
    <row r="8238" spans="1:3" x14ac:dyDescent="0.2">
      <c r="A8238" s="3" t="str">
        <f>"DLL4"</f>
        <v>DLL4</v>
      </c>
      <c r="B8238" s="4">
        <v>3</v>
      </c>
      <c r="C8238" s="5">
        <v>0.52200000000000002</v>
      </c>
    </row>
    <row r="8239" spans="1:3" x14ac:dyDescent="0.2">
      <c r="A8239" s="3" t="str">
        <f>"AMDHD2"</f>
        <v>AMDHD2</v>
      </c>
      <c r="B8239" s="4">
        <v>3</v>
      </c>
      <c r="C8239" s="5">
        <v>0.52200000000000002</v>
      </c>
    </row>
    <row r="8240" spans="1:3" x14ac:dyDescent="0.2">
      <c r="A8240" s="3" t="str">
        <f>"AC064805.1"</f>
        <v>AC064805.1</v>
      </c>
      <c r="B8240" s="4">
        <v>3</v>
      </c>
      <c r="C8240" s="5">
        <v>0.52200000000000002</v>
      </c>
    </row>
    <row r="8241" spans="1:3" x14ac:dyDescent="0.2">
      <c r="A8241" s="3" t="str">
        <f>"PHF24"</f>
        <v>PHF24</v>
      </c>
      <c r="B8241" s="4">
        <v>3</v>
      </c>
      <c r="C8241" s="5">
        <v>0.52200000000000002</v>
      </c>
    </row>
    <row r="8242" spans="1:3" x14ac:dyDescent="0.2">
      <c r="A8242" s="3" t="str">
        <f>"OAZ1"</f>
        <v>OAZ1</v>
      </c>
      <c r="B8242" s="4">
        <v>3</v>
      </c>
      <c r="C8242" s="5">
        <v>0.52200000000000002</v>
      </c>
    </row>
    <row r="8243" spans="1:3" x14ac:dyDescent="0.2">
      <c r="A8243" s="3" t="str">
        <f>"AL021707.5"</f>
        <v>AL021707.5</v>
      </c>
      <c r="B8243" s="4">
        <v>3</v>
      </c>
      <c r="C8243" s="5">
        <v>0.52100000000000002</v>
      </c>
    </row>
    <row r="8244" spans="1:3" x14ac:dyDescent="0.2">
      <c r="A8244" s="3" t="str">
        <f>"ACAP1"</f>
        <v>ACAP1</v>
      </c>
      <c r="B8244" s="4">
        <v>3</v>
      </c>
      <c r="C8244" s="5">
        <v>0.52</v>
      </c>
    </row>
    <row r="8245" spans="1:3" x14ac:dyDescent="0.2">
      <c r="A8245" s="3" t="str">
        <f>"ITPR2"</f>
        <v>ITPR2</v>
      </c>
      <c r="B8245" s="4">
        <v>3</v>
      </c>
      <c r="C8245" s="5">
        <v>0.52</v>
      </c>
    </row>
    <row r="8246" spans="1:3" x14ac:dyDescent="0.2">
      <c r="A8246" s="3" t="str">
        <f>"LINC01619"</f>
        <v>LINC01619</v>
      </c>
      <c r="B8246" s="4">
        <v>3</v>
      </c>
      <c r="C8246" s="5">
        <v>0.52</v>
      </c>
    </row>
    <row r="8247" spans="1:3" x14ac:dyDescent="0.2">
      <c r="A8247" s="3" t="str">
        <f>"ZNF804A"</f>
        <v>ZNF804A</v>
      </c>
      <c r="B8247" s="4">
        <v>3</v>
      </c>
      <c r="C8247" s="5">
        <v>0.52</v>
      </c>
    </row>
    <row r="8248" spans="1:3" x14ac:dyDescent="0.2">
      <c r="A8248" s="3" t="str">
        <f>"PPP1R14BP3"</f>
        <v>PPP1R14BP3</v>
      </c>
      <c r="B8248" s="4">
        <v>3</v>
      </c>
      <c r="C8248" s="5">
        <v>0.51900000000000002</v>
      </c>
    </row>
    <row r="8249" spans="1:3" x14ac:dyDescent="0.2">
      <c r="A8249" s="3" t="str">
        <f>"CSNK1G2"</f>
        <v>CSNK1G2</v>
      </c>
      <c r="B8249" s="4">
        <v>3</v>
      </c>
      <c r="C8249" s="5">
        <v>0.51900000000000002</v>
      </c>
    </row>
    <row r="8250" spans="1:3" x14ac:dyDescent="0.2">
      <c r="A8250" s="3" t="str">
        <f>"UBASH3B"</f>
        <v>UBASH3B</v>
      </c>
      <c r="B8250" s="4">
        <v>3</v>
      </c>
      <c r="C8250" s="5">
        <v>0.51700000000000002</v>
      </c>
    </row>
    <row r="8251" spans="1:3" x14ac:dyDescent="0.2">
      <c r="A8251" s="3" t="str">
        <f>"CLC"</f>
        <v>CLC</v>
      </c>
      <c r="B8251" s="4">
        <v>3</v>
      </c>
      <c r="C8251" s="5">
        <v>0.51600000000000001</v>
      </c>
    </row>
    <row r="8252" spans="1:3" x14ac:dyDescent="0.2">
      <c r="A8252" s="3" t="str">
        <f>"SPINK6"</f>
        <v>SPINK6</v>
      </c>
      <c r="B8252" s="4">
        <v>3</v>
      </c>
      <c r="C8252" s="5">
        <v>0.51600000000000001</v>
      </c>
    </row>
    <row r="8253" spans="1:3" x14ac:dyDescent="0.2">
      <c r="A8253" s="3" t="str">
        <f>"CPQ"</f>
        <v>CPQ</v>
      </c>
      <c r="B8253" s="4">
        <v>3</v>
      </c>
      <c r="C8253" s="5">
        <v>0.51600000000000001</v>
      </c>
    </row>
    <row r="8254" spans="1:3" x14ac:dyDescent="0.2">
      <c r="A8254" s="3" t="str">
        <f>"AC084740.1"</f>
        <v>AC084740.1</v>
      </c>
      <c r="B8254" s="4">
        <v>3</v>
      </c>
      <c r="C8254" s="5">
        <v>0.51600000000000001</v>
      </c>
    </row>
    <row r="8255" spans="1:3" x14ac:dyDescent="0.2">
      <c r="A8255" s="3" t="str">
        <f>"S100A7A"</f>
        <v>S100A7A</v>
      </c>
      <c r="B8255" s="4">
        <v>3</v>
      </c>
      <c r="C8255" s="5">
        <v>0.51600000000000001</v>
      </c>
    </row>
    <row r="8256" spans="1:3" x14ac:dyDescent="0.2">
      <c r="A8256" s="3" t="str">
        <f>"GATA2"</f>
        <v>GATA2</v>
      </c>
      <c r="B8256" s="4">
        <v>3</v>
      </c>
      <c r="C8256" s="5">
        <v>0.51500000000000001</v>
      </c>
    </row>
    <row r="8257" spans="1:3" x14ac:dyDescent="0.2">
      <c r="A8257" s="3" t="str">
        <f>"ADCYAP1"</f>
        <v>ADCYAP1</v>
      </c>
      <c r="B8257" s="4">
        <v>3</v>
      </c>
      <c r="C8257" s="5">
        <v>0.51200000000000001</v>
      </c>
    </row>
    <row r="8258" spans="1:3" x14ac:dyDescent="0.2">
      <c r="A8258" s="3" t="str">
        <f>"AL133351.4"</f>
        <v>AL133351.4</v>
      </c>
      <c r="B8258" s="4">
        <v>3</v>
      </c>
      <c r="C8258" s="5">
        <v>0.51200000000000001</v>
      </c>
    </row>
    <row r="8259" spans="1:3" x14ac:dyDescent="0.2">
      <c r="A8259" s="3" t="str">
        <f>"ERMN"</f>
        <v>ERMN</v>
      </c>
      <c r="B8259" s="4">
        <v>3</v>
      </c>
      <c r="C8259" s="5">
        <v>0.51100000000000001</v>
      </c>
    </row>
    <row r="8260" spans="1:3" x14ac:dyDescent="0.2">
      <c r="A8260" s="3" t="str">
        <f>"TCL1A"</f>
        <v>TCL1A</v>
      </c>
      <c r="B8260" s="4">
        <v>3</v>
      </c>
      <c r="C8260" s="5">
        <v>0.51</v>
      </c>
    </row>
    <row r="8261" spans="1:3" x14ac:dyDescent="0.2">
      <c r="A8261" s="3" t="str">
        <f>"AC020661.1"</f>
        <v>AC020661.1</v>
      </c>
      <c r="B8261" s="4">
        <v>3</v>
      </c>
      <c r="C8261" s="5">
        <v>0.51</v>
      </c>
    </row>
    <row r="8262" spans="1:3" x14ac:dyDescent="0.2">
      <c r="A8262" s="3" t="str">
        <f>"LINC00921"</f>
        <v>LINC00921</v>
      </c>
      <c r="B8262" s="4">
        <v>3</v>
      </c>
      <c r="C8262" s="5">
        <v>0.51</v>
      </c>
    </row>
    <row r="8263" spans="1:3" x14ac:dyDescent="0.2">
      <c r="A8263" s="3" t="str">
        <f>"SYNJ1"</f>
        <v>SYNJ1</v>
      </c>
      <c r="B8263" s="4">
        <v>3</v>
      </c>
      <c r="C8263" s="5">
        <v>0.50700000000000001</v>
      </c>
    </row>
    <row r="8264" spans="1:3" x14ac:dyDescent="0.2">
      <c r="A8264" s="3" t="str">
        <f>"HSD52"</f>
        <v>HSD52</v>
      </c>
      <c r="B8264" s="4">
        <v>3</v>
      </c>
      <c r="C8264" s="5">
        <v>0.50700000000000001</v>
      </c>
    </row>
    <row r="8265" spans="1:3" x14ac:dyDescent="0.2">
      <c r="A8265" s="3" t="str">
        <f>"AC135050.3"</f>
        <v>AC135050.3</v>
      </c>
      <c r="B8265" s="4">
        <v>3</v>
      </c>
      <c r="C8265" s="5">
        <v>0.50600000000000001</v>
      </c>
    </row>
    <row r="8266" spans="1:3" x14ac:dyDescent="0.2">
      <c r="A8266" s="3" t="str">
        <f>"AL512378.1"</f>
        <v>AL512378.1</v>
      </c>
      <c r="B8266" s="4">
        <v>3</v>
      </c>
      <c r="C8266" s="5">
        <v>0.505</v>
      </c>
    </row>
    <row r="8267" spans="1:3" x14ac:dyDescent="0.2">
      <c r="A8267" s="3" t="str">
        <f>"SLED1"</f>
        <v>SLED1</v>
      </c>
      <c r="B8267" s="4">
        <v>3</v>
      </c>
      <c r="C8267" s="5">
        <v>0.504</v>
      </c>
    </row>
    <row r="8268" spans="1:3" x14ac:dyDescent="0.2">
      <c r="A8268" s="3" t="str">
        <f>"ATG7"</f>
        <v>ATG7</v>
      </c>
      <c r="B8268" s="4">
        <v>3</v>
      </c>
      <c r="C8268" s="5">
        <v>0.502</v>
      </c>
    </row>
    <row r="8269" spans="1:3" x14ac:dyDescent="0.2">
      <c r="A8269" s="3" t="str">
        <f>"AC092053.2"</f>
        <v>AC092053.2</v>
      </c>
      <c r="B8269" s="4">
        <v>3</v>
      </c>
      <c r="C8269" s="5">
        <v>0.502</v>
      </c>
    </row>
    <row r="8270" spans="1:3" x14ac:dyDescent="0.2">
      <c r="A8270" s="3" t="str">
        <f>"AL390066.1"</f>
        <v>AL390066.1</v>
      </c>
      <c r="B8270" s="4">
        <v>3</v>
      </c>
      <c r="C8270" s="5">
        <v>0.501</v>
      </c>
    </row>
    <row r="8271" spans="1:3" x14ac:dyDescent="0.2">
      <c r="A8271" s="3" t="str">
        <f>"PAX5"</f>
        <v>PAX5</v>
      </c>
      <c r="B8271" s="4">
        <v>3</v>
      </c>
      <c r="C8271" s="5">
        <v>0.501</v>
      </c>
    </row>
    <row r="8272" spans="1:3" x14ac:dyDescent="0.2">
      <c r="A8272" s="3" t="str">
        <f>"PTGIR"</f>
        <v>PTGIR</v>
      </c>
      <c r="B8272" s="4">
        <v>3</v>
      </c>
      <c r="C8272" s="5">
        <v>0.501</v>
      </c>
    </row>
    <row r="8273" spans="1:3" x14ac:dyDescent="0.2">
      <c r="A8273" s="3" t="str">
        <f>"COX7B"</f>
        <v>COX7B</v>
      </c>
      <c r="B8273" s="4">
        <v>3</v>
      </c>
      <c r="C8273" s="5">
        <v>0.498</v>
      </c>
    </row>
    <row r="8274" spans="1:3" x14ac:dyDescent="0.2">
      <c r="A8274" s="3" t="str">
        <f>"SIGLEC17P"</f>
        <v>SIGLEC17P</v>
      </c>
      <c r="B8274" s="4">
        <v>3</v>
      </c>
      <c r="C8274" s="5">
        <v>0.497</v>
      </c>
    </row>
    <row r="8275" spans="1:3" x14ac:dyDescent="0.2">
      <c r="A8275" s="3" t="str">
        <f>"SLC6A20"</f>
        <v>SLC6A20</v>
      </c>
      <c r="B8275" s="4">
        <v>3</v>
      </c>
      <c r="C8275" s="5">
        <v>0.496</v>
      </c>
    </row>
    <row r="8276" spans="1:3" x14ac:dyDescent="0.2">
      <c r="A8276" s="3" t="str">
        <f>"CTRC"</f>
        <v>CTRC</v>
      </c>
      <c r="B8276" s="4">
        <v>3</v>
      </c>
      <c r="C8276" s="5">
        <v>0.495</v>
      </c>
    </row>
    <row r="8277" spans="1:3" x14ac:dyDescent="0.2">
      <c r="A8277" s="3" t="str">
        <f>"KRT8P46"</f>
        <v>KRT8P46</v>
      </c>
      <c r="B8277" s="4">
        <v>3</v>
      </c>
      <c r="C8277" s="5">
        <v>0.49399999999999999</v>
      </c>
    </row>
    <row r="8278" spans="1:3" x14ac:dyDescent="0.2">
      <c r="A8278" s="3" t="str">
        <f>"SEC23A"</f>
        <v>SEC23A</v>
      </c>
      <c r="B8278" s="4">
        <v>3</v>
      </c>
      <c r="C8278" s="5">
        <v>0.49299999999999999</v>
      </c>
    </row>
    <row r="8279" spans="1:3" x14ac:dyDescent="0.2">
      <c r="A8279" s="3" t="str">
        <f>"AC006040.1"</f>
        <v>AC006040.1</v>
      </c>
      <c r="B8279" s="4">
        <v>3</v>
      </c>
      <c r="C8279" s="5">
        <v>0.49199999999999999</v>
      </c>
    </row>
    <row r="8280" spans="1:3" x14ac:dyDescent="0.2">
      <c r="A8280" s="3" t="str">
        <f>"MT-CO2"</f>
        <v>MT-CO2</v>
      </c>
      <c r="B8280" s="4">
        <v>3</v>
      </c>
      <c r="C8280" s="5">
        <v>0.49099999999999999</v>
      </c>
    </row>
    <row r="8281" spans="1:3" x14ac:dyDescent="0.2">
      <c r="A8281" s="3" t="str">
        <f>"RFFL"</f>
        <v>RFFL</v>
      </c>
      <c r="B8281" s="4">
        <v>3</v>
      </c>
      <c r="C8281" s="5">
        <v>0.49099999999999999</v>
      </c>
    </row>
    <row r="8282" spans="1:3" x14ac:dyDescent="0.2">
      <c r="A8282" s="3" t="str">
        <f>"TPST2"</f>
        <v>TPST2</v>
      </c>
      <c r="B8282" s="4">
        <v>3</v>
      </c>
      <c r="C8282" s="5">
        <v>0.48899999999999999</v>
      </c>
    </row>
    <row r="8283" spans="1:3" x14ac:dyDescent="0.2">
      <c r="A8283" s="3" t="str">
        <f>"WWC3"</f>
        <v>WWC3</v>
      </c>
      <c r="B8283" s="4">
        <v>3</v>
      </c>
      <c r="C8283" s="5">
        <v>0.48799999999999999</v>
      </c>
    </row>
    <row r="8284" spans="1:3" x14ac:dyDescent="0.2">
      <c r="A8284" s="3" t="str">
        <f>"GCNA"</f>
        <v>GCNA</v>
      </c>
      <c r="B8284" s="4">
        <v>3</v>
      </c>
      <c r="C8284" s="5">
        <v>0.48699999999999999</v>
      </c>
    </row>
    <row r="8285" spans="1:3" x14ac:dyDescent="0.2">
      <c r="A8285" s="3" t="str">
        <f>"C3orf62"</f>
        <v>C3orf62</v>
      </c>
      <c r="B8285" s="4">
        <v>3</v>
      </c>
      <c r="C8285" s="5">
        <v>0.48699999999999999</v>
      </c>
    </row>
    <row r="8286" spans="1:3" x14ac:dyDescent="0.2">
      <c r="A8286" s="3" t="str">
        <f>"AC023590.1"</f>
        <v>AC023590.1</v>
      </c>
      <c r="B8286" s="4">
        <v>3</v>
      </c>
      <c r="C8286" s="5">
        <v>0.48699999999999999</v>
      </c>
    </row>
    <row r="8287" spans="1:3" x14ac:dyDescent="0.2">
      <c r="A8287" s="3" t="str">
        <f>"CDK19"</f>
        <v>CDK19</v>
      </c>
      <c r="B8287" s="4">
        <v>3</v>
      </c>
      <c r="C8287" s="5">
        <v>0.48699999999999999</v>
      </c>
    </row>
    <row r="8288" spans="1:3" x14ac:dyDescent="0.2">
      <c r="A8288" s="3" t="str">
        <f>"LRRC70"</f>
        <v>LRRC70</v>
      </c>
      <c r="B8288" s="4">
        <v>3</v>
      </c>
      <c r="C8288" s="5">
        <v>0.48599999999999999</v>
      </c>
    </row>
    <row r="8289" spans="1:3" x14ac:dyDescent="0.2">
      <c r="A8289" s="3" t="str">
        <f>"ARFIP1"</f>
        <v>ARFIP1</v>
      </c>
      <c r="B8289" s="4">
        <v>3</v>
      </c>
      <c r="C8289" s="5">
        <v>0.48599999999999999</v>
      </c>
    </row>
    <row r="8290" spans="1:3" x14ac:dyDescent="0.2">
      <c r="A8290" s="3" t="str">
        <f>"AC046185.3"</f>
        <v>AC046185.3</v>
      </c>
      <c r="B8290" s="4">
        <v>3</v>
      </c>
      <c r="C8290" s="5">
        <v>0.48599999999999999</v>
      </c>
    </row>
    <row r="8291" spans="1:3" x14ac:dyDescent="0.2">
      <c r="A8291" s="3" t="str">
        <f>"AC008467.1"</f>
        <v>AC008467.1</v>
      </c>
      <c r="B8291" s="4">
        <v>3</v>
      </c>
      <c r="C8291" s="5">
        <v>0.48599999999999999</v>
      </c>
    </row>
    <row r="8292" spans="1:3" x14ac:dyDescent="0.2">
      <c r="A8292" s="3" t="str">
        <f>"RAB3IL1"</f>
        <v>RAB3IL1</v>
      </c>
      <c r="B8292" s="4">
        <v>3</v>
      </c>
      <c r="C8292" s="5">
        <v>0.48399999999999999</v>
      </c>
    </row>
    <row r="8293" spans="1:3" x14ac:dyDescent="0.2">
      <c r="A8293" s="3" t="str">
        <f>"NARF-IT1"</f>
        <v>NARF-IT1</v>
      </c>
      <c r="B8293" s="4">
        <v>3</v>
      </c>
      <c r="C8293" s="5">
        <v>0.48199999999999998</v>
      </c>
    </row>
    <row r="8294" spans="1:3" x14ac:dyDescent="0.2">
      <c r="A8294" s="3" t="str">
        <f>"AC093028.1"</f>
        <v>AC093028.1</v>
      </c>
      <c r="B8294" s="4">
        <v>3</v>
      </c>
      <c r="C8294" s="5">
        <v>0.48099999999999998</v>
      </c>
    </row>
    <row r="8295" spans="1:3" x14ac:dyDescent="0.2">
      <c r="A8295" s="3" t="str">
        <f>"CLEC17A"</f>
        <v>CLEC17A</v>
      </c>
      <c r="B8295" s="4">
        <v>3</v>
      </c>
      <c r="C8295" s="5">
        <v>0.48</v>
      </c>
    </row>
    <row r="8296" spans="1:3" x14ac:dyDescent="0.2">
      <c r="A8296" s="3" t="str">
        <f>"TP53INP2"</f>
        <v>TP53INP2</v>
      </c>
      <c r="B8296" s="4">
        <v>3</v>
      </c>
      <c r="C8296" s="5">
        <v>0.48</v>
      </c>
    </row>
    <row r="8297" spans="1:3" x14ac:dyDescent="0.2">
      <c r="A8297" s="3" t="str">
        <f>"AC025580.2"</f>
        <v>AC025580.2</v>
      </c>
      <c r="B8297" s="4">
        <v>3</v>
      </c>
      <c r="C8297" s="5">
        <v>0.47799999999999998</v>
      </c>
    </row>
    <row r="8298" spans="1:3" x14ac:dyDescent="0.2">
      <c r="A8298" s="3" t="str">
        <f>"GJB6"</f>
        <v>GJB6</v>
      </c>
      <c r="B8298" s="4">
        <v>3</v>
      </c>
      <c r="C8298" s="5">
        <v>0.47799999999999998</v>
      </c>
    </row>
    <row r="8299" spans="1:3" x14ac:dyDescent="0.2">
      <c r="A8299" s="3" t="str">
        <f>"NUAK2"</f>
        <v>NUAK2</v>
      </c>
      <c r="B8299" s="4">
        <v>3</v>
      </c>
      <c r="C8299" s="5">
        <v>0.47699999999999998</v>
      </c>
    </row>
    <row r="8300" spans="1:3" x14ac:dyDescent="0.2">
      <c r="A8300" s="3" t="str">
        <f>"FLNA"</f>
        <v>FLNA</v>
      </c>
      <c r="B8300" s="4">
        <v>3</v>
      </c>
      <c r="C8300" s="5">
        <v>0.47699999999999998</v>
      </c>
    </row>
    <row r="8301" spans="1:3" x14ac:dyDescent="0.2">
      <c r="A8301" s="3" t="str">
        <f>"PPP2R5CP"</f>
        <v>PPP2R5CP</v>
      </c>
      <c r="B8301" s="4">
        <v>3</v>
      </c>
      <c r="C8301" s="5">
        <v>0.47599999999999998</v>
      </c>
    </row>
    <row r="8302" spans="1:3" x14ac:dyDescent="0.2">
      <c r="A8302" s="3" t="str">
        <f>"BASP1-AS1"</f>
        <v>BASP1-AS1</v>
      </c>
      <c r="B8302" s="4">
        <v>3</v>
      </c>
      <c r="C8302" s="5">
        <v>0.47599999999999998</v>
      </c>
    </row>
    <row r="8303" spans="1:3" x14ac:dyDescent="0.2">
      <c r="A8303" s="3" t="str">
        <f>"HBB"</f>
        <v>HBB</v>
      </c>
      <c r="B8303" s="4">
        <v>3</v>
      </c>
      <c r="C8303" s="5">
        <v>0.47599999999999998</v>
      </c>
    </row>
    <row r="8304" spans="1:3" x14ac:dyDescent="0.2">
      <c r="A8304" s="3" t="str">
        <f>"LDHBP1"</f>
        <v>LDHBP1</v>
      </c>
      <c r="B8304" s="4">
        <v>3</v>
      </c>
      <c r="C8304" s="5">
        <v>0.47299999999999998</v>
      </c>
    </row>
    <row r="8305" spans="1:3" x14ac:dyDescent="0.2">
      <c r="A8305" s="3" t="str">
        <f>"RCVRN"</f>
        <v>RCVRN</v>
      </c>
      <c r="B8305" s="4">
        <v>3</v>
      </c>
      <c r="C8305" s="5">
        <v>0.47199999999999998</v>
      </c>
    </row>
    <row r="8306" spans="1:3" x14ac:dyDescent="0.2">
      <c r="A8306" s="3" t="str">
        <f>"KPNB1"</f>
        <v>KPNB1</v>
      </c>
      <c r="B8306" s="4">
        <v>3</v>
      </c>
      <c r="C8306" s="5">
        <v>0.47099999999999997</v>
      </c>
    </row>
    <row r="8307" spans="1:3" x14ac:dyDescent="0.2">
      <c r="A8307" s="3" t="str">
        <f>"BTNL3"</f>
        <v>BTNL3</v>
      </c>
      <c r="B8307" s="4">
        <v>3</v>
      </c>
      <c r="C8307" s="5">
        <v>0.47</v>
      </c>
    </row>
    <row r="8308" spans="1:3" x14ac:dyDescent="0.2">
      <c r="A8308" s="3" t="str">
        <f>"LINC01943"</f>
        <v>LINC01943</v>
      </c>
      <c r="B8308" s="4">
        <v>3</v>
      </c>
      <c r="C8308" s="5">
        <v>0.47</v>
      </c>
    </row>
    <row r="8309" spans="1:3" x14ac:dyDescent="0.2">
      <c r="A8309" s="3" t="str">
        <f>"FTH1P2"</f>
        <v>FTH1P2</v>
      </c>
      <c r="B8309" s="4">
        <v>3</v>
      </c>
      <c r="C8309" s="5">
        <v>0.46899999999999997</v>
      </c>
    </row>
    <row r="8310" spans="1:3" x14ac:dyDescent="0.2">
      <c r="A8310" s="3" t="str">
        <f>"ARID4A"</f>
        <v>ARID4A</v>
      </c>
      <c r="B8310" s="4">
        <v>3</v>
      </c>
      <c r="C8310" s="5">
        <v>0.46899999999999997</v>
      </c>
    </row>
    <row r="8311" spans="1:3" x14ac:dyDescent="0.2">
      <c r="A8311" s="3" t="str">
        <f>"IMPA2"</f>
        <v>IMPA2</v>
      </c>
      <c r="B8311" s="4">
        <v>3</v>
      </c>
      <c r="C8311" s="5">
        <v>0.46800000000000003</v>
      </c>
    </row>
    <row r="8312" spans="1:3" x14ac:dyDescent="0.2">
      <c r="A8312" s="3" t="str">
        <f>"COL5A3"</f>
        <v>COL5A3</v>
      </c>
      <c r="B8312" s="4">
        <v>3</v>
      </c>
      <c r="C8312" s="5">
        <v>0.46800000000000003</v>
      </c>
    </row>
    <row r="8313" spans="1:3" x14ac:dyDescent="0.2">
      <c r="A8313" s="3" t="str">
        <f>"HBA1"</f>
        <v>HBA1</v>
      </c>
      <c r="B8313" s="4">
        <v>3</v>
      </c>
      <c r="C8313" s="5">
        <v>0.46800000000000003</v>
      </c>
    </row>
    <row r="8314" spans="1:3" x14ac:dyDescent="0.2">
      <c r="A8314" s="3" t="str">
        <f>"HMGN1P3"</f>
        <v>HMGN1P3</v>
      </c>
      <c r="B8314" s="4">
        <v>3</v>
      </c>
      <c r="C8314" s="5">
        <v>0.46600000000000003</v>
      </c>
    </row>
    <row r="8315" spans="1:3" x14ac:dyDescent="0.2">
      <c r="A8315" s="3" t="str">
        <f>"AL021707.2"</f>
        <v>AL021707.2</v>
      </c>
      <c r="B8315" s="4">
        <v>3</v>
      </c>
      <c r="C8315" s="5">
        <v>0.46500000000000002</v>
      </c>
    </row>
    <row r="8316" spans="1:3" x14ac:dyDescent="0.2">
      <c r="A8316" s="3" t="str">
        <f>"AC003681.1"</f>
        <v>AC003681.1</v>
      </c>
      <c r="B8316" s="4">
        <v>3</v>
      </c>
      <c r="C8316" s="5">
        <v>0.46500000000000002</v>
      </c>
    </row>
    <row r="8317" spans="1:3" x14ac:dyDescent="0.2">
      <c r="A8317" s="3" t="str">
        <f>"MATN1"</f>
        <v>MATN1</v>
      </c>
      <c r="B8317" s="4">
        <v>3</v>
      </c>
      <c r="C8317" s="5">
        <v>0.46300000000000002</v>
      </c>
    </row>
    <row r="8318" spans="1:3" x14ac:dyDescent="0.2">
      <c r="A8318" s="3" t="str">
        <f>"CCL2"</f>
        <v>CCL2</v>
      </c>
      <c r="B8318" s="4">
        <v>3</v>
      </c>
      <c r="C8318" s="5">
        <v>0.46300000000000002</v>
      </c>
    </row>
    <row r="8319" spans="1:3" x14ac:dyDescent="0.2">
      <c r="A8319" s="3" t="str">
        <f>"OTOAP1"</f>
        <v>OTOAP1</v>
      </c>
      <c r="B8319" s="4">
        <v>3</v>
      </c>
      <c r="C8319" s="5">
        <v>0.46200000000000002</v>
      </c>
    </row>
    <row r="8320" spans="1:3" x14ac:dyDescent="0.2">
      <c r="A8320" s="3" t="str">
        <f>"AL031777.2"</f>
        <v>AL031777.2</v>
      </c>
      <c r="B8320" s="4">
        <v>3</v>
      </c>
      <c r="C8320" s="5">
        <v>0.46200000000000002</v>
      </c>
    </row>
    <row r="8321" spans="1:3" x14ac:dyDescent="0.2">
      <c r="A8321" s="3" t="str">
        <f>"ZMIZ1"</f>
        <v>ZMIZ1</v>
      </c>
      <c r="B8321" s="4">
        <v>3</v>
      </c>
      <c r="C8321" s="5">
        <v>0.45600000000000002</v>
      </c>
    </row>
    <row r="8322" spans="1:3" x14ac:dyDescent="0.2">
      <c r="A8322" s="3" t="str">
        <f>"MT-CO3"</f>
        <v>MT-CO3</v>
      </c>
      <c r="B8322" s="4">
        <v>3</v>
      </c>
      <c r="C8322" s="5">
        <v>0.45300000000000001</v>
      </c>
    </row>
    <row r="8323" spans="1:3" x14ac:dyDescent="0.2">
      <c r="A8323" s="3" t="str">
        <f>"DEFA1B"</f>
        <v>DEFA1B</v>
      </c>
      <c r="B8323" s="4">
        <v>3</v>
      </c>
      <c r="C8323" s="5">
        <v>0.45300000000000001</v>
      </c>
    </row>
    <row r="8324" spans="1:3" x14ac:dyDescent="0.2">
      <c r="A8324" s="3" t="str">
        <f>"ASAP1-IT2"</f>
        <v>ASAP1-IT2</v>
      </c>
      <c r="B8324" s="4">
        <v>3</v>
      </c>
      <c r="C8324" s="5">
        <v>0.45300000000000001</v>
      </c>
    </row>
    <row r="8325" spans="1:3" x14ac:dyDescent="0.2">
      <c r="A8325" s="3" t="str">
        <f>"RAB8A"</f>
        <v>RAB8A</v>
      </c>
      <c r="B8325" s="4">
        <v>3</v>
      </c>
      <c r="C8325" s="5">
        <v>0.45</v>
      </c>
    </row>
    <row r="8326" spans="1:3" x14ac:dyDescent="0.2">
      <c r="A8326" s="3" t="str">
        <f>"LRRK2-DT"</f>
        <v>LRRK2-DT</v>
      </c>
      <c r="B8326" s="4">
        <v>3</v>
      </c>
      <c r="C8326" s="5">
        <v>0.44700000000000001</v>
      </c>
    </row>
    <row r="8327" spans="1:3" x14ac:dyDescent="0.2">
      <c r="A8327" s="3" t="str">
        <f>"RAB7A"</f>
        <v>RAB7A</v>
      </c>
      <c r="B8327" s="4">
        <v>3</v>
      </c>
      <c r="C8327" s="5">
        <v>0.44600000000000001</v>
      </c>
    </row>
    <row r="8328" spans="1:3" x14ac:dyDescent="0.2">
      <c r="A8328" s="3" t="str">
        <f>"STX16"</f>
        <v>STX16</v>
      </c>
      <c r="B8328" s="4">
        <v>3</v>
      </c>
      <c r="C8328" s="5">
        <v>0.44500000000000001</v>
      </c>
    </row>
    <row r="8329" spans="1:3" x14ac:dyDescent="0.2">
      <c r="A8329" s="3" t="str">
        <f>"CEP295NL"</f>
        <v>CEP295NL</v>
      </c>
      <c r="B8329" s="4">
        <v>3</v>
      </c>
      <c r="C8329" s="5">
        <v>0.44400000000000001</v>
      </c>
    </row>
    <row r="8330" spans="1:3" x14ac:dyDescent="0.2">
      <c r="A8330" s="3" t="str">
        <f>"ATP6V0C"</f>
        <v>ATP6V0C</v>
      </c>
      <c r="B8330" s="4">
        <v>3</v>
      </c>
      <c r="C8330" s="5">
        <v>0.443</v>
      </c>
    </row>
    <row r="8331" spans="1:3" x14ac:dyDescent="0.2">
      <c r="A8331" s="3" t="str">
        <f>"DLX2"</f>
        <v>DLX2</v>
      </c>
      <c r="B8331" s="4">
        <v>3</v>
      </c>
      <c r="C8331" s="5">
        <v>0.443</v>
      </c>
    </row>
    <row r="8332" spans="1:3" x14ac:dyDescent="0.2">
      <c r="A8332" s="3" t="str">
        <f>"LIF"</f>
        <v>LIF</v>
      </c>
      <c r="B8332" s="4">
        <v>3</v>
      </c>
      <c r="C8332" s="5">
        <v>0.443</v>
      </c>
    </row>
    <row r="8333" spans="1:3" x14ac:dyDescent="0.2">
      <c r="A8333" s="3" t="str">
        <f>"PLEKHG5"</f>
        <v>PLEKHG5</v>
      </c>
      <c r="B8333" s="4">
        <v>3</v>
      </c>
      <c r="C8333" s="5">
        <v>0.443</v>
      </c>
    </row>
    <row r="8334" spans="1:3" x14ac:dyDescent="0.2">
      <c r="A8334" s="3" t="str">
        <f>"TPK1"</f>
        <v>TPK1</v>
      </c>
      <c r="B8334" s="4">
        <v>3</v>
      </c>
      <c r="C8334" s="5">
        <v>0.442</v>
      </c>
    </row>
    <row r="8335" spans="1:3" x14ac:dyDescent="0.2">
      <c r="A8335" s="3" t="str">
        <f>"AC116407.4"</f>
        <v>AC116407.4</v>
      </c>
      <c r="B8335" s="4">
        <v>3</v>
      </c>
      <c r="C8335" s="5">
        <v>0.438</v>
      </c>
    </row>
    <row r="8336" spans="1:3" x14ac:dyDescent="0.2">
      <c r="A8336" s="3" t="str">
        <f>"B3GNT2"</f>
        <v>B3GNT2</v>
      </c>
      <c r="B8336" s="4">
        <v>3</v>
      </c>
      <c r="C8336" s="5">
        <v>0.437</v>
      </c>
    </row>
    <row r="8337" spans="1:3" x14ac:dyDescent="0.2">
      <c r="A8337" s="3" t="str">
        <f>"NBPF14"</f>
        <v>NBPF14</v>
      </c>
      <c r="B8337" s="4">
        <v>3</v>
      </c>
      <c r="C8337" s="5">
        <v>0.436</v>
      </c>
    </row>
    <row r="8338" spans="1:3" x14ac:dyDescent="0.2">
      <c r="A8338" s="3" t="str">
        <f>"RNU1-1"</f>
        <v>RNU1-1</v>
      </c>
      <c r="B8338" s="4">
        <v>3</v>
      </c>
      <c r="C8338" s="5">
        <v>0.434</v>
      </c>
    </row>
    <row r="8339" spans="1:3" x14ac:dyDescent="0.2">
      <c r="A8339" s="3" t="str">
        <f>"AC083864.5"</f>
        <v>AC083864.5</v>
      </c>
      <c r="B8339" s="4">
        <v>3</v>
      </c>
      <c r="C8339" s="5">
        <v>0.434</v>
      </c>
    </row>
    <row r="8340" spans="1:3" x14ac:dyDescent="0.2">
      <c r="A8340" s="3" t="str">
        <f>"SYNPO2L"</f>
        <v>SYNPO2L</v>
      </c>
      <c r="B8340" s="4">
        <v>3</v>
      </c>
      <c r="C8340" s="5">
        <v>0.432</v>
      </c>
    </row>
    <row r="8341" spans="1:3" x14ac:dyDescent="0.2">
      <c r="A8341" s="3" t="str">
        <f>"SETX"</f>
        <v>SETX</v>
      </c>
      <c r="B8341" s="4">
        <v>3</v>
      </c>
      <c r="C8341" s="5">
        <v>0.42899999999999999</v>
      </c>
    </row>
    <row r="8342" spans="1:3" x14ac:dyDescent="0.2">
      <c r="A8342" s="3" t="str">
        <f>"AC107959.3"</f>
        <v>AC107959.3</v>
      </c>
      <c r="B8342" s="4">
        <v>3</v>
      </c>
      <c r="C8342" s="5">
        <v>0.42699999999999999</v>
      </c>
    </row>
    <row r="8343" spans="1:3" x14ac:dyDescent="0.2">
      <c r="A8343" s="3" t="str">
        <f>"GCSAML"</f>
        <v>GCSAML</v>
      </c>
      <c r="B8343" s="4">
        <v>3</v>
      </c>
      <c r="C8343" s="5">
        <v>0.42599999999999999</v>
      </c>
    </row>
    <row r="8344" spans="1:3" x14ac:dyDescent="0.2">
      <c r="A8344" s="3" t="str">
        <f>"MAFA"</f>
        <v>MAFA</v>
      </c>
      <c r="B8344" s="4">
        <v>3</v>
      </c>
      <c r="C8344" s="5">
        <v>0.42299999999999999</v>
      </c>
    </row>
    <row r="8345" spans="1:3" x14ac:dyDescent="0.2">
      <c r="A8345" s="3" t="str">
        <f>"CDS2"</f>
        <v>CDS2</v>
      </c>
      <c r="B8345" s="4">
        <v>3</v>
      </c>
      <c r="C8345" s="5">
        <v>0.42199999999999999</v>
      </c>
    </row>
    <row r="8346" spans="1:3" x14ac:dyDescent="0.2">
      <c r="A8346" s="3" t="str">
        <f>"HRH4"</f>
        <v>HRH4</v>
      </c>
      <c r="B8346" s="4">
        <v>3</v>
      </c>
      <c r="C8346" s="5">
        <v>0.42</v>
      </c>
    </row>
    <row r="8347" spans="1:3" x14ac:dyDescent="0.2">
      <c r="A8347" s="3" t="str">
        <f>"AC007876.1"</f>
        <v>AC007876.1</v>
      </c>
      <c r="B8347" s="4">
        <v>3</v>
      </c>
      <c r="C8347" s="5">
        <v>0.42</v>
      </c>
    </row>
    <row r="8348" spans="1:3" x14ac:dyDescent="0.2">
      <c r="A8348" s="3" t="str">
        <f>"RN7SL96P"</f>
        <v>RN7SL96P</v>
      </c>
      <c r="B8348" s="4">
        <v>3</v>
      </c>
      <c r="C8348" s="5">
        <v>0.42</v>
      </c>
    </row>
    <row r="8349" spans="1:3" x14ac:dyDescent="0.2">
      <c r="A8349" s="3" t="str">
        <f>"LAMTOR4"</f>
        <v>LAMTOR4</v>
      </c>
      <c r="B8349" s="4">
        <v>3</v>
      </c>
      <c r="C8349" s="5">
        <v>0.41899999999999998</v>
      </c>
    </row>
    <row r="8350" spans="1:3" x14ac:dyDescent="0.2">
      <c r="A8350" s="3" t="str">
        <f>"EIF1"</f>
        <v>EIF1</v>
      </c>
      <c r="B8350" s="4">
        <v>3</v>
      </c>
      <c r="C8350" s="5">
        <v>0.41699999999999998</v>
      </c>
    </row>
    <row r="8351" spans="1:3" x14ac:dyDescent="0.2">
      <c r="A8351" s="3" t="str">
        <f>"COL18A1"</f>
        <v>COL18A1</v>
      </c>
      <c r="B8351" s="4">
        <v>3</v>
      </c>
      <c r="C8351" s="5">
        <v>0.41699999999999998</v>
      </c>
    </row>
    <row r="8352" spans="1:3" x14ac:dyDescent="0.2">
      <c r="A8352" s="3" t="str">
        <f>"MEI1"</f>
        <v>MEI1</v>
      </c>
      <c r="B8352" s="4">
        <v>3</v>
      </c>
      <c r="C8352" s="5">
        <v>0.41499999999999998</v>
      </c>
    </row>
    <row r="8353" spans="1:3" x14ac:dyDescent="0.2">
      <c r="A8353" s="3" t="str">
        <f>"TSPAN32"</f>
        <v>TSPAN32</v>
      </c>
      <c r="B8353" s="4">
        <v>3</v>
      </c>
      <c r="C8353" s="5">
        <v>0.41499999999999998</v>
      </c>
    </row>
    <row r="8354" spans="1:3" x14ac:dyDescent="0.2">
      <c r="A8354" s="3" t="str">
        <f>"CACNA1A"</f>
        <v>CACNA1A</v>
      </c>
      <c r="B8354" s="4">
        <v>3</v>
      </c>
      <c r="C8354" s="5">
        <v>0.40899999999999997</v>
      </c>
    </row>
    <row r="8355" spans="1:3" x14ac:dyDescent="0.2">
      <c r="A8355" s="3" t="str">
        <f>"LINC01359"</f>
        <v>LINC01359</v>
      </c>
      <c r="B8355" s="4">
        <v>3</v>
      </c>
      <c r="C8355" s="5">
        <v>0.40600000000000003</v>
      </c>
    </row>
    <row r="8356" spans="1:3" x14ac:dyDescent="0.2">
      <c r="A8356" s="3" t="str">
        <f>"IL3RA"</f>
        <v>IL3RA</v>
      </c>
      <c r="B8356" s="4">
        <v>3</v>
      </c>
      <c r="C8356" s="5">
        <v>0.40500000000000003</v>
      </c>
    </row>
    <row r="8357" spans="1:3" x14ac:dyDescent="0.2">
      <c r="A8357" s="3" t="str">
        <f>"SLC16A10"</f>
        <v>SLC16A10</v>
      </c>
      <c r="B8357" s="4">
        <v>3</v>
      </c>
      <c r="C8357" s="5">
        <v>0.40400000000000003</v>
      </c>
    </row>
    <row r="8358" spans="1:3" x14ac:dyDescent="0.2">
      <c r="A8358" s="3" t="str">
        <f>"EGFR"</f>
        <v>EGFR</v>
      </c>
      <c r="B8358" s="4">
        <v>4</v>
      </c>
      <c r="C8358" s="5">
        <v>0.90900000000000003</v>
      </c>
    </row>
    <row r="8359" spans="1:3" x14ac:dyDescent="0.2">
      <c r="A8359" s="3" t="str">
        <f>"PRNP"</f>
        <v>PRNP</v>
      </c>
      <c r="B8359" s="4">
        <v>4</v>
      </c>
      <c r="C8359" s="5">
        <v>0.85699999999999998</v>
      </c>
    </row>
    <row r="8360" spans="1:3" x14ac:dyDescent="0.2">
      <c r="A8360" s="3" t="str">
        <f>"NFIB"</f>
        <v>NFIB</v>
      </c>
      <c r="B8360" s="4">
        <v>4</v>
      </c>
      <c r="C8360" s="5">
        <v>0.84199999999999997</v>
      </c>
    </row>
    <row r="8361" spans="1:3" x14ac:dyDescent="0.2">
      <c r="A8361" s="3" t="str">
        <f>"PTPRS"</f>
        <v>PTPRS</v>
      </c>
      <c r="B8361" s="4">
        <v>4</v>
      </c>
      <c r="C8361" s="5">
        <v>0.84099999999999997</v>
      </c>
    </row>
    <row r="8362" spans="1:3" x14ac:dyDescent="0.2">
      <c r="A8362" s="3" t="str">
        <f>"GAS6"</f>
        <v>GAS6</v>
      </c>
      <c r="B8362" s="4">
        <v>4</v>
      </c>
      <c r="C8362" s="5">
        <v>0.83299999999999996</v>
      </c>
    </row>
    <row r="8363" spans="1:3" x14ac:dyDescent="0.2">
      <c r="A8363" s="3" t="str">
        <f>"SLC22A17"</f>
        <v>SLC22A17</v>
      </c>
      <c r="B8363" s="4">
        <v>4</v>
      </c>
      <c r="C8363" s="5">
        <v>0.83199999999999996</v>
      </c>
    </row>
    <row r="8364" spans="1:3" x14ac:dyDescent="0.2">
      <c r="A8364" s="3" t="str">
        <f>"LRRC2"</f>
        <v>LRRC2</v>
      </c>
      <c r="B8364" s="4">
        <v>4</v>
      </c>
      <c r="C8364" s="5">
        <v>0.82899999999999996</v>
      </c>
    </row>
    <row r="8365" spans="1:3" x14ac:dyDescent="0.2">
      <c r="A8365" s="3" t="str">
        <f>"TNS1"</f>
        <v>TNS1</v>
      </c>
      <c r="B8365" s="4">
        <v>4</v>
      </c>
      <c r="C8365" s="5">
        <v>0.82799999999999996</v>
      </c>
    </row>
    <row r="8366" spans="1:3" x14ac:dyDescent="0.2">
      <c r="A8366" s="3" t="str">
        <f>"WNT3A"</f>
        <v>WNT3A</v>
      </c>
      <c r="B8366" s="4">
        <v>4</v>
      </c>
      <c r="C8366" s="5">
        <v>0.82799999999999996</v>
      </c>
    </row>
    <row r="8367" spans="1:3" x14ac:dyDescent="0.2">
      <c r="A8367" s="3" t="str">
        <f>"LGR6"</f>
        <v>LGR6</v>
      </c>
      <c r="B8367" s="4">
        <v>4</v>
      </c>
      <c r="C8367" s="5">
        <v>0.82</v>
      </c>
    </row>
    <row r="8368" spans="1:3" x14ac:dyDescent="0.2">
      <c r="A8368" s="3" t="str">
        <f>"RASSF9"</f>
        <v>RASSF9</v>
      </c>
      <c r="B8368" s="4">
        <v>4</v>
      </c>
      <c r="C8368" s="5">
        <v>0.81100000000000005</v>
      </c>
    </row>
    <row r="8369" spans="1:3" x14ac:dyDescent="0.2">
      <c r="A8369" s="3" t="str">
        <f>"EVC"</f>
        <v>EVC</v>
      </c>
      <c r="B8369" s="4">
        <v>4</v>
      </c>
      <c r="C8369" s="5">
        <v>0.80700000000000005</v>
      </c>
    </row>
    <row r="8370" spans="1:3" x14ac:dyDescent="0.2">
      <c r="A8370" s="3" t="str">
        <f>"MRTFB"</f>
        <v>MRTFB</v>
      </c>
      <c r="B8370" s="4">
        <v>4</v>
      </c>
      <c r="C8370" s="5">
        <v>0.80400000000000005</v>
      </c>
    </row>
    <row r="8371" spans="1:3" x14ac:dyDescent="0.2">
      <c r="A8371" s="3" t="str">
        <f>"RNF128"</f>
        <v>RNF128</v>
      </c>
      <c r="B8371" s="4">
        <v>4</v>
      </c>
      <c r="C8371" s="5">
        <v>0.80100000000000005</v>
      </c>
    </row>
    <row r="8372" spans="1:3" x14ac:dyDescent="0.2">
      <c r="A8372" s="3" t="str">
        <f>"PTPN14"</f>
        <v>PTPN14</v>
      </c>
      <c r="B8372" s="4">
        <v>4</v>
      </c>
      <c r="C8372" s="5">
        <v>0.8</v>
      </c>
    </row>
    <row r="8373" spans="1:3" x14ac:dyDescent="0.2">
      <c r="A8373" s="3" t="str">
        <f>"ZNF354C"</f>
        <v>ZNF354C</v>
      </c>
      <c r="B8373" s="4">
        <v>4</v>
      </c>
      <c r="C8373" s="5">
        <v>0.79900000000000004</v>
      </c>
    </row>
    <row r="8374" spans="1:3" x14ac:dyDescent="0.2">
      <c r="A8374" s="3" t="str">
        <f>"BOC"</f>
        <v>BOC</v>
      </c>
      <c r="B8374" s="4">
        <v>4</v>
      </c>
      <c r="C8374" s="5">
        <v>0.79800000000000004</v>
      </c>
    </row>
    <row r="8375" spans="1:3" x14ac:dyDescent="0.2">
      <c r="A8375" s="3" t="str">
        <f>"PIK3R1"</f>
        <v>PIK3R1</v>
      </c>
      <c r="B8375" s="4">
        <v>4</v>
      </c>
      <c r="C8375" s="5">
        <v>0.79700000000000004</v>
      </c>
    </row>
    <row r="8376" spans="1:3" x14ac:dyDescent="0.2">
      <c r="A8376" s="3" t="str">
        <f>"KLHL29"</f>
        <v>KLHL29</v>
      </c>
      <c r="B8376" s="4">
        <v>4</v>
      </c>
      <c r="C8376" s="5">
        <v>0.79600000000000004</v>
      </c>
    </row>
    <row r="8377" spans="1:3" x14ac:dyDescent="0.2">
      <c r="A8377" s="3" t="str">
        <f>"ALDH3A2"</f>
        <v>ALDH3A2</v>
      </c>
      <c r="B8377" s="4">
        <v>4</v>
      </c>
      <c r="C8377" s="5">
        <v>0.79500000000000004</v>
      </c>
    </row>
    <row r="8378" spans="1:3" x14ac:dyDescent="0.2">
      <c r="A8378" s="3" t="str">
        <f>"VWA2"</f>
        <v>VWA2</v>
      </c>
      <c r="B8378" s="4">
        <v>4</v>
      </c>
      <c r="C8378" s="5">
        <v>0.79100000000000004</v>
      </c>
    </row>
    <row r="8379" spans="1:3" x14ac:dyDescent="0.2">
      <c r="A8379" s="3" t="str">
        <f>"SEC14L5"</f>
        <v>SEC14L5</v>
      </c>
      <c r="B8379" s="4">
        <v>4</v>
      </c>
      <c r="C8379" s="5">
        <v>0.79</v>
      </c>
    </row>
    <row r="8380" spans="1:3" x14ac:dyDescent="0.2">
      <c r="A8380" s="3" t="str">
        <f>"POMGNT1"</f>
        <v>POMGNT1</v>
      </c>
      <c r="B8380" s="4">
        <v>4</v>
      </c>
      <c r="C8380" s="5">
        <v>0.78700000000000003</v>
      </c>
    </row>
    <row r="8381" spans="1:3" x14ac:dyDescent="0.2">
      <c r="A8381" s="3" t="str">
        <f>"APPL1"</f>
        <v>APPL1</v>
      </c>
      <c r="B8381" s="4">
        <v>4</v>
      </c>
      <c r="C8381" s="5">
        <v>0.78500000000000003</v>
      </c>
    </row>
    <row r="8382" spans="1:3" x14ac:dyDescent="0.2">
      <c r="A8382" s="3" t="str">
        <f>"VWA8"</f>
        <v>VWA8</v>
      </c>
      <c r="B8382" s="4">
        <v>4</v>
      </c>
      <c r="C8382" s="5">
        <v>0.77700000000000002</v>
      </c>
    </row>
    <row r="8383" spans="1:3" x14ac:dyDescent="0.2">
      <c r="A8383" s="3" t="str">
        <f>"CDH11"</f>
        <v>CDH11</v>
      </c>
      <c r="B8383" s="4">
        <v>4</v>
      </c>
      <c r="C8383" s="5">
        <v>0.77600000000000002</v>
      </c>
    </row>
    <row r="8384" spans="1:3" x14ac:dyDescent="0.2">
      <c r="A8384" s="3" t="str">
        <f>"GPRASP2"</f>
        <v>GPRASP2</v>
      </c>
      <c r="B8384" s="4">
        <v>4</v>
      </c>
      <c r="C8384" s="5">
        <v>0.77400000000000002</v>
      </c>
    </row>
    <row r="8385" spans="1:3" x14ac:dyDescent="0.2">
      <c r="A8385" s="3" t="str">
        <f>"SMAD9"</f>
        <v>SMAD9</v>
      </c>
      <c r="B8385" s="4">
        <v>4</v>
      </c>
      <c r="C8385" s="5">
        <v>0.77200000000000002</v>
      </c>
    </row>
    <row r="8386" spans="1:3" x14ac:dyDescent="0.2">
      <c r="A8386" s="3" t="str">
        <f>"TNS2"</f>
        <v>TNS2</v>
      </c>
      <c r="B8386" s="4">
        <v>4</v>
      </c>
      <c r="C8386" s="5">
        <v>0.77100000000000002</v>
      </c>
    </row>
    <row r="8387" spans="1:3" x14ac:dyDescent="0.2">
      <c r="A8387" s="3" t="str">
        <f>"MTR"</f>
        <v>MTR</v>
      </c>
      <c r="B8387" s="4">
        <v>4</v>
      </c>
      <c r="C8387" s="5">
        <v>0.76900000000000002</v>
      </c>
    </row>
    <row r="8388" spans="1:3" x14ac:dyDescent="0.2">
      <c r="A8388" s="3" t="str">
        <f>"BAZ1B"</f>
        <v>BAZ1B</v>
      </c>
      <c r="B8388" s="4">
        <v>4</v>
      </c>
      <c r="C8388" s="5">
        <v>0.76900000000000002</v>
      </c>
    </row>
    <row r="8389" spans="1:3" x14ac:dyDescent="0.2">
      <c r="A8389" s="3" t="str">
        <f>"ZMYND11"</f>
        <v>ZMYND11</v>
      </c>
      <c r="B8389" s="4">
        <v>4</v>
      </c>
      <c r="C8389" s="5">
        <v>0.76600000000000001</v>
      </c>
    </row>
    <row r="8390" spans="1:3" x14ac:dyDescent="0.2">
      <c r="A8390" s="3" t="str">
        <f>"MCAM"</f>
        <v>MCAM</v>
      </c>
      <c r="B8390" s="4">
        <v>4</v>
      </c>
      <c r="C8390" s="5">
        <v>0.76200000000000001</v>
      </c>
    </row>
    <row r="8391" spans="1:3" x14ac:dyDescent="0.2">
      <c r="A8391" s="3" t="str">
        <f>"ZNRF3"</f>
        <v>ZNRF3</v>
      </c>
      <c r="B8391" s="4">
        <v>4</v>
      </c>
      <c r="C8391" s="5">
        <v>0.76100000000000001</v>
      </c>
    </row>
    <row r="8392" spans="1:3" x14ac:dyDescent="0.2">
      <c r="A8392" s="3" t="str">
        <f>"NFIA"</f>
        <v>NFIA</v>
      </c>
      <c r="B8392" s="4">
        <v>4</v>
      </c>
      <c r="C8392" s="5">
        <v>0.75900000000000001</v>
      </c>
    </row>
    <row r="8393" spans="1:3" x14ac:dyDescent="0.2">
      <c r="A8393" s="3" t="str">
        <f>"WNT2B"</f>
        <v>WNT2B</v>
      </c>
      <c r="B8393" s="4">
        <v>4</v>
      </c>
      <c r="C8393" s="5">
        <v>0.75900000000000001</v>
      </c>
    </row>
    <row r="8394" spans="1:3" x14ac:dyDescent="0.2">
      <c r="A8394" s="3" t="str">
        <f>"SESN3"</f>
        <v>SESN3</v>
      </c>
      <c r="B8394" s="4">
        <v>4</v>
      </c>
      <c r="C8394" s="5">
        <v>0.75800000000000001</v>
      </c>
    </row>
    <row r="8395" spans="1:3" x14ac:dyDescent="0.2">
      <c r="A8395" s="3" t="str">
        <f>"PDE1A"</f>
        <v>PDE1A</v>
      </c>
      <c r="B8395" s="4">
        <v>4</v>
      </c>
      <c r="C8395" s="5">
        <v>0.75800000000000001</v>
      </c>
    </row>
    <row r="8396" spans="1:3" x14ac:dyDescent="0.2">
      <c r="A8396" s="3" t="str">
        <f>"WDR36"</f>
        <v>WDR36</v>
      </c>
      <c r="B8396" s="4">
        <v>4</v>
      </c>
      <c r="C8396" s="5">
        <v>0.75700000000000001</v>
      </c>
    </row>
    <row r="8397" spans="1:3" x14ac:dyDescent="0.2">
      <c r="A8397" s="3" t="str">
        <f>"RASSF8"</f>
        <v>RASSF8</v>
      </c>
      <c r="B8397" s="4">
        <v>4</v>
      </c>
      <c r="C8397" s="5">
        <v>0.754</v>
      </c>
    </row>
    <row r="8398" spans="1:3" x14ac:dyDescent="0.2">
      <c r="A8398" s="3" t="str">
        <f>"CWF19L2"</f>
        <v>CWF19L2</v>
      </c>
      <c r="B8398" s="4">
        <v>4</v>
      </c>
      <c r="C8398" s="5">
        <v>0.753</v>
      </c>
    </row>
    <row r="8399" spans="1:3" x14ac:dyDescent="0.2">
      <c r="A8399" s="3" t="str">
        <f>"POFUT1"</f>
        <v>POFUT1</v>
      </c>
      <c r="B8399" s="4">
        <v>4</v>
      </c>
      <c r="C8399" s="5">
        <v>0.748</v>
      </c>
    </row>
    <row r="8400" spans="1:3" x14ac:dyDescent="0.2">
      <c r="A8400" s="3" t="str">
        <f>"TRAK2"</f>
        <v>TRAK2</v>
      </c>
      <c r="B8400" s="4">
        <v>4</v>
      </c>
      <c r="C8400" s="5">
        <v>0.747</v>
      </c>
    </row>
    <row r="8401" spans="1:3" x14ac:dyDescent="0.2">
      <c r="A8401" s="3" t="str">
        <f>"COL4A5"</f>
        <v>COL4A5</v>
      </c>
      <c r="B8401" s="4">
        <v>4</v>
      </c>
      <c r="C8401" s="5">
        <v>0.747</v>
      </c>
    </row>
    <row r="8402" spans="1:3" x14ac:dyDescent="0.2">
      <c r="A8402" s="3" t="str">
        <f>"SHISA9"</f>
        <v>SHISA9</v>
      </c>
      <c r="B8402" s="4">
        <v>4</v>
      </c>
      <c r="C8402" s="5">
        <v>0.747</v>
      </c>
    </row>
    <row r="8403" spans="1:3" x14ac:dyDescent="0.2">
      <c r="A8403" s="3" t="str">
        <f>"PHYHD1"</f>
        <v>PHYHD1</v>
      </c>
      <c r="B8403" s="4">
        <v>4</v>
      </c>
      <c r="C8403" s="5">
        <v>0.747</v>
      </c>
    </row>
    <row r="8404" spans="1:3" x14ac:dyDescent="0.2">
      <c r="A8404" s="3" t="str">
        <f>"ZNF549"</f>
        <v>ZNF549</v>
      </c>
      <c r="B8404" s="4">
        <v>4</v>
      </c>
      <c r="C8404" s="5">
        <v>0.746</v>
      </c>
    </row>
    <row r="8405" spans="1:3" x14ac:dyDescent="0.2">
      <c r="A8405" s="3" t="str">
        <f>"NUDT3"</f>
        <v>NUDT3</v>
      </c>
      <c r="B8405" s="4">
        <v>4</v>
      </c>
      <c r="C8405" s="5">
        <v>0.746</v>
      </c>
    </row>
    <row r="8406" spans="1:3" x14ac:dyDescent="0.2">
      <c r="A8406" s="3" t="str">
        <f>"SSPN"</f>
        <v>SSPN</v>
      </c>
      <c r="B8406" s="4">
        <v>4</v>
      </c>
      <c r="C8406" s="5">
        <v>0.74299999999999999</v>
      </c>
    </row>
    <row r="8407" spans="1:3" x14ac:dyDescent="0.2">
      <c r="A8407" s="3" t="str">
        <f>"SLC47A1"</f>
        <v>SLC47A1</v>
      </c>
      <c r="B8407" s="4">
        <v>4</v>
      </c>
      <c r="C8407" s="5">
        <v>0.74299999999999999</v>
      </c>
    </row>
    <row r="8408" spans="1:3" x14ac:dyDescent="0.2">
      <c r="A8408" s="3" t="str">
        <f>"CHST3"</f>
        <v>CHST3</v>
      </c>
      <c r="B8408" s="4">
        <v>4</v>
      </c>
      <c r="C8408" s="5">
        <v>0.74299999999999999</v>
      </c>
    </row>
    <row r="8409" spans="1:3" x14ac:dyDescent="0.2">
      <c r="A8409" s="3" t="str">
        <f>"FAT4"</f>
        <v>FAT4</v>
      </c>
      <c r="B8409" s="4">
        <v>4</v>
      </c>
      <c r="C8409" s="5">
        <v>0.74199999999999999</v>
      </c>
    </row>
    <row r="8410" spans="1:3" x14ac:dyDescent="0.2">
      <c r="A8410" s="3" t="str">
        <f>"SOBP"</f>
        <v>SOBP</v>
      </c>
      <c r="B8410" s="4">
        <v>4</v>
      </c>
      <c r="C8410" s="5">
        <v>0.74099999999999999</v>
      </c>
    </row>
    <row r="8411" spans="1:3" x14ac:dyDescent="0.2">
      <c r="A8411" s="3" t="str">
        <f>"PAXIP1-AS2"</f>
        <v>PAXIP1-AS2</v>
      </c>
      <c r="B8411" s="4">
        <v>4</v>
      </c>
      <c r="C8411" s="5">
        <v>0.73899999999999999</v>
      </c>
    </row>
    <row r="8412" spans="1:3" x14ac:dyDescent="0.2">
      <c r="A8412" s="3" t="str">
        <f>"KANK1"</f>
        <v>KANK1</v>
      </c>
      <c r="B8412" s="4">
        <v>4</v>
      </c>
      <c r="C8412" s="5">
        <v>0.73899999999999999</v>
      </c>
    </row>
    <row r="8413" spans="1:3" x14ac:dyDescent="0.2">
      <c r="A8413" s="3" t="str">
        <f>"RIMS4"</f>
        <v>RIMS4</v>
      </c>
      <c r="B8413" s="4">
        <v>4</v>
      </c>
      <c r="C8413" s="5">
        <v>0.73699999999999999</v>
      </c>
    </row>
    <row r="8414" spans="1:3" x14ac:dyDescent="0.2">
      <c r="A8414" s="3" t="str">
        <f>"PLXNA2"</f>
        <v>PLXNA2</v>
      </c>
      <c r="B8414" s="4">
        <v>4</v>
      </c>
      <c r="C8414" s="5">
        <v>0.73699999999999999</v>
      </c>
    </row>
    <row r="8415" spans="1:3" x14ac:dyDescent="0.2">
      <c r="A8415" s="3" t="str">
        <f>"ZNF445"</f>
        <v>ZNF445</v>
      </c>
      <c r="B8415" s="4">
        <v>4</v>
      </c>
      <c r="C8415" s="5">
        <v>0.73499999999999999</v>
      </c>
    </row>
    <row r="8416" spans="1:3" x14ac:dyDescent="0.2">
      <c r="A8416" s="3" t="str">
        <f>"AP000757.1"</f>
        <v>AP000757.1</v>
      </c>
      <c r="B8416" s="4">
        <v>4</v>
      </c>
      <c r="C8416" s="5">
        <v>0.73199999999999998</v>
      </c>
    </row>
    <row r="8417" spans="1:3" x14ac:dyDescent="0.2">
      <c r="A8417" s="3" t="str">
        <f>"SLC16A11"</f>
        <v>SLC16A11</v>
      </c>
      <c r="B8417" s="4">
        <v>4</v>
      </c>
      <c r="C8417" s="5">
        <v>0.73099999999999998</v>
      </c>
    </row>
    <row r="8418" spans="1:3" x14ac:dyDescent="0.2">
      <c r="A8418" s="3" t="str">
        <f>"SUSD4"</f>
        <v>SUSD4</v>
      </c>
      <c r="B8418" s="4">
        <v>4</v>
      </c>
      <c r="C8418" s="5">
        <v>0.73099999999999998</v>
      </c>
    </row>
    <row r="8419" spans="1:3" x14ac:dyDescent="0.2">
      <c r="A8419" s="3" t="str">
        <f>"MT1X"</f>
        <v>MT1X</v>
      </c>
      <c r="B8419" s="4">
        <v>4</v>
      </c>
      <c r="C8419" s="5">
        <v>0.73</v>
      </c>
    </row>
    <row r="8420" spans="1:3" x14ac:dyDescent="0.2">
      <c r="A8420" s="3" t="str">
        <f>"ZNF134"</f>
        <v>ZNF134</v>
      </c>
      <c r="B8420" s="4">
        <v>4</v>
      </c>
      <c r="C8420" s="5">
        <v>0.72799999999999998</v>
      </c>
    </row>
    <row r="8421" spans="1:3" x14ac:dyDescent="0.2">
      <c r="A8421" s="3" t="str">
        <f>"ZNF703"</f>
        <v>ZNF703</v>
      </c>
      <c r="B8421" s="4">
        <v>4</v>
      </c>
      <c r="C8421" s="5">
        <v>0.72799999999999998</v>
      </c>
    </row>
    <row r="8422" spans="1:3" x14ac:dyDescent="0.2">
      <c r="A8422" s="3" t="str">
        <f>"CORO2B"</f>
        <v>CORO2B</v>
      </c>
      <c r="B8422" s="4">
        <v>4</v>
      </c>
      <c r="C8422" s="5">
        <v>0.72499999999999998</v>
      </c>
    </row>
    <row r="8423" spans="1:3" x14ac:dyDescent="0.2">
      <c r="A8423" s="3" t="str">
        <f>"KRIT1"</f>
        <v>KRIT1</v>
      </c>
      <c r="B8423" s="4">
        <v>4</v>
      </c>
      <c r="C8423" s="5">
        <v>0.72399999999999998</v>
      </c>
    </row>
    <row r="8424" spans="1:3" x14ac:dyDescent="0.2">
      <c r="A8424" s="3" t="str">
        <f>"EPHB6"</f>
        <v>EPHB6</v>
      </c>
      <c r="B8424" s="4">
        <v>4</v>
      </c>
      <c r="C8424" s="5">
        <v>0.72399999999999998</v>
      </c>
    </row>
    <row r="8425" spans="1:3" x14ac:dyDescent="0.2">
      <c r="A8425" s="3" t="str">
        <f>"ZXDC"</f>
        <v>ZXDC</v>
      </c>
      <c r="B8425" s="4">
        <v>4</v>
      </c>
      <c r="C8425" s="5">
        <v>0.71899999999999997</v>
      </c>
    </row>
    <row r="8426" spans="1:3" x14ac:dyDescent="0.2">
      <c r="A8426" s="3" t="str">
        <f>"ABCA3"</f>
        <v>ABCA3</v>
      </c>
      <c r="B8426" s="4">
        <v>4</v>
      </c>
      <c r="C8426" s="5">
        <v>0.71799999999999997</v>
      </c>
    </row>
    <row r="8427" spans="1:3" x14ac:dyDescent="0.2">
      <c r="A8427" s="3" t="str">
        <f>"NCAPD3"</f>
        <v>NCAPD3</v>
      </c>
      <c r="B8427" s="4">
        <v>4</v>
      </c>
      <c r="C8427" s="5">
        <v>0.71799999999999997</v>
      </c>
    </row>
    <row r="8428" spans="1:3" x14ac:dyDescent="0.2">
      <c r="A8428" s="3" t="str">
        <f>"STXBP6"</f>
        <v>STXBP6</v>
      </c>
      <c r="B8428" s="4">
        <v>4</v>
      </c>
      <c r="C8428" s="5">
        <v>0.71799999999999997</v>
      </c>
    </row>
    <row r="8429" spans="1:3" x14ac:dyDescent="0.2">
      <c r="A8429" s="3" t="str">
        <f>"PLEKHA1"</f>
        <v>PLEKHA1</v>
      </c>
      <c r="B8429" s="4">
        <v>4</v>
      </c>
      <c r="C8429" s="5">
        <v>0.71699999999999997</v>
      </c>
    </row>
    <row r="8430" spans="1:3" x14ac:dyDescent="0.2">
      <c r="A8430" s="3" t="str">
        <f>"ABI3BP"</f>
        <v>ABI3BP</v>
      </c>
      <c r="B8430" s="4">
        <v>4</v>
      </c>
      <c r="C8430" s="5">
        <v>0.71699999999999997</v>
      </c>
    </row>
    <row r="8431" spans="1:3" x14ac:dyDescent="0.2">
      <c r="A8431" s="3" t="str">
        <f>"ZFYVE21"</f>
        <v>ZFYVE21</v>
      </c>
      <c r="B8431" s="4">
        <v>4</v>
      </c>
      <c r="C8431" s="5">
        <v>0.71599999999999997</v>
      </c>
    </row>
    <row r="8432" spans="1:3" x14ac:dyDescent="0.2">
      <c r="A8432" s="3" t="str">
        <f>"OBSCN"</f>
        <v>OBSCN</v>
      </c>
      <c r="B8432" s="4">
        <v>4</v>
      </c>
      <c r="C8432" s="5">
        <v>0.71499999999999997</v>
      </c>
    </row>
    <row r="8433" spans="1:3" x14ac:dyDescent="0.2">
      <c r="A8433" s="3" t="str">
        <f>"ALDH6A1"</f>
        <v>ALDH6A1</v>
      </c>
      <c r="B8433" s="4">
        <v>4</v>
      </c>
      <c r="C8433" s="5">
        <v>0.71499999999999997</v>
      </c>
    </row>
    <row r="8434" spans="1:3" x14ac:dyDescent="0.2">
      <c r="A8434" s="3" t="str">
        <f>"TSPAN7"</f>
        <v>TSPAN7</v>
      </c>
      <c r="B8434" s="4">
        <v>4</v>
      </c>
      <c r="C8434" s="5">
        <v>0.71399999999999997</v>
      </c>
    </row>
    <row r="8435" spans="1:3" x14ac:dyDescent="0.2">
      <c r="A8435" s="3" t="str">
        <f>"LTBP3"</f>
        <v>LTBP3</v>
      </c>
      <c r="B8435" s="4">
        <v>4</v>
      </c>
      <c r="C8435" s="5">
        <v>0.71299999999999997</v>
      </c>
    </row>
    <row r="8436" spans="1:3" x14ac:dyDescent="0.2">
      <c r="A8436" s="3" t="str">
        <f>"TTC28"</f>
        <v>TTC28</v>
      </c>
      <c r="B8436" s="4">
        <v>4</v>
      </c>
      <c r="C8436" s="5">
        <v>0.71299999999999997</v>
      </c>
    </row>
    <row r="8437" spans="1:3" x14ac:dyDescent="0.2">
      <c r="A8437" s="3" t="str">
        <f>"PTGFR"</f>
        <v>PTGFR</v>
      </c>
      <c r="B8437" s="4">
        <v>4</v>
      </c>
      <c r="C8437" s="5">
        <v>0.71199999999999997</v>
      </c>
    </row>
    <row r="8438" spans="1:3" x14ac:dyDescent="0.2">
      <c r="A8438" s="3" t="str">
        <f>"ZNF304"</f>
        <v>ZNF304</v>
      </c>
      <c r="B8438" s="4">
        <v>4</v>
      </c>
      <c r="C8438" s="5">
        <v>0.71199999999999997</v>
      </c>
    </row>
    <row r="8439" spans="1:3" x14ac:dyDescent="0.2">
      <c r="A8439" s="3" t="str">
        <f>"PAGR1"</f>
        <v>PAGR1</v>
      </c>
      <c r="B8439" s="4">
        <v>4</v>
      </c>
      <c r="C8439" s="5">
        <v>0.71099999999999997</v>
      </c>
    </row>
    <row r="8440" spans="1:3" x14ac:dyDescent="0.2">
      <c r="A8440" s="3" t="str">
        <f>"SLC6A15"</f>
        <v>SLC6A15</v>
      </c>
      <c r="B8440" s="4">
        <v>4</v>
      </c>
      <c r="C8440" s="5">
        <v>0.70899999999999996</v>
      </c>
    </row>
    <row r="8441" spans="1:3" x14ac:dyDescent="0.2">
      <c r="A8441" s="3" t="str">
        <f>"PDGFC"</f>
        <v>PDGFC</v>
      </c>
      <c r="B8441" s="4">
        <v>4</v>
      </c>
      <c r="C8441" s="5">
        <v>0.70699999999999996</v>
      </c>
    </row>
    <row r="8442" spans="1:3" x14ac:dyDescent="0.2">
      <c r="A8442" s="3" t="str">
        <f>"SLC7A8"</f>
        <v>SLC7A8</v>
      </c>
      <c r="B8442" s="4">
        <v>4</v>
      </c>
      <c r="C8442" s="5">
        <v>0.70699999999999996</v>
      </c>
    </row>
    <row r="8443" spans="1:3" x14ac:dyDescent="0.2">
      <c r="A8443" s="3" t="str">
        <f>"SCARA3"</f>
        <v>SCARA3</v>
      </c>
      <c r="B8443" s="4">
        <v>4</v>
      </c>
      <c r="C8443" s="5">
        <v>0.70699999999999996</v>
      </c>
    </row>
    <row r="8444" spans="1:3" x14ac:dyDescent="0.2">
      <c r="A8444" s="3" t="str">
        <f>"AC018629.1"</f>
        <v>AC018629.1</v>
      </c>
      <c r="B8444" s="4">
        <v>4</v>
      </c>
      <c r="C8444" s="5">
        <v>0.70599999999999996</v>
      </c>
    </row>
    <row r="8445" spans="1:3" x14ac:dyDescent="0.2">
      <c r="A8445" s="3" t="str">
        <f>"KBTBD7"</f>
        <v>KBTBD7</v>
      </c>
      <c r="B8445" s="4">
        <v>4</v>
      </c>
      <c r="C8445" s="5">
        <v>0.70499999999999996</v>
      </c>
    </row>
    <row r="8446" spans="1:3" x14ac:dyDescent="0.2">
      <c r="A8446" s="3" t="str">
        <f>"DLG5"</f>
        <v>DLG5</v>
      </c>
      <c r="B8446" s="4">
        <v>4</v>
      </c>
      <c r="C8446" s="5">
        <v>0.70399999999999996</v>
      </c>
    </row>
    <row r="8447" spans="1:3" x14ac:dyDescent="0.2">
      <c r="A8447" s="3" t="str">
        <f>"FBXO17"</f>
        <v>FBXO17</v>
      </c>
      <c r="B8447" s="4">
        <v>4</v>
      </c>
      <c r="C8447" s="5">
        <v>0.70299999999999996</v>
      </c>
    </row>
    <row r="8448" spans="1:3" x14ac:dyDescent="0.2">
      <c r="A8448" s="3" t="str">
        <f>"TSHZ1"</f>
        <v>TSHZ1</v>
      </c>
      <c r="B8448" s="4">
        <v>4</v>
      </c>
      <c r="C8448" s="5">
        <v>0.70299999999999996</v>
      </c>
    </row>
    <row r="8449" spans="1:3" x14ac:dyDescent="0.2">
      <c r="A8449" s="3" t="str">
        <f>"CTSF"</f>
        <v>CTSF</v>
      </c>
      <c r="B8449" s="4">
        <v>4</v>
      </c>
      <c r="C8449" s="5">
        <v>0.70199999999999996</v>
      </c>
    </row>
    <row r="8450" spans="1:3" x14ac:dyDescent="0.2">
      <c r="A8450" s="3" t="str">
        <f>"SPRED2"</f>
        <v>SPRED2</v>
      </c>
      <c r="B8450" s="4">
        <v>4</v>
      </c>
      <c r="C8450" s="5">
        <v>0.70199999999999996</v>
      </c>
    </row>
    <row r="8451" spans="1:3" x14ac:dyDescent="0.2">
      <c r="A8451" s="3" t="str">
        <f>"KRT5"</f>
        <v>KRT5</v>
      </c>
      <c r="B8451" s="4">
        <v>4</v>
      </c>
      <c r="C8451" s="5">
        <v>0.70099999999999996</v>
      </c>
    </row>
    <row r="8452" spans="1:3" x14ac:dyDescent="0.2">
      <c r="A8452" s="3" t="str">
        <f>"AC093297.2"</f>
        <v>AC093297.2</v>
      </c>
      <c r="B8452" s="4">
        <v>4</v>
      </c>
      <c r="C8452" s="5">
        <v>0.70099999999999996</v>
      </c>
    </row>
    <row r="8453" spans="1:3" x14ac:dyDescent="0.2">
      <c r="A8453" s="3" t="str">
        <f>"TP73-AS1"</f>
        <v>TP73-AS1</v>
      </c>
      <c r="B8453" s="4">
        <v>4</v>
      </c>
      <c r="C8453" s="5">
        <v>0.7</v>
      </c>
    </row>
    <row r="8454" spans="1:3" x14ac:dyDescent="0.2">
      <c r="A8454" s="3" t="str">
        <f>"RRM1"</f>
        <v>RRM1</v>
      </c>
      <c r="B8454" s="4">
        <v>4</v>
      </c>
      <c r="C8454" s="5">
        <v>0.69899999999999995</v>
      </c>
    </row>
    <row r="8455" spans="1:3" x14ac:dyDescent="0.2">
      <c r="A8455" s="3" t="str">
        <f>"WNK2"</f>
        <v>WNK2</v>
      </c>
      <c r="B8455" s="4">
        <v>4</v>
      </c>
      <c r="C8455" s="5">
        <v>0.69899999999999995</v>
      </c>
    </row>
    <row r="8456" spans="1:3" x14ac:dyDescent="0.2">
      <c r="A8456" s="3" t="str">
        <f>"LATS1"</f>
        <v>LATS1</v>
      </c>
      <c r="B8456" s="4">
        <v>4</v>
      </c>
      <c r="C8456" s="5">
        <v>0.69699999999999995</v>
      </c>
    </row>
    <row r="8457" spans="1:3" x14ac:dyDescent="0.2">
      <c r="A8457" s="3" t="str">
        <f>"NCOR2"</f>
        <v>NCOR2</v>
      </c>
      <c r="B8457" s="4">
        <v>4</v>
      </c>
      <c r="C8457" s="5">
        <v>0.69699999999999995</v>
      </c>
    </row>
    <row r="8458" spans="1:3" x14ac:dyDescent="0.2">
      <c r="A8458" s="3" t="str">
        <f>"MCC"</f>
        <v>MCC</v>
      </c>
      <c r="B8458" s="4">
        <v>4</v>
      </c>
      <c r="C8458" s="5">
        <v>0.69699999999999995</v>
      </c>
    </row>
    <row r="8459" spans="1:3" x14ac:dyDescent="0.2">
      <c r="A8459" s="3" t="str">
        <f>"CCND1"</f>
        <v>CCND1</v>
      </c>
      <c r="B8459" s="4">
        <v>4</v>
      </c>
      <c r="C8459" s="5">
        <v>0.69699999999999995</v>
      </c>
    </row>
    <row r="8460" spans="1:3" x14ac:dyDescent="0.2">
      <c r="A8460" s="3" t="str">
        <f>"UBTF"</f>
        <v>UBTF</v>
      </c>
      <c r="B8460" s="4">
        <v>4</v>
      </c>
      <c r="C8460" s="5">
        <v>0.69599999999999995</v>
      </c>
    </row>
    <row r="8461" spans="1:3" x14ac:dyDescent="0.2">
      <c r="A8461" s="3" t="str">
        <f>"EFEMP2"</f>
        <v>EFEMP2</v>
      </c>
      <c r="B8461" s="4">
        <v>4</v>
      </c>
      <c r="C8461" s="5">
        <v>0.69599999999999995</v>
      </c>
    </row>
    <row r="8462" spans="1:3" x14ac:dyDescent="0.2">
      <c r="A8462" s="3" t="str">
        <f>"VPS36"</f>
        <v>VPS36</v>
      </c>
      <c r="B8462" s="4">
        <v>4</v>
      </c>
      <c r="C8462" s="5">
        <v>0.69499999999999995</v>
      </c>
    </row>
    <row r="8463" spans="1:3" x14ac:dyDescent="0.2">
      <c r="A8463" s="3" t="str">
        <f>"PRDX6"</f>
        <v>PRDX6</v>
      </c>
      <c r="B8463" s="4">
        <v>4</v>
      </c>
      <c r="C8463" s="5">
        <v>0.69399999999999995</v>
      </c>
    </row>
    <row r="8464" spans="1:3" x14ac:dyDescent="0.2">
      <c r="A8464" s="3" t="str">
        <f>"RGMB"</f>
        <v>RGMB</v>
      </c>
      <c r="B8464" s="4">
        <v>4</v>
      </c>
      <c r="C8464" s="5">
        <v>0.69299999999999995</v>
      </c>
    </row>
    <row r="8465" spans="1:3" x14ac:dyDescent="0.2">
      <c r="A8465" s="3" t="str">
        <f>"GLI2"</f>
        <v>GLI2</v>
      </c>
      <c r="B8465" s="4">
        <v>4</v>
      </c>
      <c r="C8465" s="5">
        <v>0.69199999999999995</v>
      </c>
    </row>
    <row r="8466" spans="1:3" x14ac:dyDescent="0.2">
      <c r="A8466" s="3" t="str">
        <f>"SDC2"</f>
        <v>SDC2</v>
      </c>
      <c r="B8466" s="4">
        <v>4</v>
      </c>
      <c r="C8466" s="5">
        <v>0.69099999999999995</v>
      </c>
    </row>
    <row r="8467" spans="1:3" x14ac:dyDescent="0.2">
      <c r="A8467" s="3" t="str">
        <f>"IVD"</f>
        <v>IVD</v>
      </c>
      <c r="B8467" s="4">
        <v>4</v>
      </c>
      <c r="C8467" s="5">
        <v>0.69099999999999995</v>
      </c>
    </row>
    <row r="8468" spans="1:3" x14ac:dyDescent="0.2">
      <c r="A8468" s="3" t="str">
        <f>"PHF3"</f>
        <v>PHF3</v>
      </c>
      <c r="B8468" s="4">
        <v>4</v>
      </c>
      <c r="C8468" s="5">
        <v>0.69099999999999995</v>
      </c>
    </row>
    <row r="8469" spans="1:3" x14ac:dyDescent="0.2">
      <c r="A8469" s="3" t="str">
        <f>"SLITRK6"</f>
        <v>SLITRK6</v>
      </c>
      <c r="B8469" s="4">
        <v>4</v>
      </c>
      <c r="C8469" s="5">
        <v>0.69</v>
      </c>
    </row>
    <row r="8470" spans="1:3" x14ac:dyDescent="0.2">
      <c r="A8470" s="3" t="str">
        <f>"RBBP8"</f>
        <v>RBBP8</v>
      </c>
      <c r="B8470" s="4">
        <v>4</v>
      </c>
      <c r="C8470" s="5">
        <v>0.69</v>
      </c>
    </row>
    <row r="8471" spans="1:3" x14ac:dyDescent="0.2">
      <c r="A8471" s="3" t="str">
        <f>"VPS39"</f>
        <v>VPS39</v>
      </c>
      <c r="B8471" s="4">
        <v>4</v>
      </c>
      <c r="C8471" s="5">
        <v>0.68899999999999995</v>
      </c>
    </row>
    <row r="8472" spans="1:3" x14ac:dyDescent="0.2">
      <c r="A8472" s="3" t="str">
        <f>"GIGYF2"</f>
        <v>GIGYF2</v>
      </c>
      <c r="B8472" s="4">
        <v>4</v>
      </c>
      <c r="C8472" s="5">
        <v>0.68899999999999995</v>
      </c>
    </row>
    <row r="8473" spans="1:3" x14ac:dyDescent="0.2">
      <c r="A8473" s="3" t="str">
        <f>"TBC1D5"</f>
        <v>TBC1D5</v>
      </c>
      <c r="B8473" s="4">
        <v>4</v>
      </c>
      <c r="C8473" s="5">
        <v>0.68899999999999995</v>
      </c>
    </row>
    <row r="8474" spans="1:3" x14ac:dyDescent="0.2">
      <c r="A8474" s="3" t="str">
        <f>"ARMCX1"</f>
        <v>ARMCX1</v>
      </c>
      <c r="B8474" s="4">
        <v>4</v>
      </c>
      <c r="C8474" s="5">
        <v>0.68700000000000006</v>
      </c>
    </row>
    <row r="8475" spans="1:3" x14ac:dyDescent="0.2">
      <c r="A8475" s="3" t="str">
        <f>"ZNF146"</f>
        <v>ZNF146</v>
      </c>
      <c r="B8475" s="4">
        <v>4</v>
      </c>
      <c r="C8475" s="5">
        <v>0.68700000000000006</v>
      </c>
    </row>
    <row r="8476" spans="1:3" x14ac:dyDescent="0.2">
      <c r="A8476" s="3" t="str">
        <f>"RBSN"</f>
        <v>RBSN</v>
      </c>
      <c r="B8476" s="4">
        <v>4</v>
      </c>
      <c r="C8476" s="5">
        <v>0.68700000000000006</v>
      </c>
    </row>
    <row r="8477" spans="1:3" x14ac:dyDescent="0.2">
      <c r="A8477" s="3" t="str">
        <f>"LINC00662"</f>
        <v>LINC00662</v>
      </c>
      <c r="B8477" s="4">
        <v>4</v>
      </c>
      <c r="C8477" s="5">
        <v>0.68600000000000005</v>
      </c>
    </row>
    <row r="8478" spans="1:3" x14ac:dyDescent="0.2">
      <c r="A8478" s="3" t="str">
        <f>"ZNF614"</f>
        <v>ZNF614</v>
      </c>
      <c r="B8478" s="4">
        <v>4</v>
      </c>
      <c r="C8478" s="5">
        <v>0.68600000000000005</v>
      </c>
    </row>
    <row r="8479" spans="1:3" x14ac:dyDescent="0.2">
      <c r="A8479" s="3" t="str">
        <f>"FAT2"</f>
        <v>FAT2</v>
      </c>
      <c r="B8479" s="4">
        <v>4</v>
      </c>
      <c r="C8479" s="5">
        <v>0.68500000000000005</v>
      </c>
    </row>
    <row r="8480" spans="1:3" x14ac:dyDescent="0.2">
      <c r="A8480" s="3" t="str">
        <f>"ZNF112"</f>
        <v>ZNF112</v>
      </c>
      <c r="B8480" s="4">
        <v>4</v>
      </c>
      <c r="C8480" s="5">
        <v>0.68300000000000005</v>
      </c>
    </row>
    <row r="8481" spans="1:3" x14ac:dyDescent="0.2">
      <c r="A8481" s="3" t="str">
        <f>"PRKAG2-AS1"</f>
        <v>PRKAG2-AS1</v>
      </c>
      <c r="B8481" s="4">
        <v>4</v>
      </c>
      <c r="C8481" s="5">
        <v>0.68300000000000005</v>
      </c>
    </row>
    <row r="8482" spans="1:3" x14ac:dyDescent="0.2">
      <c r="A8482" s="3" t="str">
        <f>"MTFR1L"</f>
        <v>MTFR1L</v>
      </c>
      <c r="B8482" s="4">
        <v>4</v>
      </c>
      <c r="C8482" s="5">
        <v>0.68200000000000005</v>
      </c>
    </row>
    <row r="8483" spans="1:3" x14ac:dyDescent="0.2">
      <c r="A8483" s="3" t="str">
        <f>"MCF2L-AS1"</f>
        <v>MCF2L-AS1</v>
      </c>
      <c r="B8483" s="4">
        <v>4</v>
      </c>
      <c r="C8483" s="5">
        <v>0.68200000000000005</v>
      </c>
    </row>
    <row r="8484" spans="1:3" x14ac:dyDescent="0.2">
      <c r="A8484" s="3" t="str">
        <f>"LRIG3"</f>
        <v>LRIG3</v>
      </c>
      <c r="B8484" s="4">
        <v>4</v>
      </c>
      <c r="C8484" s="5">
        <v>0.68200000000000005</v>
      </c>
    </row>
    <row r="8485" spans="1:3" x14ac:dyDescent="0.2">
      <c r="A8485" s="3" t="str">
        <f>"ATP6V1B1"</f>
        <v>ATP6V1B1</v>
      </c>
      <c r="B8485" s="4">
        <v>4</v>
      </c>
      <c r="C8485" s="5">
        <v>0.68100000000000005</v>
      </c>
    </row>
    <row r="8486" spans="1:3" x14ac:dyDescent="0.2">
      <c r="A8486" s="3" t="str">
        <f>"NKD2"</f>
        <v>NKD2</v>
      </c>
      <c r="B8486" s="4">
        <v>4</v>
      </c>
      <c r="C8486" s="5">
        <v>0.68100000000000005</v>
      </c>
    </row>
    <row r="8487" spans="1:3" x14ac:dyDescent="0.2">
      <c r="A8487" s="3" t="str">
        <f>"NFIC"</f>
        <v>NFIC</v>
      </c>
      <c r="B8487" s="4">
        <v>4</v>
      </c>
      <c r="C8487" s="5">
        <v>0.68</v>
      </c>
    </row>
    <row r="8488" spans="1:3" x14ac:dyDescent="0.2">
      <c r="A8488" s="3" t="str">
        <f>"KCNQ5"</f>
        <v>KCNQ5</v>
      </c>
      <c r="B8488" s="4">
        <v>4</v>
      </c>
      <c r="C8488" s="5">
        <v>0.68</v>
      </c>
    </row>
    <row r="8489" spans="1:3" x14ac:dyDescent="0.2">
      <c r="A8489" s="3" t="str">
        <f>"TNS3"</f>
        <v>TNS3</v>
      </c>
      <c r="B8489" s="4">
        <v>4</v>
      </c>
      <c r="C8489" s="5">
        <v>0.67900000000000005</v>
      </c>
    </row>
    <row r="8490" spans="1:3" x14ac:dyDescent="0.2">
      <c r="A8490" s="3" t="str">
        <f>"GAS1"</f>
        <v>GAS1</v>
      </c>
      <c r="B8490" s="4">
        <v>4</v>
      </c>
      <c r="C8490" s="5">
        <v>0.67900000000000005</v>
      </c>
    </row>
    <row r="8491" spans="1:3" x14ac:dyDescent="0.2">
      <c r="A8491" s="3" t="str">
        <f>"ZNF320"</f>
        <v>ZNF320</v>
      </c>
      <c r="B8491" s="4">
        <v>4</v>
      </c>
      <c r="C8491" s="5">
        <v>0.67900000000000005</v>
      </c>
    </row>
    <row r="8492" spans="1:3" x14ac:dyDescent="0.2">
      <c r="A8492" s="3" t="str">
        <f>"TTC3"</f>
        <v>TTC3</v>
      </c>
      <c r="B8492" s="4">
        <v>4</v>
      </c>
      <c r="C8492" s="5">
        <v>0.67900000000000005</v>
      </c>
    </row>
    <row r="8493" spans="1:3" x14ac:dyDescent="0.2">
      <c r="A8493" s="3" t="str">
        <f>"SEPTIN3"</f>
        <v>SEPTIN3</v>
      </c>
      <c r="B8493" s="4">
        <v>4</v>
      </c>
      <c r="C8493" s="5">
        <v>0.67900000000000005</v>
      </c>
    </row>
    <row r="8494" spans="1:3" x14ac:dyDescent="0.2">
      <c r="A8494" s="3" t="str">
        <f>"COL6A1"</f>
        <v>COL6A1</v>
      </c>
      <c r="B8494" s="4">
        <v>4</v>
      </c>
      <c r="C8494" s="5">
        <v>0.67800000000000005</v>
      </c>
    </row>
    <row r="8495" spans="1:3" x14ac:dyDescent="0.2">
      <c r="A8495" s="3" t="str">
        <f>"BMP7"</f>
        <v>BMP7</v>
      </c>
      <c r="B8495" s="4">
        <v>4</v>
      </c>
      <c r="C8495" s="5">
        <v>0.67800000000000005</v>
      </c>
    </row>
    <row r="8496" spans="1:3" x14ac:dyDescent="0.2">
      <c r="A8496" s="3" t="str">
        <f>"SYNC"</f>
        <v>SYNC</v>
      </c>
      <c r="B8496" s="4">
        <v>4</v>
      </c>
      <c r="C8496" s="5">
        <v>0.67700000000000005</v>
      </c>
    </row>
    <row r="8497" spans="1:3" x14ac:dyDescent="0.2">
      <c r="A8497" s="3" t="str">
        <f>"ZNF786"</f>
        <v>ZNF786</v>
      </c>
      <c r="B8497" s="4">
        <v>4</v>
      </c>
      <c r="C8497" s="5">
        <v>0.67600000000000005</v>
      </c>
    </row>
    <row r="8498" spans="1:3" x14ac:dyDescent="0.2">
      <c r="A8498" s="3" t="str">
        <f>"LIX1L"</f>
        <v>LIX1L</v>
      </c>
      <c r="B8498" s="4">
        <v>4</v>
      </c>
      <c r="C8498" s="5">
        <v>0.67500000000000004</v>
      </c>
    </row>
    <row r="8499" spans="1:3" x14ac:dyDescent="0.2">
      <c r="A8499" s="3" t="str">
        <f>"GAS1RR"</f>
        <v>GAS1RR</v>
      </c>
      <c r="B8499" s="4">
        <v>4</v>
      </c>
      <c r="C8499" s="5">
        <v>0.67400000000000004</v>
      </c>
    </row>
    <row r="8500" spans="1:3" x14ac:dyDescent="0.2">
      <c r="A8500" s="3" t="str">
        <f>"SCMH1"</f>
        <v>SCMH1</v>
      </c>
      <c r="B8500" s="4">
        <v>4</v>
      </c>
      <c r="C8500" s="5">
        <v>0.67400000000000004</v>
      </c>
    </row>
    <row r="8501" spans="1:3" x14ac:dyDescent="0.2">
      <c r="A8501" s="3" t="str">
        <f>"GFRA1"</f>
        <v>GFRA1</v>
      </c>
      <c r="B8501" s="4">
        <v>4</v>
      </c>
      <c r="C8501" s="5">
        <v>0.67400000000000004</v>
      </c>
    </row>
    <row r="8502" spans="1:3" x14ac:dyDescent="0.2">
      <c r="A8502" s="3" t="str">
        <f>"ZNF816"</f>
        <v>ZNF816</v>
      </c>
      <c r="B8502" s="4">
        <v>4</v>
      </c>
      <c r="C8502" s="5">
        <v>0.67200000000000004</v>
      </c>
    </row>
    <row r="8503" spans="1:3" x14ac:dyDescent="0.2">
      <c r="A8503" s="3" t="str">
        <f>"TSC22D1"</f>
        <v>TSC22D1</v>
      </c>
      <c r="B8503" s="4">
        <v>4</v>
      </c>
      <c r="C8503" s="5">
        <v>0.67200000000000004</v>
      </c>
    </row>
    <row r="8504" spans="1:3" x14ac:dyDescent="0.2">
      <c r="A8504" s="3" t="str">
        <f>"MDC1"</f>
        <v>MDC1</v>
      </c>
      <c r="B8504" s="4">
        <v>4</v>
      </c>
      <c r="C8504" s="5">
        <v>0.67100000000000004</v>
      </c>
    </row>
    <row r="8505" spans="1:3" x14ac:dyDescent="0.2">
      <c r="A8505" s="3" t="str">
        <f>"TBC1D2B"</f>
        <v>TBC1D2B</v>
      </c>
      <c r="B8505" s="4">
        <v>4</v>
      </c>
      <c r="C8505" s="5">
        <v>0.67100000000000004</v>
      </c>
    </row>
    <row r="8506" spans="1:3" x14ac:dyDescent="0.2">
      <c r="A8506" s="3" t="str">
        <f>"GTF2I"</f>
        <v>GTF2I</v>
      </c>
      <c r="B8506" s="4">
        <v>4</v>
      </c>
      <c r="C8506" s="5">
        <v>0.67</v>
      </c>
    </row>
    <row r="8507" spans="1:3" x14ac:dyDescent="0.2">
      <c r="A8507" s="3" t="str">
        <f>"NGFR"</f>
        <v>NGFR</v>
      </c>
      <c r="B8507" s="4">
        <v>4</v>
      </c>
      <c r="C8507" s="5">
        <v>0.67</v>
      </c>
    </row>
    <row r="8508" spans="1:3" x14ac:dyDescent="0.2">
      <c r="A8508" s="3" t="str">
        <f>"CASKIN2"</f>
        <v>CASKIN2</v>
      </c>
      <c r="B8508" s="4">
        <v>4</v>
      </c>
      <c r="C8508" s="5">
        <v>0.67</v>
      </c>
    </row>
    <row r="8509" spans="1:3" x14ac:dyDescent="0.2">
      <c r="A8509" s="3" t="str">
        <f>"SGPL1"</f>
        <v>SGPL1</v>
      </c>
      <c r="B8509" s="4">
        <v>4</v>
      </c>
      <c r="C8509" s="5">
        <v>0.66900000000000004</v>
      </c>
    </row>
    <row r="8510" spans="1:3" x14ac:dyDescent="0.2">
      <c r="A8510" s="3" t="str">
        <f>"YAP1"</f>
        <v>YAP1</v>
      </c>
      <c r="B8510" s="4">
        <v>4</v>
      </c>
      <c r="C8510" s="5">
        <v>0.66800000000000004</v>
      </c>
    </row>
    <row r="8511" spans="1:3" x14ac:dyDescent="0.2">
      <c r="A8511" s="3" t="str">
        <f>"TFAP4"</f>
        <v>TFAP4</v>
      </c>
      <c r="B8511" s="4">
        <v>4</v>
      </c>
      <c r="C8511" s="5">
        <v>0.66800000000000004</v>
      </c>
    </row>
    <row r="8512" spans="1:3" x14ac:dyDescent="0.2">
      <c r="A8512" s="3" t="str">
        <f>"RPA1"</f>
        <v>RPA1</v>
      </c>
      <c r="B8512" s="4">
        <v>4</v>
      </c>
      <c r="C8512" s="5">
        <v>0.66700000000000004</v>
      </c>
    </row>
    <row r="8513" spans="1:3" x14ac:dyDescent="0.2">
      <c r="A8513" s="3" t="str">
        <f>"SLC1A5"</f>
        <v>SLC1A5</v>
      </c>
      <c r="B8513" s="4">
        <v>4</v>
      </c>
      <c r="C8513" s="5">
        <v>0.66700000000000004</v>
      </c>
    </row>
    <row r="8514" spans="1:3" x14ac:dyDescent="0.2">
      <c r="A8514" s="3" t="str">
        <f>"CLDN19"</f>
        <v>CLDN19</v>
      </c>
      <c r="B8514" s="4">
        <v>4</v>
      </c>
      <c r="C8514" s="5">
        <v>0.66600000000000004</v>
      </c>
    </row>
    <row r="8515" spans="1:3" x14ac:dyDescent="0.2">
      <c r="A8515" s="3" t="str">
        <f>"MAMSTR"</f>
        <v>MAMSTR</v>
      </c>
      <c r="B8515" s="4">
        <v>4</v>
      </c>
      <c r="C8515" s="5">
        <v>0.66600000000000004</v>
      </c>
    </row>
    <row r="8516" spans="1:3" x14ac:dyDescent="0.2">
      <c r="A8516" s="3" t="str">
        <f>"BEND5"</f>
        <v>BEND5</v>
      </c>
      <c r="B8516" s="4">
        <v>4</v>
      </c>
      <c r="C8516" s="5">
        <v>0.66500000000000004</v>
      </c>
    </row>
    <row r="8517" spans="1:3" x14ac:dyDescent="0.2">
      <c r="A8517" s="3" t="str">
        <f>"EDAR"</f>
        <v>EDAR</v>
      </c>
      <c r="B8517" s="4">
        <v>4</v>
      </c>
      <c r="C8517" s="5">
        <v>0.66500000000000004</v>
      </c>
    </row>
    <row r="8518" spans="1:3" x14ac:dyDescent="0.2">
      <c r="A8518" s="3" t="str">
        <f>"ZNF551"</f>
        <v>ZNF551</v>
      </c>
      <c r="B8518" s="4">
        <v>4</v>
      </c>
      <c r="C8518" s="5">
        <v>0.66400000000000003</v>
      </c>
    </row>
    <row r="8519" spans="1:3" x14ac:dyDescent="0.2">
      <c r="A8519" s="3" t="str">
        <f>"SUPT16H"</f>
        <v>SUPT16H</v>
      </c>
      <c r="B8519" s="4">
        <v>4</v>
      </c>
      <c r="C8519" s="5">
        <v>0.66200000000000003</v>
      </c>
    </row>
    <row r="8520" spans="1:3" x14ac:dyDescent="0.2">
      <c r="A8520" s="3" t="str">
        <f>"ASXL3"</f>
        <v>ASXL3</v>
      </c>
      <c r="B8520" s="4">
        <v>4</v>
      </c>
      <c r="C8520" s="5">
        <v>0.65900000000000003</v>
      </c>
    </row>
    <row r="8521" spans="1:3" x14ac:dyDescent="0.2">
      <c r="A8521" s="3" t="str">
        <f>"PCDHGA9"</f>
        <v>PCDHGA9</v>
      </c>
      <c r="B8521" s="4">
        <v>4</v>
      </c>
      <c r="C8521" s="5">
        <v>0.65800000000000003</v>
      </c>
    </row>
    <row r="8522" spans="1:3" x14ac:dyDescent="0.2">
      <c r="A8522" s="3" t="str">
        <f>"FAM120C"</f>
        <v>FAM120C</v>
      </c>
      <c r="B8522" s="4">
        <v>4</v>
      </c>
      <c r="C8522" s="5">
        <v>0.65700000000000003</v>
      </c>
    </row>
    <row r="8523" spans="1:3" x14ac:dyDescent="0.2">
      <c r="A8523" s="3" t="str">
        <f>"PLEKHG4B"</f>
        <v>PLEKHG4B</v>
      </c>
      <c r="B8523" s="4">
        <v>4</v>
      </c>
      <c r="C8523" s="5">
        <v>0.65600000000000003</v>
      </c>
    </row>
    <row r="8524" spans="1:3" x14ac:dyDescent="0.2">
      <c r="A8524" s="3" t="str">
        <f>"CRTAP"</f>
        <v>CRTAP</v>
      </c>
      <c r="B8524" s="4">
        <v>4</v>
      </c>
      <c r="C8524" s="5">
        <v>0.65500000000000003</v>
      </c>
    </row>
    <row r="8525" spans="1:3" x14ac:dyDescent="0.2">
      <c r="A8525" s="3" t="str">
        <f>"UBE2E3"</f>
        <v>UBE2E3</v>
      </c>
      <c r="B8525" s="4">
        <v>4</v>
      </c>
      <c r="C8525" s="5">
        <v>0.65400000000000003</v>
      </c>
    </row>
    <row r="8526" spans="1:3" x14ac:dyDescent="0.2">
      <c r="A8526" s="3" t="str">
        <f>"MCF2L"</f>
        <v>MCF2L</v>
      </c>
      <c r="B8526" s="4">
        <v>4</v>
      </c>
      <c r="C8526" s="5">
        <v>0.65400000000000003</v>
      </c>
    </row>
    <row r="8527" spans="1:3" x14ac:dyDescent="0.2">
      <c r="A8527" s="3" t="str">
        <f>"TEF"</f>
        <v>TEF</v>
      </c>
      <c r="B8527" s="4">
        <v>4</v>
      </c>
      <c r="C8527" s="5">
        <v>0.65300000000000002</v>
      </c>
    </row>
    <row r="8528" spans="1:3" x14ac:dyDescent="0.2">
      <c r="A8528" s="3" t="str">
        <f>"ZNF772"</f>
        <v>ZNF772</v>
      </c>
      <c r="B8528" s="4">
        <v>4</v>
      </c>
      <c r="C8528" s="5">
        <v>0.65200000000000002</v>
      </c>
    </row>
    <row r="8529" spans="1:3" x14ac:dyDescent="0.2">
      <c r="A8529" s="3" t="str">
        <f>"PLD1"</f>
        <v>PLD1</v>
      </c>
      <c r="B8529" s="4">
        <v>4</v>
      </c>
      <c r="C8529" s="5">
        <v>0.65200000000000002</v>
      </c>
    </row>
    <row r="8530" spans="1:3" x14ac:dyDescent="0.2">
      <c r="A8530" s="3" t="str">
        <f>"ABHD14B"</f>
        <v>ABHD14B</v>
      </c>
      <c r="B8530" s="4">
        <v>4</v>
      </c>
      <c r="C8530" s="5">
        <v>0.65200000000000002</v>
      </c>
    </row>
    <row r="8531" spans="1:3" x14ac:dyDescent="0.2">
      <c r="A8531" s="3" t="str">
        <f>"AL049777.1"</f>
        <v>AL049777.1</v>
      </c>
      <c r="B8531" s="4">
        <v>4</v>
      </c>
      <c r="C8531" s="5">
        <v>0.65100000000000002</v>
      </c>
    </row>
    <row r="8532" spans="1:3" x14ac:dyDescent="0.2">
      <c r="A8532" s="3" t="str">
        <f>"RTN4RL1"</f>
        <v>RTN4RL1</v>
      </c>
      <c r="B8532" s="4">
        <v>4</v>
      </c>
      <c r="C8532" s="5">
        <v>0.65100000000000002</v>
      </c>
    </row>
    <row r="8533" spans="1:3" x14ac:dyDescent="0.2">
      <c r="A8533" s="3" t="str">
        <f>"MMP2"</f>
        <v>MMP2</v>
      </c>
      <c r="B8533" s="4">
        <v>4</v>
      </c>
      <c r="C8533" s="5">
        <v>0.65100000000000002</v>
      </c>
    </row>
    <row r="8534" spans="1:3" x14ac:dyDescent="0.2">
      <c r="A8534" s="3" t="str">
        <f>"TNS4"</f>
        <v>TNS4</v>
      </c>
      <c r="B8534" s="4">
        <v>4</v>
      </c>
      <c r="C8534" s="5">
        <v>0.65100000000000002</v>
      </c>
    </row>
    <row r="8535" spans="1:3" x14ac:dyDescent="0.2">
      <c r="A8535" s="3" t="str">
        <f>"ZNF623"</f>
        <v>ZNF623</v>
      </c>
      <c r="B8535" s="4">
        <v>4</v>
      </c>
      <c r="C8535" s="5">
        <v>0.65100000000000002</v>
      </c>
    </row>
    <row r="8536" spans="1:3" x14ac:dyDescent="0.2">
      <c r="A8536" s="3" t="str">
        <f>"PRRC2B"</f>
        <v>PRRC2B</v>
      </c>
      <c r="B8536" s="4">
        <v>4</v>
      </c>
      <c r="C8536" s="5">
        <v>0.65</v>
      </c>
    </row>
    <row r="8537" spans="1:3" x14ac:dyDescent="0.2">
      <c r="A8537" s="3" t="str">
        <f>"LINC01123"</f>
        <v>LINC01123</v>
      </c>
      <c r="B8537" s="4">
        <v>4</v>
      </c>
      <c r="C8537" s="5">
        <v>0.65</v>
      </c>
    </row>
    <row r="8538" spans="1:3" x14ac:dyDescent="0.2">
      <c r="A8538" s="3" t="str">
        <f>"LDB1"</f>
        <v>LDB1</v>
      </c>
      <c r="B8538" s="4">
        <v>4</v>
      </c>
      <c r="C8538" s="5">
        <v>0.65</v>
      </c>
    </row>
    <row r="8539" spans="1:3" x14ac:dyDescent="0.2">
      <c r="A8539" s="3" t="str">
        <f>"FAM124A"</f>
        <v>FAM124A</v>
      </c>
      <c r="B8539" s="4">
        <v>4</v>
      </c>
      <c r="C8539" s="5">
        <v>0.64900000000000002</v>
      </c>
    </row>
    <row r="8540" spans="1:3" x14ac:dyDescent="0.2">
      <c r="A8540" s="3" t="str">
        <f>"FAM107A"</f>
        <v>FAM107A</v>
      </c>
      <c r="B8540" s="4">
        <v>4</v>
      </c>
      <c r="C8540" s="5">
        <v>0.64900000000000002</v>
      </c>
    </row>
    <row r="8541" spans="1:3" x14ac:dyDescent="0.2">
      <c r="A8541" s="3" t="str">
        <f>"ZNF649"</f>
        <v>ZNF649</v>
      </c>
      <c r="B8541" s="4">
        <v>4</v>
      </c>
      <c r="C8541" s="5">
        <v>0.64800000000000002</v>
      </c>
    </row>
    <row r="8542" spans="1:3" x14ac:dyDescent="0.2">
      <c r="A8542" s="3" t="str">
        <f>"ZNF589"</f>
        <v>ZNF589</v>
      </c>
      <c r="B8542" s="4">
        <v>4</v>
      </c>
      <c r="C8542" s="5">
        <v>0.64800000000000002</v>
      </c>
    </row>
    <row r="8543" spans="1:3" x14ac:dyDescent="0.2">
      <c r="A8543" s="3" t="str">
        <f>"ZBTB7C"</f>
        <v>ZBTB7C</v>
      </c>
      <c r="B8543" s="4">
        <v>4</v>
      </c>
      <c r="C8543" s="5">
        <v>0.64800000000000002</v>
      </c>
    </row>
    <row r="8544" spans="1:3" x14ac:dyDescent="0.2">
      <c r="A8544" s="3" t="str">
        <f>"ZNF439"</f>
        <v>ZNF439</v>
      </c>
      <c r="B8544" s="4">
        <v>4</v>
      </c>
      <c r="C8544" s="5">
        <v>0.64700000000000002</v>
      </c>
    </row>
    <row r="8545" spans="1:3" x14ac:dyDescent="0.2">
      <c r="A8545" s="3" t="str">
        <f>"SRARP"</f>
        <v>SRARP</v>
      </c>
      <c r="B8545" s="4">
        <v>4</v>
      </c>
      <c r="C8545" s="5">
        <v>0.64700000000000002</v>
      </c>
    </row>
    <row r="8546" spans="1:3" x14ac:dyDescent="0.2">
      <c r="A8546" s="3" t="str">
        <f>"ADGRG1"</f>
        <v>ADGRG1</v>
      </c>
      <c r="B8546" s="4">
        <v>4</v>
      </c>
      <c r="C8546" s="5">
        <v>0.64700000000000002</v>
      </c>
    </row>
    <row r="8547" spans="1:3" x14ac:dyDescent="0.2">
      <c r="A8547" s="3" t="str">
        <f>"KAT6B"</f>
        <v>KAT6B</v>
      </c>
      <c r="B8547" s="4">
        <v>4</v>
      </c>
      <c r="C8547" s="5">
        <v>0.64600000000000002</v>
      </c>
    </row>
    <row r="8548" spans="1:3" x14ac:dyDescent="0.2">
      <c r="A8548" s="3" t="str">
        <f>"ZNF677"</f>
        <v>ZNF677</v>
      </c>
      <c r="B8548" s="4">
        <v>4</v>
      </c>
      <c r="C8548" s="5">
        <v>0.64500000000000002</v>
      </c>
    </row>
    <row r="8549" spans="1:3" x14ac:dyDescent="0.2">
      <c r="A8549" s="3" t="str">
        <f>"STUM"</f>
        <v>STUM</v>
      </c>
      <c r="B8549" s="4">
        <v>4</v>
      </c>
      <c r="C8549" s="5">
        <v>0.64500000000000002</v>
      </c>
    </row>
    <row r="8550" spans="1:3" x14ac:dyDescent="0.2">
      <c r="A8550" s="3" t="str">
        <f>"PPAT"</f>
        <v>PPAT</v>
      </c>
      <c r="B8550" s="4">
        <v>4</v>
      </c>
      <c r="C8550" s="5">
        <v>0.64500000000000002</v>
      </c>
    </row>
    <row r="8551" spans="1:3" x14ac:dyDescent="0.2">
      <c r="A8551" s="3" t="str">
        <f>"NEXMIF"</f>
        <v>NEXMIF</v>
      </c>
      <c r="B8551" s="4">
        <v>4</v>
      </c>
      <c r="C8551" s="5">
        <v>0.64400000000000002</v>
      </c>
    </row>
    <row r="8552" spans="1:3" x14ac:dyDescent="0.2">
      <c r="A8552" s="3" t="str">
        <f>"SYDE2"</f>
        <v>SYDE2</v>
      </c>
      <c r="B8552" s="4">
        <v>4</v>
      </c>
      <c r="C8552" s="5">
        <v>0.64300000000000002</v>
      </c>
    </row>
    <row r="8553" spans="1:3" x14ac:dyDescent="0.2">
      <c r="A8553" s="3" t="str">
        <f>"AL359979.2"</f>
        <v>AL359979.2</v>
      </c>
      <c r="B8553" s="4">
        <v>4</v>
      </c>
      <c r="C8553" s="5">
        <v>0.64300000000000002</v>
      </c>
    </row>
    <row r="8554" spans="1:3" x14ac:dyDescent="0.2">
      <c r="A8554" s="3" t="str">
        <f>"PLLP"</f>
        <v>PLLP</v>
      </c>
      <c r="B8554" s="4">
        <v>4</v>
      </c>
      <c r="C8554" s="5">
        <v>0.64300000000000002</v>
      </c>
    </row>
    <row r="8555" spans="1:3" x14ac:dyDescent="0.2">
      <c r="A8555" s="3" t="str">
        <f>"FOXN1"</f>
        <v>FOXN1</v>
      </c>
      <c r="B8555" s="4">
        <v>4</v>
      </c>
      <c r="C8555" s="5">
        <v>0.64300000000000002</v>
      </c>
    </row>
    <row r="8556" spans="1:3" x14ac:dyDescent="0.2">
      <c r="A8556" s="3" t="str">
        <f>"SLC25A12"</f>
        <v>SLC25A12</v>
      </c>
      <c r="B8556" s="4">
        <v>4</v>
      </c>
      <c r="C8556" s="5">
        <v>0.64200000000000002</v>
      </c>
    </row>
    <row r="8557" spans="1:3" x14ac:dyDescent="0.2">
      <c r="A8557" s="3" t="str">
        <f>"SLC45A1"</f>
        <v>SLC45A1</v>
      </c>
      <c r="B8557" s="4">
        <v>4</v>
      </c>
      <c r="C8557" s="5">
        <v>0.64200000000000002</v>
      </c>
    </row>
    <row r="8558" spans="1:3" x14ac:dyDescent="0.2">
      <c r="A8558" s="3" t="str">
        <f>"AC008622.2"</f>
        <v>AC008622.2</v>
      </c>
      <c r="B8558" s="4">
        <v>4</v>
      </c>
      <c r="C8558" s="5">
        <v>0.64200000000000002</v>
      </c>
    </row>
    <row r="8559" spans="1:3" x14ac:dyDescent="0.2">
      <c r="A8559" s="3" t="str">
        <f>"ADRA2A"</f>
        <v>ADRA2A</v>
      </c>
      <c r="B8559" s="4">
        <v>4</v>
      </c>
      <c r="C8559" s="5">
        <v>0.64200000000000002</v>
      </c>
    </row>
    <row r="8560" spans="1:3" x14ac:dyDescent="0.2">
      <c r="A8560" s="3" t="str">
        <f>"NFS1"</f>
        <v>NFS1</v>
      </c>
      <c r="B8560" s="4">
        <v>4</v>
      </c>
      <c r="C8560" s="5">
        <v>0.64100000000000001</v>
      </c>
    </row>
    <row r="8561" spans="1:3" x14ac:dyDescent="0.2">
      <c r="A8561" s="3" t="str">
        <f>"FGF9"</f>
        <v>FGF9</v>
      </c>
      <c r="B8561" s="4">
        <v>4</v>
      </c>
      <c r="C8561" s="5">
        <v>0.64100000000000001</v>
      </c>
    </row>
    <row r="8562" spans="1:3" x14ac:dyDescent="0.2">
      <c r="A8562" s="3" t="str">
        <f>"CDKN2C"</f>
        <v>CDKN2C</v>
      </c>
      <c r="B8562" s="4">
        <v>4</v>
      </c>
      <c r="C8562" s="5">
        <v>0.64100000000000001</v>
      </c>
    </row>
    <row r="8563" spans="1:3" x14ac:dyDescent="0.2">
      <c r="A8563" s="3" t="str">
        <f>"MTX3"</f>
        <v>MTX3</v>
      </c>
      <c r="B8563" s="4">
        <v>4</v>
      </c>
      <c r="C8563" s="5">
        <v>0.63900000000000001</v>
      </c>
    </row>
    <row r="8564" spans="1:3" x14ac:dyDescent="0.2">
      <c r="A8564" s="3" t="str">
        <f>"LONRF1"</f>
        <v>LONRF1</v>
      </c>
      <c r="B8564" s="4">
        <v>4</v>
      </c>
      <c r="C8564" s="5">
        <v>0.63900000000000001</v>
      </c>
    </row>
    <row r="8565" spans="1:3" x14ac:dyDescent="0.2">
      <c r="A8565" s="3" t="str">
        <f>"COL23A1"</f>
        <v>COL23A1</v>
      </c>
      <c r="B8565" s="4">
        <v>4</v>
      </c>
      <c r="C8565" s="5">
        <v>0.63800000000000001</v>
      </c>
    </row>
    <row r="8566" spans="1:3" x14ac:dyDescent="0.2">
      <c r="A8566" s="3" t="str">
        <f>"ZNF10"</f>
        <v>ZNF10</v>
      </c>
      <c r="B8566" s="4">
        <v>4</v>
      </c>
      <c r="C8566" s="5">
        <v>0.63800000000000001</v>
      </c>
    </row>
    <row r="8567" spans="1:3" x14ac:dyDescent="0.2">
      <c r="A8567" s="3" t="str">
        <f>"AC107027.3"</f>
        <v>AC107027.3</v>
      </c>
      <c r="B8567" s="4">
        <v>4</v>
      </c>
      <c r="C8567" s="5">
        <v>0.63800000000000001</v>
      </c>
    </row>
    <row r="8568" spans="1:3" x14ac:dyDescent="0.2">
      <c r="A8568" s="3" t="str">
        <f>"SMAD5"</f>
        <v>SMAD5</v>
      </c>
      <c r="B8568" s="4">
        <v>4</v>
      </c>
      <c r="C8568" s="5">
        <v>0.63800000000000001</v>
      </c>
    </row>
    <row r="8569" spans="1:3" x14ac:dyDescent="0.2">
      <c r="A8569" s="3" t="str">
        <f>"TMEM30B"</f>
        <v>TMEM30B</v>
      </c>
      <c r="B8569" s="4">
        <v>4</v>
      </c>
      <c r="C8569" s="5">
        <v>0.63700000000000001</v>
      </c>
    </row>
    <row r="8570" spans="1:3" x14ac:dyDescent="0.2">
      <c r="A8570" s="3" t="str">
        <f>"LNPEP"</f>
        <v>LNPEP</v>
      </c>
      <c r="B8570" s="4">
        <v>4</v>
      </c>
      <c r="C8570" s="5">
        <v>0.63600000000000001</v>
      </c>
    </row>
    <row r="8571" spans="1:3" x14ac:dyDescent="0.2">
      <c r="A8571" s="3" t="str">
        <f>"SLC2A4RG"</f>
        <v>SLC2A4RG</v>
      </c>
      <c r="B8571" s="4">
        <v>4</v>
      </c>
      <c r="C8571" s="5">
        <v>0.63500000000000001</v>
      </c>
    </row>
    <row r="8572" spans="1:3" x14ac:dyDescent="0.2">
      <c r="A8572" s="3" t="str">
        <f>"SERPINF1"</f>
        <v>SERPINF1</v>
      </c>
      <c r="B8572" s="4">
        <v>4</v>
      </c>
      <c r="C8572" s="5">
        <v>0.63500000000000001</v>
      </c>
    </row>
    <row r="8573" spans="1:3" x14ac:dyDescent="0.2">
      <c r="A8573" s="3" t="str">
        <f>"ST7L"</f>
        <v>ST7L</v>
      </c>
      <c r="B8573" s="4">
        <v>4</v>
      </c>
      <c r="C8573" s="5">
        <v>0.63400000000000001</v>
      </c>
    </row>
    <row r="8574" spans="1:3" x14ac:dyDescent="0.2">
      <c r="A8574" s="3" t="str">
        <f>"ANKH"</f>
        <v>ANKH</v>
      </c>
      <c r="B8574" s="4">
        <v>4</v>
      </c>
      <c r="C8574" s="5">
        <v>0.63400000000000001</v>
      </c>
    </row>
    <row r="8575" spans="1:3" x14ac:dyDescent="0.2">
      <c r="A8575" s="3" t="str">
        <f>"SYDE1"</f>
        <v>SYDE1</v>
      </c>
      <c r="B8575" s="4">
        <v>4</v>
      </c>
      <c r="C8575" s="5">
        <v>0.63300000000000001</v>
      </c>
    </row>
    <row r="8576" spans="1:3" x14ac:dyDescent="0.2">
      <c r="A8576" s="3" t="str">
        <f>"TCF7L1"</f>
        <v>TCF7L1</v>
      </c>
      <c r="B8576" s="4">
        <v>4</v>
      </c>
      <c r="C8576" s="5">
        <v>0.63300000000000001</v>
      </c>
    </row>
    <row r="8577" spans="1:3" x14ac:dyDescent="0.2">
      <c r="A8577" s="3" t="str">
        <f>"SELENON"</f>
        <v>SELENON</v>
      </c>
      <c r="B8577" s="4">
        <v>4</v>
      </c>
      <c r="C8577" s="5">
        <v>0.63300000000000001</v>
      </c>
    </row>
    <row r="8578" spans="1:3" x14ac:dyDescent="0.2">
      <c r="A8578" s="3" t="str">
        <f>"MAPK4"</f>
        <v>MAPK4</v>
      </c>
      <c r="B8578" s="4">
        <v>4</v>
      </c>
      <c r="C8578" s="5">
        <v>0.63200000000000001</v>
      </c>
    </row>
    <row r="8579" spans="1:3" x14ac:dyDescent="0.2">
      <c r="A8579" s="3" t="str">
        <f>"QSER1"</f>
        <v>QSER1</v>
      </c>
      <c r="B8579" s="4">
        <v>4</v>
      </c>
      <c r="C8579" s="5">
        <v>0.63</v>
      </c>
    </row>
    <row r="8580" spans="1:3" x14ac:dyDescent="0.2">
      <c r="A8580" s="3" t="str">
        <f>"ZSCAN21"</f>
        <v>ZSCAN21</v>
      </c>
      <c r="B8580" s="4">
        <v>4</v>
      </c>
      <c r="C8580" s="5">
        <v>0.63</v>
      </c>
    </row>
    <row r="8581" spans="1:3" x14ac:dyDescent="0.2">
      <c r="A8581" s="3" t="str">
        <f>"SMAD4"</f>
        <v>SMAD4</v>
      </c>
      <c r="B8581" s="4">
        <v>4</v>
      </c>
      <c r="C8581" s="5">
        <v>0.63</v>
      </c>
    </row>
    <row r="8582" spans="1:3" x14ac:dyDescent="0.2">
      <c r="A8582" s="3" t="str">
        <f>"NEURL3"</f>
        <v>NEURL3</v>
      </c>
      <c r="B8582" s="4">
        <v>4</v>
      </c>
      <c r="C8582" s="5">
        <v>0.629</v>
      </c>
    </row>
    <row r="8583" spans="1:3" x14ac:dyDescent="0.2">
      <c r="A8583" s="3" t="str">
        <f>"NNT"</f>
        <v>NNT</v>
      </c>
      <c r="B8583" s="4">
        <v>4</v>
      </c>
      <c r="C8583" s="5">
        <v>0.629</v>
      </c>
    </row>
    <row r="8584" spans="1:3" x14ac:dyDescent="0.2">
      <c r="A8584" s="3" t="str">
        <f>"SNX19"</f>
        <v>SNX19</v>
      </c>
      <c r="B8584" s="4">
        <v>4</v>
      </c>
      <c r="C8584" s="5">
        <v>0.628</v>
      </c>
    </row>
    <row r="8585" spans="1:3" x14ac:dyDescent="0.2">
      <c r="A8585" s="3" t="str">
        <f>"ALKBH8"</f>
        <v>ALKBH8</v>
      </c>
      <c r="B8585" s="4">
        <v>4</v>
      </c>
      <c r="C8585" s="5">
        <v>0.628</v>
      </c>
    </row>
    <row r="8586" spans="1:3" x14ac:dyDescent="0.2">
      <c r="A8586" s="3" t="str">
        <f>"LCMT2"</f>
        <v>LCMT2</v>
      </c>
      <c r="B8586" s="4">
        <v>4</v>
      </c>
      <c r="C8586" s="5">
        <v>0.628</v>
      </c>
    </row>
    <row r="8587" spans="1:3" x14ac:dyDescent="0.2">
      <c r="A8587" s="3" t="str">
        <f>"BAHCC1"</f>
        <v>BAHCC1</v>
      </c>
      <c r="B8587" s="4">
        <v>4</v>
      </c>
      <c r="C8587" s="5">
        <v>0.628</v>
      </c>
    </row>
    <row r="8588" spans="1:3" x14ac:dyDescent="0.2">
      <c r="A8588" s="3" t="str">
        <f>"KIAA0319L"</f>
        <v>KIAA0319L</v>
      </c>
      <c r="B8588" s="4">
        <v>4</v>
      </c>
      <c r="C8588" s="5">
        <v>0.626</v>
      </c>
    </row>
    <row r="8589" spans="1:3" x14ac:dyDescent="0.2">
      <c r="A8589" s="3" t="str">
        <f>"MBNL3"</f>
        <v>MBNL3</v>
      </c>
      <c r="B8589" s="4">
        <v>4</v>
      </c>
      <c r="C8589" s="5">
        <v>0.626</v>
      </c>
    </row>
    <row r="8590" spans="1:3" x14ac:dyDescent="0.2">
      <c r="A8590" s="3" t="str">
        <f>"CRIM1"</f>
        <v>CRIM1</v>
      </c>
      <c r="B8590" s="4">
        <v>4</v>
      </c>
      <c r="C8590" s="5">
        <v>0.626</v>
      </c>
    </row>
    <row r="8591" spans="1:3" x14ac:dyDescent="0.2">
      <c r="A8591" s="3" t="str">
        <f>"MAST4"</f>
        <v>MAST4</v>
      </c>
      <c r="B8591" s="4">
        <v>4</v>
      </c>
      <c r="C8591" s="5">
        <v>0.625</v>
      </c>
    </row>
    <row r="8592" spans="1:3" x14ac:dyDescent="0.2">
      <c r="A8592" s="3" t="str">
        <f>"TSTD2"</f>
        <v>TSTD2</v>
      </c>
      <c r="B8592" s="4">
        <v>4</v>
      </c>
      <c r="C8592" s="5">
        <v>0.624</v>
      </c>
    </row>
    <row r="8593" spans="1:3" x14ac:dyDescent="0.2">
      <c r="A8593" s="3" t="str">
        <f>"TCF12"</f>
        <v>TCF12</v>
      </c>
      <c r="B8593" s="4">
        <v>4</v>
      </c>
      <c r="C8593" s="5">
        <v>0.624</v>
      </c>
    </row>
    <row r="8594" spans="1:3" x14ac:dyDescent="0.2">
      <c r="A8594" s="3" t="str">
        <f>"RNF43"</f>
        <v>RNF43</v>
      </c>
      <c r="B8594" s="4">
        <v>4</v>
      </c>
      <c r="C8594" s="5">
        <v>0.624</v>
      </c>
    </row>
    <row r="8595" spans="1:3" x14ac:dyDescent="0.2">
      <c r="A8595" s="3" t="str">
        <f>"ZNF197"</f>
        <v>ZNF197</v>
      </c>
      <c r="B8595" s="4">
        <v>4</v>
      </c>
      <c r="C8595" s="5">
        <v>0.623</v>
      </c>
    </row>
    <row r="8596" spans="1:3" x14ac:dyDescent="0.2">
      <c r="A8596" s="3" t="str">
        <f>"PMS2"</f>
        <v>PMS2</v>
      </c>
      <c r="B8596" s="4">
        <v>4</v>
      </c>
      <c r="C8596" s="5">
        <v>0.623</v>
      </c>
    </row>
    <row r="8597" spans="1:3" x14ac:dyDescent="0.2">
      <c r="A8597" s="3" t="str">
        <f>"PCBD2"</f>
        <v>PCBD2</v>
      </c>
      <c r="B8597" s="4">
        <v>4</v>
      </c>
      <c r="C8597" s="5">
        <v>0.622</v>
      </c>
    </row>
    <row r="8598" spans="1:3" x14ac:dyDescent="0.2">
      <c r="A8598" s="3" t="str">
        <f>"SOX9"</f>
        <v>SOX9</v>
      </c>
      <c r="B8598" s="4">
        <v>4</v>
      </c>
      <c r="C8598" s="5">
        <v>0.622</v>
      </c>
    </row>
    <row r="8599" spans="1:3" x14ac:dyDescent="0.2">
      <c r="A8599" s="3" t="str">
        <f>"LRPPRC"</f>
        <v>LRPPRC</v>
      </c>
      <c r="B8599" s="4">
        <v>4</v>
      </c>
      <c r="C8599" s="5">
        <v>0.621</v>
      </c>
    </row>
    <row r="8600" spans="1:3" x14ac:dyDescent="0.2">
      <c r="A8600" s="3" t="str">
        <f>"PHF2"</f>
        <v>PHF2</v>
      </c>
      <c r="B8600" s="4">
        <v>4</v>
      </c>
      <c r="C8600" s="5">
        <v>0.621</v>
      </c>
    </row>
    <row r="8601" spans="1:3" x14ac:dyDescent="0.2">
      <c r="A8601" s="3" t="str">
        <f>"PITPNM3"</f>
        <v>PITPNM3</v>
      </c>
      <c r="B8601" s="4">
        <v>4</v>
      </c>
      <c r="C8601" s="5">
        <v>0.61899999999999999</v>
      </c>
    </row>
    <row r="8602" spans="1:3" x14ac:dyDescent="0.2">
      <c r="A8602" s="3" t="str">
        <f>"MIB1"</f>
        <v>MIB1</v>
      </c>
      <c r="B8602" s="4">
        <v>4</v>
      </c>
      <c r="C8602" s="5">
        <v>0.61899999999999999</v>
      </c>
    </row>
    <row r="8603" spans="1:3" x14ac:dyDescent="0.2">
      <c r="A8603" s="3" t="str">
        <f>"PIP4K2B"</f>
        <v>PIP4K2B</v>
      </c>
      <c r="B8603" s="4">
        <v>4</v>
      </c>
      <c r="C8603" s="5">
        <v>0.61799999999999999</v>
      </c>
    </row>
    <row r="8604" spans="1:3" x14ac:dyDescent="0.2">
      <c r="A8604" s="3" t="str">
        <f>"AC046168.1"</f>
        <v>AC046168.1</v>
      </c>
      <c r="B8604" s="4">
        <v>4</v>
      </c>
      <c r="C8604" s="5">
        <v>0.61799999999999999</v>
      </c>
    </row>
    <row r="8605" spans="1:3" x14ac:dyDescent="0.2">
      <c r="A8605" s="3" t="str">
        <f>"ADGRL1"</f>
        <v>ADGRL1</v>
      </c>
      <c r="B8605" s="4">
        <v>4</v>
      </c>
      <c r="C8605" s="5">
        <v>0.61799999999999999</v>
      </c>
    </row>
    <row r="8606" spans="1:3" x14ac:dyDescent="0.2">
      <c r="A8606" s="3" t="str">
        <f>"ZKSCAN1"</f>
        <v>ZKSCAN1</v>
      </c>
      <c r="B8606" s="4">
        <v>4</v>
      </c>
      <c r="C8606" s="5">
        <v>0.61699999999999999</v>
      </c>
    </row>
    <row r="8607" spans="1:3" x14ac:dyDescent="0.2">
      <c r="A8607" s="3" t="str">
        <f>"PARD6G"</f>
        <v>PARD6G</v>
      </c>
      <c r="B8607" s="4">
        <v>4</v>
      </c>
      <c r="C8607" s="5">
        <v>0.61599999999999999</v>
      </c>
    </row>
    <row r="8608" spans="1:3" x14ac:dyDescent="0.2">
      <c r="A8608" s="3" t="str">
        <f>"LDLRAD3"</f>
        <v>LDLRAD3</v>
      </c>
      <c r="B8608" s="4">
        <v>4</v>
      </c>
      <c r="C8608" s="5">
        <v>0.61599999999999999</v>
      </c>
    </row>
    <row r="8609" spans="1:3" x14ac:dyDescent="0.2">
      <c r="A8609" s="3" t="str">
        <f>"SERTAD4"</f>
        <v>SERTAD4</v>
      </c>
      <c r="B8609" s="4">
        <v>4</v>
      </c>
      <c r="C8609" s="5">
        <v>0.61499999999999999</v>
      </c>
    </row>
    <row r="8610" spans="1:3" x14ac:dyDescent="0.2">
      <c r="A8610" s="3" t="str">
        <f>"NBPF11"</f>
        <v>NBPF11</v>
      </c>
      <c r="B8610" s="4">
        <v>4</v>
      </c>
      <c r="C8610" s="5">
        <v>0.61499999999999999</v>
      </c>
    </row>
    <row r="8611" spans="1:3" x14ac:dyDescent="0.2">
      <c r="A8611" s="3" t="str">
        <f>"TTC3P1"</f>
        <v>TTC3P1</v>
      </c>
      <c r="B8611" s="4">
        <v>4</v>
      </c>
      <c r="C8611" s="5">
        <v>0.61499999999999999</v>
      </c>
    </row>
    <row r="8612" spans="1:3" x14ac:dyDescent="0.2">
      <c r="A8612" s="3" t="str">
        <f>"FIBIN"</f>
        <v>FIBIN</v>
      </c>
      <c r="B8612" s="4">
        <v>4</v>
      </c>
      <c r="C8612" s="5">
        <v>0.61399999999999999</v>
      </c>
    </row>
    <row r="8613" spans="1:3" x14ac:dyDescent="0.2">
      <c r="A8613" s="3" t="str">
        <f>"LSAMP"</f>
        <v>LSAMP</v>
      </c>
      <c r="B8613" s="4">
        <v>4</v>
      </c>
      <c r="C8613" s="5">
        <v>0.61299999999999999</v>
      </c>
    </row>
    <row r="8614" spans="1:3" x14ac:dyDescent="0.2">
      <c r="A8614" s="3" t="str">
        <f>"ACSM3"</f>
        <v>ACSM3</v>
      </c>
      <c r="B8614" s="4">
        <v>4</v>
      </c>
      <c r="C8614" s="5">
        <v>0.61299999999999999</v>
      </c>
    </row>
    <row r="8615" spans="1:3" x14ac:dyDescent="0.2">
      <c r="A8615" s="3" t="str">
        <f>"FN1"</f>
        <v>FN1</v>
      </c>
      <c r="B8615" s="4">
        <v>4</v>
      </c>
      <c r="C8615" s="5">
        <v>0.61299999999999999</v>
      </c>
    </row>
    <row r="8616" spans="1:3" x14ac:dyDescent="0.2">
      <c r="A8616" s="3" t="str">
        <f>"FZD1"</f>
        <v>FZD1</v>
      </c>
      <c r="B8616" s="4">
        <v>4</v>
      </c>
      <c r="C8616" s="5">
        <v>0.61299999999999999</v>
      </c>
    </row>
    <row r="8617" spans="1:3" x14ac:dyDescent="0.2">
      <c r="A8617" s="3" t="str">
        <f>"DENND11"</f>
        <v>DENND11</v>
      </c>
      <c r="B8617" s="4">
        <v>4</v>
      </c>
      <c r="C8617" s="5">
        <v>0.61299999999999999</v>
      </c>
    </row>
    <row r="8618" spans="1:3" x14ac:dyDescent="0.2">
      <c r="A8618" s="3" t="str">
        <f>"SNX31"</f>
        <v>SNX31</v>
      </c>
      <c r="B8618" s="4">
        <v>4</v>
      </c>
      <c r="C8618" s="5">
        <v>0.61199999999999999</v>
      </c>
    </row>
    <row r="8619" spans="1:3" x14ac:dyDescent="0.2">
      <c r="A8619" s="3" t="str">
        <f>"AC012513.3"</f>
        <v>AC012513.3</v>
      </c>
      <c r="B8619" s="4">
        <v>4</v>
      </c>
      <c r="C8619" s="5">
        <v>0.61199999999999999</v>
      </c>
    </row>
    <row r="8620" spans="1:3" x14ac:dyDescent="0.2">
      <c r="A8620" s="3" t="str">
        <f>"SHMT1"</f>
        <v>SHMT1</v>
      </c>
      <c r="B8620" s="4">
        <v>4</v>
      </c>
      <c r="C8620" s="5">
        <v>0.61199999999999999</v>
      </c>
    </row>
    <row r="8621" spans="1:3" x14ac:dyDescent="0.2">
      <c r="A8621" s="3" t="str">
        <f>"CHCHD10"</f>
        <v>CHCHD10</v>
      </c>
      <c r="B8621" s="4">
        <v>4</v>
      </c>
      <c r="C8621" s="5">
        <v>0.61099999999999999</v>
      </c>
    </row>
    <row r="8622" spans="1:3" x14ac:dyDescent="0.2">
      <c r="A8622" s="3" t="str">
        <f>"TRIM52"</f>
        <v>TRIM52</v>
      </c>
      <c r="B8622" s="4">
        <v>4</v>
      </c>
      <c r="C8622" s="5">
        <v>0.61099999999999999</v>
      </c>
    </row>
    <row r="8623" spans="1:3" x14ac:dyDescent="0.2">
      <c r="A8623" s="3" t="str">
        <f>"ARSJ"</f>
        <v>ARSJ</v>
      </c>
      <c r="B8623" s="4">
        <v>4</v>
      </c>
      <c r="C8623" s="5">
        <v>0.60899999999999999</v>
      </c>
    </row>
    <row r="8624" spans="1:3" x14ac:dyDescent="0.2">
      <c r="A8624" s="3" t="str">
        <f>"ZSWIM5"</f>
        <v>ZSWIM5</v>
      </c>
      <c r="B8624" s="4">
        <v>4</v>
      </c>
      <c r="C8624" s="5">
        <v>0.60899999999999999</v>
      </c>
    </row>
    <row r="8625" spans="1:3" x14ac:dyDescent="0.2">
      <c r="A8625" s="3" t="str">
        <f>"BRAT1"</f>
        <v>BRAT1</v>
      </c>
      <c r="B8625" s="4">
        <v>4</v>
      </c>
      <c r="C8625" s="5">
        <v>0.60899999999999999</v>
      </c>
    </row>
    <row r="8626" spans="1:3" x14ac:dyDescent="0.2">
      <c r="A8626" s="3" t="str">
        <f>"ZNF14"</f>
        <v>ZNF14</v>
      </c>
      <c r="B8626" s="4">
        <v>4</v>
      </c>
      <c r="C8626" s="5">
        <v>0.60799999999999998</v>
      </c>
    </row>
    <row r="8627" spans="1:3" x14ac:dyDescent="0.2">
      <c r="A8627" s="3" t="str">
        <f>"NBPF9"</f>
        <v>NBPF9</v>
      </c>
      <c r="B8627" s="4">
        <v>4</v>
      </c>
      <c r="C8627" s="5">
        <v>0.60799999999999998</v>
      </c>
    </row>
    <row r="8628" spans="1:3" x14ac:dyDescent="0.2">
      <c r="A8628" s="3" t="str">
        <f>"AC016590.1"</f>
        <v>AC016590.1</v>
      </c>
      <c r="B8628" s="4">
        <v>4</v>
      </c>
      <c r="C8628" s="5">
        <v>0.60799999999999998</v>
      </c>
    </row>
    <row r="8629" spans="1:3" x14ac:dyDescent="0.2">
      <c r="A8629" s="3" t="str">
        <f>"RBMS3"</f>
        <v>RBMS3</v>
      </c>
      <c r="B8629" s="4">
        <v>4</v>
      </c>
      <c r="C8629" s="5">
        <v>0.60799999999999998</v>
      </c>
    </row>
    <row r="8630" spans="1:3" x14ac:dyDescent="0.2">
      <c r="A8630" s="3" t="str">
        <f>"KLF15"</f>
        <v>KLF15</v>
      </c>
      <c r="B8630" s="4">
        <v>4</v>
      </c>
      <c r="C8630" s="5">
        <v>0.60799999999999998</v>
      </c>
    </row>
    <row r="8631" spans="1:3" x14ac:dyDescent="0.2">
      <c r="A8631" s="3" t="str">
        <f>"EFEMP1"</f>
        <v>EFEMP1</v>
      </c>
      <c r="B8631" s="4">
        <v>4</v>
      </c>
      <c r="C8631" s="5">
        <v>0.60699999999999998</v>
      </c>
    </row>
    <row r="8632" spans="1:3" x14ac:dyDescent="0.2">
      <c r="A8632" s="3" t="str">
        <f>"TAF1"</f>
        <v>TAF1</v>
      </c>
      <c r="B8632" s="4">
        <v>4</v>
      </c>
      <c r="C8632" s="5">
        <v>0.60699999999999998</v>
      </c>
    </row>
    <row r="8633" spans="1:3" x14ac:dyDescent="0.2">
      <c r="A8633" s="3" t="str">
        <f>"IARS1"</f>
        <v>IARS1</v>
      </c>
      <c r="B8633" s="4">
        <v>4</v>
      </c>
      <c r="C8633" s="5">
        <v>0.60599999999999998</v>
      </c>
    </row>
    <row r="8634" spans="1:3" x14ac:dyDescent="0.2">
      <c r="A8634" s="3" t="str">
        <f>"GEMIN4"</f>
        <v>GEMIN4</v>
      </c>
      <c r="B8634" s="4">
        <v>4</v>
      </c>
      <c r="C8634" s="5">
        <v>0.60599999999999998</v>
      </c>
    </row>
    <row r="8635" spans="1:3" x14ac:dyDescent="0.2">
      <c r="A8635" s="3" t="str">
        <f>"NHS"</f>
        <v>NHS</v>
      </c>
      <c r="B8635" s="4">
        <v>4</v>
      </c>
      <c r="C8635" s="5">
        <v>0.60599999999999998</v>
      </c>
    </row>
    <row r="8636" spans="1:3" x14ac:dyDescent="0.2">
      <c r="A8636" s="3" t="str">
        <f>"ZNF765"</f>
        <v>ZNF765</v>
      </c>
      <c r="B8636" s="4">
        <v>4</v>
      </c>
      <c r="C8636" s="5">
        <v>0.60499999999999998</v>
      </c>
    </row>
    <row r="8637" spans="1:3" x14ac:dyDescent="0.2">
      <c r="A8637" s="3" t="str">
        <f>"PYGO2"</f>
        <v>PYGO2</v>
      </c>
      <c r="B8637" s="4">
        <v>4</v>
      </c>
      <c r="C8637" s="5">
        <v>0.60499999999999998</v>
      </c>
    </row>
    <row r="8638" spans="1:3" x14ac:dyDescent="0.2">
      <c r="A8638" s="3" t="str">
        <f>"PPARGC1A"</f>
        <v>PPARGC1A</v>
      </c>
      <c r="B8638" s="4">
        <v>4</v>
      </c>
      <c r="C8638" s="5">
        <v>0.60499999999999998</v>
      </c>
    </row>
    <row r="8639" spans="1:3" x14ac:dyDescent="0.2">
      <c r="A8639" s="3" t="str">
        <f>"LINC00632"</f>
        <v>LINC00632</v>
      </c>
      <c r="B8639" s="4">
        <v>4</v>
      </c>
      <c r="C8639" s="5">
        <v>0.60399999999999998</v>
      </c>
    </row>
    <row r="8640" spans="1:3" x14ac:dyDescent="0.2">
      <c r="A8640" s="3" t="str">
        <f>"SCGB3A1"</f>
        <v>SCGB3A1</v>
      </c>
      <c r="B8640" s="4">
        <v>4</v>
      </c>
      <c r="C8640" s="5">
        <v>0.60299999999999998</v>
      </c>
    </row>
    <row r="8641" spans="1:3" x14ac:dyDescent="0.2">
      <c r="A8641" s="3" t="str">
        <f>"CRTC1"</f>
        <v>CRTC1</v>
      </c>
      <c r="B8641" s="4">
        <v>4</v>
      </c>
      <c r="C8641" s="5">
        <v>0.60299999999999998</v>
      </c>
    </row>
    <row r="8642" spans="1:3" x14ac:dyDescent="0.2">
      <c r="A8642" s="3" t="str">
        <f>"SSTR1"</f>
        <v>SSTR1</v>
      </c>
      <c r="B8642" s="4">
        <v>4</v>
      </c>
      <c r="C8642" s="5">
        <v>0.60099999999999998</v>
      </c>
    </row>
    <row r="8643" spans="1:3" x14ac:dyDescent="0.2">
      <c r="A8643" s="3" t="str">
        <f>"ZBED3"</f>
        <v>ZBED3</v>
      </c>
      <c r="B8643" s="4">
        <v>4</v>
      </c>
      <c r="C8643" s="5">
        <v>0.60099999999999998</v>
      </c>
    </row>
    <row r="8644" spans="1:3" x14ac:dyDescent="0.2">
      <c r="A8644" s="3" t="str">
        <f>"PRKCA"</f>
        <v>PRKCA</v>
      </c>
      <c r="B8644" s="4">
        <v>4</v>
      </c>
      <c r="C8644" s="5">
        <v>0.6</v>
      </c>
    </row>
    <row r="8645" spans="1:3" x14ac:dyDescent="0.2">
      <c r="A8645" s="3" t="str">
        <f>"ZNF334"</f>
        <v>ZNF334</v>
      </c>
      <c r="B8645" s="4">
        <v>4</v>
      </c>
      <c r="C8645" s="5">
        <v>0.59899999999999998</v>
      </c>
    </row>
    <row r="8646" spans="1:3" x14ac:dyDescent="0.2">
      <c r="A8646" s="3" t="str">
        <f>"CYP2A13"</f>
        <v>CYP2A13</v>
      </c>
      <c r="B8646" s="4">
        <v>4</v>
      </c>
      <c r="C8646" s="5">
        <v>0.59899999999999998</v>
      </c>
    </row>
    <row r="8647" spans="1:3" x14ac:dyDescent="0.2">
      <c r="A8647" s="3" t="str">
        <f>"TIGD5"</f>
        <v>TIGD5</v>
      </c>
      <c r="B8647" s="4">
        <v>4</v>
      </c>
      <c r="C8647" s="5">
        <v>0.59799999999999998</v>
      </c>
    </row>
    <row r="8648" spans="1:3" x14ac:dyDescent="0.2">
      <c r="A8648" s="3" t="str">
        <f>"AC007637.1"</f>
        <v>AC007637.1</v>
      </c>
      <c r="B8648" s="4">
        <v>4</v>
      </c>
      <c r="C8648" s="5">
        <v>0.59799999999999998</v>
      </c>
    </row>
    <row r="8649" spans="1:3" x14ac:dyDescent="0.2">
      <c r="A8649" s="3" t="str">
        <f>"CHAD"</f>
        <v>CHAD</v>
      </c>
      <c r="B8649" s="4">
        <v>4</v>
      </c>
      <c r="C8649" s="5">
        <v>0.59799999999999998</v>
      </c>
    </row>
    <row r="8650" spans="1:3" x14ac:dyDescent="0.2">
      <c r="A8650" s="3" t="str">
        <f>"MAN1C1"</f>
        <v>MAN1C1</v>
      </c>
      <c r="B8650" s="4">
        <v>4</v>
      </c>
      <c r="C8650" s="5">
        <v>0.59699999999999998</v>
      </c>
    </row>
    <row r="8651" spans="1:3" x14ac:dyDescent="0.2">
      <c r="A8651" s="3" t="str">
        <f>"GDNF"</f>
        <v>GDNF</v>
      </c>
      <c r="B8651" s="4">
        <v>4</v>
      </c>
      <c r="C8651" s="5">
        <v>0.59699999999999998</v>
      </c>
    </row>
    <row r="8652" spans="1:3" x14ac:dyDescent="0.2">
      <c r="A8652" s="3" t="str">
        <f>"ZNF844"</f>
        <v>ZNF844</v>
      </c>
      <c r="B8652" s="4">
        <v>4</v>
      </c>
      <c r="C8652" s="5">
        <v>0.59699999999999998</v>
      </c>
    </row>
    <row r="8653" spans="1:3" x14ac:dyDescent="0.2">
      <c r="A8653" s="3" t="str">
        <f>"TEX261"</f>
        <v>TEX261</v>
      </c>
      <c r="B8653" s="4">
        <v>4</v>
      </c>
      <c r="C8653" s="5">
        <v>0.59699999999999998</v>
      </c>
    </row>
    <row r="8654" spans="1:3" x14ac:dyDescent="0.2">
      <c r="A8654" s="3" t="str">
        <f>"LINC01547"</f>
        <v>LINC01547</v>
      </c>
      <c r="B8654" s="4">
        <v>4</v>
      </c>
      <c r="C8654" s="5">
        <v>0.59599999999999997</v>
      </c>
    </row>
    <row r="8655" spans="1:3" x14ac:dyDescent="0.2">
      <c r="A8655" s="3" t="str">
        <f>"TCAF1"</f>
        <v>TCAF1</v>
      </c>
      <c r="B8655" s="4">
        <v>4</v>
      </c>
      <c r="C8655" s="5">
        <v>0.59599999999999997</v>
      </c>
    </row>
    <row r="8656" spans="1:3" x14ac:dyDescent="0.2">
      <c r="A8656" s="3" t="str">
        <f>"ISM1"</f>
        <v>ISM1</v>
      </c>
      <c r="B8656" s="4">
        <v>4</v>
      </c>
      <c r="C8656" s="5">
        <v>0.59599999999999997</v>
      </c>
    </row>
    <row r="8657" spans="1:3" x14ac:dyDescent="0.2">
      <c r="A8657" s="3" t="str">
        <f>"FXYD2"</f>
        <v>FXYD2</v>
      </c>
      <c r="B8657" s="4">
        <v>4</v>
      </c>
      <c r="C8657" s="5">
        <v>0.59599999999999997</v>
      </c>
    </row>
    <row r="8658" spans="1:3" x14ac:dyDescent="0.2">
      <c r="A8658" s="3" t="str">
        <f>"DLST"</f>
        <v>DLST</v>
      </c>
      <c r="B8658" s="4">
        <v>4</v>
      </c>
      <c r="C8658" s="5">
        <v>0.59499999999999997</v>
      </c>
    </row>
    <row r="8659" spans="1:3" x14ac:dyDescent="0.2">
      <c r="A8659" s="3" t="str">
        <f>"ZIK1"</f>
        <v>ZIK1</v>
      </c>
      <c r="B8659" s="4">
        <v>4</v>
      </c>
      <c r="C8659" s="5">
        <v>0.59399999999999997</v>
      </c>
    </row>
    <row r="8660" spans="1:3" x14ac:dyDescent="0.2">
      <c r="A8660" s="3" t="str">
        <f>"KCNC1"</f>
        <v>KCNC1</v>
      </c>
      <c r="B8660" s="4">
        <v>4</v>
      </c>
      <c r="C8660" s="5">
        <v>0.59399999999999997</v>
      </c>
    </row>
    <row r="8661" spans="1:3" x14ac:dyDescent="0.2">
      <c r="A8661" s="3" t="str">
        <f>"ZNF184"</f>
        <v>ZNF184</v>
      </c>
      <c r="B8661" s="4">
        <v>4</v>
      </c>
      <c r="C8661" s="5">
        <v>0.59199999999999997</v>
      </c>
    </row>
    <row r="8662" spans="1:3" x14ac:dyDescent="0.2">
      <c r="A8662" s="3" t="str">
        <f>"PXYLP1"</f>
        <v>PXYLP1</v>
      </c>
      <c r="B8662" s="4">
        <v>4</v>
      </c>
      <c r="C8662" s="5">
        <v>0.59199999999999997</v>
      </c>
    </row>
    <row r="8663" spans="1:3" x14ac:dyDescent="0.2">
      <c r="A8663" s="3" t="str">
        <f>"SEC14L6"</f>
        <v>SEC14L6</v>
      </c>
      <c r="B8663" s="4">
        <v>4</v>
      </c>
      <c r="C8663" s="5">
        <v>0.59199999999999997</v>
      </c>
    </row>
    <row r="8664" spans="1:3" x14ac:dyDescent="0.2">
      <c r="A8664" s="3" t="str">
        <f>"FAN1"</f>
        <v>FAN1</v>
      </c>
      <c r="B8664" s="4">
        <v>4</v>
      </c>
      <c r="C8664" s="5">
        <v>0.59199999999999997</v>
      </c>
    </row>
    <row r="8665" spans="1:3" x14ac:dyDescent="0.2">
      <c r="A8665" s="3" t="str">
        <f>"TMEM150C"</f>
        <v>TMEM150C</v>
      </c>
      <c r="B8665" s="4">
        <v>4</v>
      </c>
      <c r="C8665" s="5">
        <v>0.59199999999999997</v>
      </c>
    </row>
    <row r="8666" spans="1:3" x14ac:dyDescent="0.2">
      <c r="A8666" s="3" t="str">
        <f>"ZNF322"</f>
        <v>ZNF322</v>
      </c>
      <c r="B8666" s="4">
        <v>4</v>
      </c>
      <c r="C8666" s="5">
        <v>0.59099999999999997</v>
      </c>
    </row>
    <row r="8667" spans="1:3" x14ac:dyDescent="0.2">
      <c r="A8667" s="3" t="str">
        <f>"ZNF850"</f>
        <v>ZNF850</v>
      </c>
      <c r="B8667" s="4">
        <v>4</v>
      </c>
      <c r="C8667" s="5">
        <v>0.59099999999999997</v>
      </c>
    </row>
    <row r="8668" spans="1:3" x14ac:dyDescent="0.2">
      <c r="A8668" s="3" t="str">
        <f>"ZNF142"</f>
        <v>ZNF142</v>
      </c>
      <c r="B8668" s="4">
        <v>4</v>
      </c>
      <c r="C8668" s="5">
        <v>0.59099999999999997</v>
      </c>
    </row>
    <row r="8669" spans="1:3" x14ac:dyDescent="0.2">
      <c r="A8669" s="3" t="str">
        <f>"PTCHD4"</f>
        <v>PTCHD4</v>
      </c>
      <c r="B8669" s="4">
        <v>4</v>
      </c>
      <c r="C8669" s="5">
        <v>0.59099999999999997</v>
      </c>
    </row>
    <row r="8670" spans="1:3" x14ac:dyDescent="0.2">
      <c r="A8670" s="3" t="str">
        <f>"TGFB2"</f>
        <v>TGFB2</v>
      </c>
      <c r="B8670" s="4">
        <v>4</v>
      </c>
      <c r="C8670" s="5">
        <v>0.59099999999999997</v>
      </c>
    </row>
    <row r="8671" spans="1:3" x14ac:dyDescent="0.2">
      <c r="A8671" s="3" t="str">
        <f>"MIGA1"</f>
        <v>MIGA1</v>
      </c>
      <c r="B8671" s="4">
        <v>4</v>
      </c>
      <c r="C8671" s="5">
        <v>0.59</v>
      </c>
    </row>
    <row r="8672" spans="1:3" x14ac:dyDescent="0.2">
      <c r="A8672" s="3" t="str">
        <f>"ZNF131"</f>
        <v>ZNF131</v>
      </c>
      <c r="B8672" s="4">
        <v>4</v>
      </c>
      <c r="C8672" s="5">
        <v>0.59</v>
      </c>
    </row>
    <row r="8673" spans="1:3" x14ac:dyDescent="0.2">
      <c r="A8673" s="3" t="str">
        <f>"OGDH"</f>
        <v>OGDH</v>
      </c>
      <c r="B8673" s="4">
        <v>4</v>
      </c>
      <c r="C8673" s="5">
        <v>0.58799999999999997</v>
      </c>
    </row>
    <row r="8674" spans="1:3" x14ac:dyDescent="0.2">
      <c r="A8674" s="3" t="str">
        <f>"FBXO21"</f>
        <v>FBXO21</v>
      </c>
      <c r="B8674" s="4">
        <v>4</v>
      </c>
      <c r="C8674" s="5">
        <v>0.58799999999999997</v>
      </c>
    </row>
    <row r="8675" spans="1:3" x14ac:dyDescent="0.2">
      <c r="A8675" s="3" t="str">
        <f>"LZTS1"</f>
        <v>LZTS1</v>
      </c>
      <c r="B8675" s="4">
        <v>4</v>
      </c>
      <c r="C8675" s="5">
        <v>0.58799999999999997</v>
      </c>
    </row>
    <row r="8676" spans="1:3" x14ac:dyDescent="0.2">
      <c r="A8676" s="3" t="str">
        <f>"RAI2"</f>
        <v>RAI2</v>
      </c>
      <c r="B8676" s="4">
        <v>4</v>
      </c>
      <c r="C8676" s="5">
        <v>0.58799999999999997</v>
      </c>
    </row>
    <row r="8677" spans="1:3" x14ac:dyDescent="0.2">
      <c r="A8677" s="3" t="str">
        <f>"ABCB7"</f>
        <v>ABCB7</v>
      </c>
      <c r="B8677" s="4">
        <v>4</v>
      </c>
      <c r="C8677" s="5">
        <v>0.58699999999999997</v>
      </c>
    </row>
    <row r="8678" spans="1:3" x14ac:dyDescent="0.2">
      <c r="A8678" s="3" t="str">
        <f>"CACNA2D2"</f>
        <v>CACNA2D2</v>
      </c>
      <c r="B8678" s="4">
        <v>4</v>
      </c>
      <c r="C8678" s="5">
        <v>0.58599999999999997</v>
      </c>
    </row>
    <row r="8679" spans="1:3" x14ac:dyDescent="0.2">
      <c r="A8679" s="3" t="str">
        <f>"LRRC14"</f>
        <v>LRRC14</v>
      </c>
      <c r="B8679" s="4">
        <v>4</v>
      </c>
      <c r="C8679" s="5">
        <v>0.58599999999999997</v>
      </c>
    </row>
    <row r="8680" spans="1:3" x14ac:dyDescent="0.2">
      <c r="A8680" s="3" t="str">
        <f>"EPDR1"</f>
        <v>EPDR1</v>
      </c>
      <c r="B8680" s="4">
        <v>4</v>
      </c>
      <c r="C8680" s="5">
        <v>0.58599999999999997</v>
      </c>
    </row>
    <row r="8681" spans="1:3" x14ac:dyDescent="0.2">
      <c r="A8681" s="3" t="str">
        <f>"MEX3C"</f>
        <v>MEX3C</v>
      </c>
      <c r="B8681" s="4">
        <v>4</v>
      </c>
      <c r="C8681" s="5">
        <v>0.58599999999999997</v>
      </c>
    </row>
    <row r="8682" spans="1:3" x14ac:dyDescent="0.2">
      <c r="A8682" s="3" t="str">
        <f>"FKBP10"</f>
        <v>FKBP10</v>
      </c>
      <c r="B8682" s="4">
        <v>4</v>
      </c>
      <c r="C8682" s="5">
        <v>0.58599999999999997</v>
      </c>
    </row>
    <row r="8683" spans="1:3" x14ac:dyDescent="0.2">
      <c r="A8683" s="3" t="str">
        <f>"LRCH3"</f>
        <v>LRCH3</v>
      </c>
      <c r="B8683" s="4">
        <v>4</v>
      </c>
      <c r="C8683" s="5">
        <v>0.58599999999999997</v>
      </c>
    </row>
    <row r="8684" spans="1:3" x14ac:dyDescent="0.2">
      <c r="A8684" s="3" t="str">
        <f>"CPXM1"</f>
        <v>CPXM1</v>
      </c>
      <c r="B8684" s="4">
        <v>4</v>
      </c>
      <c r="C8684" s="5">
        <v>0.58499999999999996</v>
      </c>
    </row>
    <row r="8685" spans="1:3" x14ac:dyDescent="0.2">
      <c r="A8685" s="3" t="str">
        <f>"PITPNA-AS1"</f>
        <v>PITPNA-AS1</v>
      </c>
      <c r="B8685" s="4">
        <v>4</v>
      </c>
      <c r="C8685" s="5">
        <v>0.58499999999999996</v>
      </c>
    </row>
    <row r="8686" spans="1:3" x14ac:dyDescent="0.2">
      <c r="A8686" s="3" t="str">
        <f>"RAC3"</f>
        <v>RAC3</v>
      </c>
      <c r="B8686" s="4">
        <v>4</v>
      </c>
      <c r="C8686" s="5">
        <v>0.58499999999999996</v>
      </c>
    </row>
    <row r="8687" spans="1:3" x14ac:dyDescent="0.2">
      <c r="A8687" s="3" t="str">
        <f>"ATP2B3"</f>
        <v>ATP2B3</v>
      </c>
      <c r="B8687" s="4">
        <v>4</v>
      </c>
      <c r="C8687" s="5">
        <v>0.58499999999999996</v>
      </c>
    </row>
    <row r="8688" spans="1:3" x14ac:dyDescent="0.2">
      <c r="A8688" s="3" t="str">
        <f>"CDC42BPB"</f>
        <v>CDC42BPB</v>
      </c>
      <c r="B8688" s="4">
        <v>4</v>
      </c>
      <c r="C8688" s="5">
        <v>0.58499999999999996</v>
      </c>
    </row>
    <row r="8689" spans="1:3" x14ac:dyDescent="0.2">
      <c r="A8689" s="3" t="str">
        <f>"ZNF302"</f>
        <v>ZNF302</v>
      </c>
      <c r="B8689" s="4">
        <v>4</v>
      </c>
      <c r="C8689" s="5">
        <v>0.58399999999999996</v>
      </c>
    </row>
    <row r="8690" spans="1:3" x14ac:dyDescent="0.2">
      <c r="A8690" s="3" t="str">
        <f>"ANXA8"</f>
        <v>ANXA8</v>
      </c>
      <c r="B8690" s="4">
        <v>4</v>
      </c>
      <c r="C8690" s="5">
        <v>0.58399999999999996</v>
      </c>
    </row>
    <row r="8691" spans="1:3" x14ac:dyDescent="0.2">
      <c r="A8691" s="3" t="str">
        <f>"PDE3A"</f>
        <v>PDE3A</v>
      </c>
      <c r="B8691" s="4">
        <v>4</v>
      </c>
      <c r="C8691" s="5">
        <v>0.58399999999999996</v>
      </c>
    </row>
    <row r="8692" spans="1:3" x14ac:dyDescent="0.2">
      <c r="A8692" s="3" t="str">
        <f>"SPIN1"</f>
        <v>SPIN1</v>
      </c>
      <c r="B8692" s="4">
        <v>4</v>
      </c>
      <c r="C8692" s="5">
        <v>0.58299999999999996</v>
      </c>
    </row>
    <row r="8693" spans="1:3" x14ac:dyDescent="0.2">
      <c r="A8693" s="3" t="str">
        <f>"GUCY2D"</f>
        <v>GUCY2D</v>
      </c>
      <c r="B8693" s="4">
        <v>4</v>
      </c>
      <c r="C8693" s="5">
        <v>0.58299999999999996</v>
      </c>
    </row>
    <row r="8694" spans="1:3" x14ac:dyDescent="0.2">
      <c r="A8694" s="3" t="str">
        <f>"VWDE"</f>
        <v>VWDE</v>
      </c>
      <c r="B8694" s="4">
        <v>4</v>
      </c>
      <c r="C8694" s="5">
        <v>0.58199999999999996</v>
      </c>
    </row>
    <row r="8695" spans="1:3" x14ac:dyDescent="0.2">
      <c r="A8695" s="3" t="str">
        <f>"HSD17B2"</f>
        <v>HSD17B2</v>
      </c>
      <c r="B8695" s="4">
        <v>4</v>
      </c>
      <c r="C8695" s="5">
        <v>0.58199999999999996</v>
      </c>
    </row>
    <row r="8696" spans="1:3" x14ac:dyDescent="0.2">
      <c r="A8696" s="3" t="str">
        <f>"KRT222"</f>
        <v>KRT222</v>
      </c>
      <c r="B8696" s="4">
        <v>4</v>
      </c>
      <c r="C8696" s="5">
        <v>0.58199999999999996</v>
      </c>
    </row>
    <row r="8697" spans="1:3" x14ac:dyDescent="0.2">
      <c r="A8697" s="3" t="str">
        <f>"TTC37"</f>
        <v>TTC37</v>
      </c>
      <c r="B8697" s="4">
        <v>4</v>
      </c>
      <c r="C8697" s="5">
        <v>0.58199999999999996</v>
      </c>
    </row>
    <row r="8698" spans="1:3" x14ac:dyDescent="0.2">
      <c r="A8698" s="3" t="str">
        <f>"BHLHE41"</f>
        <v>BHLHE41</v>
      </c>
      <c r="B8698" s="4">
        <v>4</v>
      </c>
      <c r="C8698" s="5">
        <v>0.58099999999999996</v>
      </c>
    </row>
    <row r="8699" spans="1:3" x14ac:dyDescent="0.2">
      <c r="A8699" s="3" t="str">
        <f>"DBT"</f>
        <v>DBT</v>
      </c>
      <c r="B8699" s="4">
        <v>4</v>
      </c>
      <c r="C8699" s="5">
        <v>0.57999999999999996</v>
      </c>
    </row>
    <row r="8700" spans="1:3" x14ac:dyDescent="0.2">
      <c r="A8700" s="3" t="str">
        <f>"CPEB3"</f>
        <v>CPEB3</v>
      </c>
      <c r="B8700" s="4">
        <v>4</v>
      </c>
      <c r="C8700" s="5">
        <v>0.57999999999999996</v>
      </c>
    </row>
    <row r="8701" spans="1:3" x14ac:dyDescent="0.2">
      <c r="A8701" s="3" t="str">
        <f>"ARSD"</f>
        <v>ARSD</v>
      </c>
      <c r="B8701" s="4">
        <v>4</v>
      </c>
      <c r="C8701" s="5">
        <v>0.57999999999999996</v>
      </c>
    </row>
    <row r="8702" spans="1:3" x14ac:dyDescent="0.2">
      <c r="A8702" s="3" t="str">
        <f>"PCDHGA7"</f>
        <v>PCDHGA7</v>
      </c>
      <c r="B8702" s="4">
        <v>4</v>
      </c>
      <c r="C8702" s="5">
        <v>0.57999999999999996</v>
      </c>
    </row>
    <row r="8703" spans="1:3" x14ac:dyDescent="0.2">
      <c r="A8703" s="3" t="str">
        <f>"SKI"</f>
        <v>SKI</v>
      </c>
      <c r="B8703" s="4">
        <v>4</v>
      </c>
      <c r="C8703" s="5">
        <v>0.57999999999999996</v>
      </c>
    </row>
    <row r="8704" spans="1:3" x14ac:dyDescent="0.2">
      <c r="A8704" s="3" t="str">
        <f>"AL031587.5"</f>
        <v>AL031587.5</v>
      </c>
      <c r="B8704" s="4">
        <v>4</v>
      </c>
      <c r="C8704" s="5">
        <v>0.57999999999999996</v>
      </c>
    </row>
    <row r="8705" spans="1:3" x14ac:dyDescent="0.2">
      <c r="A8705" s="3" t="str">
        <f>"LSM11"</f>
        <v>LSM11</v>
      </c>
      <c r="B8705" s="4">
        <v>4</v>
      </c>
      <c r="C8705" s="5">
        <v>0.57899999999999996</v>
      </c>
    </row>
    <row r="8706" spans="1:3" x14ac:dyDescent="0.2">
      <c r="A8706" s="3" t="str">
        <f>"SOWAHA"</f>
        <v>SOWAHA</v>
      </c>
      <c r="B8706" s="4">
        <v>4</v>
      </c>
      <c r="C8706" s="5">
        <v>0.57899999999999996</v>
      </c>
    </row>
    <row r="8707" spans="1:3" x14ac:dyDescent="0.2">
      <c r="A8707" s="3" t="str">
        <f>"PTPRG"</f>
        <v>PTPRG</v>
      </c>
      <c r="B8707" s="4">
        <v>4</v>
      </c>
      <c r="C8707" s="5">
        <v>0.57799999999999996</v>
      </c>
    </row>
    <row r="8708" spans="1:3" x14ac:dyDescent="0.2">
      <c r="A8708" s="3" t="str">
        <f>"ZCCHC14"</f>
        <v>ZCCHC14</v>
      </c>
      <c r="B8708" s="4">
        <v>4</v>
      </c>
      <c r="C8708" s="5">
        <v>0.57799999999999996</v>
      </c>
    </row>
    <row r="8709" spans="1:3" x14ac:dyDescent="0.2">
      <c r="A8709" s="3" t="str">
        <f>"ATP6V1C2"</f>
        <v>ATP6V1C2</v>
      </c>
      <c r="B8709" s="4">
        <v>4</v>
      </c>
      <c r="C8709" s="5">
        <v>0.57699999999999996</v>
      </c>
    </row>
    <row r="8710" spans="1:3" x14ac:dyDescent="0.2">
      <c r="A8710" s="3" t="str">
        <f>"LINC02185"</f>
        <v>LINC02185</v>
      </c>
      <c r="B8710" s="4">
        <v>4</v>
      </c>
      <c r="C8710" s="5">
        <v>0.57699999999999996</v>
      </c>
    </row>
    <row r="8711" spans="1:3" x14ac:dyDescent="0.2">
      <c r="A8711" s="3" t="str">
        <f>"ATP5F1A"</f>
        <v>ATP5F1A</v>
      </c>
      <c r="B8711" s="4">
        <v>4</v>
      </c>
      <c r="C8711" s="5">
        <v>0.57599999999999996</v>
      </c>
    </row>
    <row r="8712" spans="1:3" x14ac:dyDescent="0.2">
      <c r="A8712" s="3" t="str">
        <f>"THUMPD1"</f>
        <v>THUMPD1</v>
      </c>
      <c r="B8712" s="4">
        <v>4</v>
      </c>
      <c r="C8712" s="5">
        <v>0.57599999999999996</v>
      </c>
    </row>
    <row r="8713" spans="1:3" x14ac:dyDescent="0.2">
      <c r="A8713" s="3" t="str">
        <f>"SPARC"</f>
        <v>SPARC</v>
      </c>
      <c r="B8713" s="4">
        <v>4</v>
      </c>
      <c r="C8713" s="5">
        <v>0.57599999999999996</v>
      </c>
    </row>
    <row r="8714" spans="1:3" x14ac:dyDescent="0.2">
      <c r="A8714" s="3" t="str">
        <f>"BNC1"</f>
        <v>BNC1</v>
      </c>
      <c r="B8714" s="4">
        <v>4</v>
      </c>
      <c r="C8714" s="5">
        <v>0.57599999999999996</v>
      </c>
    </row>
    <row r="8715" spans="1:3" x14ac:dyDescent="0.2">
      <c r="A8715" s="3" t="str">
        <f>"NTN1"</f>
        <v>NTN1</v>
      </c>
      <c r="B8715" s="4">
        <v>4</v>
      </c>
      <c r="C8715" s="5">
        <v>0.57399999999999995</v>
      </c>
    </row>
    <row r="8716" spans="1:3" x14ac:dyDescent="0.2">
      <c r="A8716" s="3" t="str">
        <f>"SORCS2"</f>
        <v>SORCS2</v>
      </c>
      <c r="B8716" s="4">
        <v>4</v>
      </c>
      <c r="C8716" s="5">
        <v>0.57399999999999995</v>
      </c>
    </row>
    <row r="8717" spans="1:3" x14ac:dyDescent="0.2">
      <c r="A8717" s="3" t="str">
        <f>"NBPF1"</f>
        <v>NBPF1</v>
      </c>
      <c r="B8717" s="4">
        <v>4</v>
      </c>
      <c r="C8717" s="5">
        <v>0.57299999999999995</v>
      </c>
    </row>
    <row r="8718" spans="1:3" x14ac:dyDescent="0.2">
      <c r="A8718" s="3" t="str">
        <f>"ZNF550"</f>
        <v>ZNF550</v>
      </c>
      <c r="B8718" s="4">
        <v>4</v>
      </c>
      <c r="C8718" s="5">
        <v>0.57199999999999995</v>
      </c>
    </row>
    <row r="8719" spans="1:3" x14ac:dyDescent="0.2">
      <c r="A8719" s="3" t="str">
        <f>"ZNF219"</f>
        <v>ZNF219</v>
      </c>
      <c r="B8719" s="4">
        <v>4</v>
      </c>
      <c r="C8719" s="5">
        <v>0.57199999999999995</v>
      </c>
    </row>
    <row r="8720" spans="1:3" x14ac:dyDescent="0.2">
      <c r="A8720" s="3" t="str">
        <f>"TDGF1"</f>
        <v>TDGF1</v>
      </c>
      <c r="B8720" s="4">
        <v>4</v>
      </c>
      <c r="C8720" s="5">
        <v>0.57199999999999995</v>
      </c>
    </row>
    <row r="8721" spans="1:3" x14ac:dyDescent="0.2">
      <c r="A8721" s="3" t="str">
        <f>"ZNF91"</f>
        <v>ZNF91</v>
      </c>
      <c r="B8721" s="4">
        <v>4</v>
      </c>
      <c r="C8721" s="5">
        <v>0.57099999999999995</v>
      </c>
    </row>
    <row r="8722" spans="1:3" x14ac:dyDescent="0.2">
      <c r="A8722" s="3" t="str">
        <f>"SLC29A2"</f>
        <v>SLC29A2</v>
      </c>
      <c r="B8722" s="4">
        <v>4</v>
      </c>
      <c r="C8722" s="5">
        <v>0.57099999999999995</v>
      </c>
    </row>
    <row r="8723" spans="1:3" x14ac:dyDescent="0.2">
      <c r="A8723" s="3" t="str">
        <f>"AC241952.1"</f>
        <v>AC241952.1</v>
      </c>
      <c r="B8723" s="4">
        <v>4</v>
      </c>
      <c r="C8723" s="5">
        <v>0.56999999999999995</v>
      </c>
    </row>
    <row r="8724" spans="1:3" x14ac:dyDescent="0.2">
      <c r="A8724" s="3" t="str">
        <f>"HEATR1"</f>
        <v>HEATR1</v>
      </c>
      <c r="B8724" s="4">
        <v>4</v>
      </c>
      <c r="C8724" s="5">
        <v>0.56999999999999995</v>
      </c>
    </row>
    <row r="8725" spans="1:3" x14ac:dyDescent="0.2">
      <c r="A8725" s="3" t="str">
        <f>"DSTYK"</f>
        <v>DSTYK</v>
      </c>
      <c r="B8725" s="4">
        <v>4</v>
      </c>
      <c r="C8725" s="5">
        <v>0.56999999999999995</v>
      </c>
    </row>
    <row r="8726" spans="1:3" x14ac:dyDescent="0.2">
      <c r="A8726" s="3" t="str">
        <f>"TMEM129"</f>
        <v>TMEM129</v>
      </c>
      <c r="B8726" s="4">
        <v>4</v>
      </c>
      <c r="C8726" s="5">
        <v>0.56999999999999995</v>
      </c>
    </row>
    <row r="8727" spans="1:3" x14ac:dyDescent="0.2">
      <c r="A8727" s="3" t="str">
        <f>"PLPP3"</f>
        <v>PLPP3</v>
      </c>
      <c r="B8727" s="4">
        <v>4</v>
      </c>
      <c r="C8727" s="5">
        <v>0.56899999999999995</v>
      </c>
    </row>
    <row r="8728" spans="1:3" x14ac:dyDescent="0.2">
      <c r="A8728" s="3" t="str">
        <f>"PLAAT5"</f>
        <v>PLAAT5</v>
      </c>
      <c r="B8728" s="4">
        <v>4</v>
      </c>
      <c r="C8728" s="5">
        <v>0.56899999999999995</v>
      </c>
    </row>
    <row r="8729" spans="1:3" x14ac:dyDescent="0.2">
      <c r="A8729" s="3" t="str">
        <f>"EFNB1"</f>
        <v>EFNB1</v>
      </c>
      <c r="B8729" s="4">
        <v>4</v>
      </c>
      <c r="C8729" s="5">
        <v>0.56899999999999995</v>
      </c>
    </row>
    <row r="8730" spans="1:3" x14ac:dyDescent="0.2">
      <c r="A8730" s="3" t="str">
        <f>"SLC16A12"</f>
        <v>SLC16A12</v>
      </c>
      <c r="B8730" s="4">
        <v>4</v>
      </c>
      <c r="C8730" s="5">
        <v>0.56799999999999995</v>
      </c>
    </row>
    <row r="8731" spans="1:3" x14ac:dyDescent="0.2">
      <c r="A8731" s="3" t="str">
        <f>"RRP1B"</f>
        <v>RRP1B</v>
      </c>
      <c r="B8731" s="4">
        <v>4</v>
      </c>
      <c r="C8731" s="5">
        <v>0.56799999999999995</v>
      </c>
    </row>
    <row r="8732" spans="1:3" x14ac:dyDescent="0.2">
      <c r="A8732" s="3" t="str">
        <f>"ZNF517"</f>
        <v>ZNF517</v>
      </c>
      <c r="B8732" s="4">
        <v>4</v>
      </c>
      <c r="C8732" s="5">
        <v>0.56799999999999995</v>
      </c>
    </row>
    <row r="8733" spans="1:3" x14ac:dyDescent="0.2">
      <c r="A8733" s="3" t="str">
        <f>"PDIA5"</f>
        <v>PDIA5</v>
      </c>
      <c r="B8733" s="4">
        <v>4</v>
      </c>
      <c r="C8733" s="5">
        <v>0.56799999999999995</v>
      </c>
    </row>
    <row r="8734" spans="1:3" x14ac:dyDescent="0.2">
      <c r="A8734" s="3" t="str">
        <f>"CASP8AP2"</f>
        <v>CASP8AP2</v>
      </c>
      <c r="B8734" s="4">
        <v>4</v>
      </c>
      <c r="C8734" s="5">
        <v>0.56799999999999995</v>
      </c>
    </row>
    <row r="8735" spans="1:3" x14ac:dyDescent="0.2">
      <c r="A8735" s="3" t="str">
        <f>"LETMD1"</f>
        <v>LETMD1</v>
      </c>
      <c r="B8735" s="4">
        <v>4</v>
      </c>
      <c r="C8735" s="5">
        <v>0.56799999999999995</v>
      </c>
    </row>
    <row r="8736" spans="1:3" x14ac:dyDescent="0.2">
      <c r="A8736" s="3" t="str">
        <f>"ZNF418"</f>
        <v>ZNF418</v>
      </c>
      <c r="B8736" s="4">
        <v>4</v>
      </c>
      <c r="C8736" s="5">
        <v>0.56699999999999995</v>
      </c>
    </row>
    <row r="8737" spans="1:3" x14ac:dyDescent="0.2">
      <c r="A8737" s="3" t="str">
        <f>"ARMCX2"</f>
        <v>ARMCX2</v>
      </c>
      <c r="B8737" s="4">
        <v>4</v>
      </c>
      <c r="C8737" s="5">
        <v>0.56699999999999995</v>
      </c>
    </row>
    <row r="8738" spans="1:3" x14ac:dyDescent="0.2">
      <c r="A8738" s="3" t="str">
        <f>"C6"</f>
        <v>C6</v>
      </c>
      <c r="B8738" s="4">
        <v>4</v>
      </c>
      <c r="C8738" s="5">
        <v>0.56699999999999995</v>
      </c>
    </row>
    <row r="8739" spans="1:3" x14ac:dyDescent="0.2">
      <c r="A8739" s="3" t="str">
        <f>"GLIS2"</f>
        <v>GLIS2</v>
      </c>
      <c r="B8739" s="4">
        <v>4</v>
      </c>
      <c r="C8739" s="5">
        <v>0.56699999999999995</v>
      </c>
    </row>
    <row r="8740" spans="1:3" x14ac:dyDescent="0.2">
      <c r="A8740" s="3" t="str">
        <f>"KANSL3"</f>
        <v>KANSL3</v>
      </c>
      <c r="B8740" s="4">
        <v>4</v>
      </c>
      <c r="C8740" s="5">
        <v>0.56699999999999995</v>
      </c>
    </row>
    <row r="8741" spans="1:3" x14ac:dyDescent="0.2">
      <c r="A8741" s="3" t="str">
        <f>"ALOX15B"</f>
        <v>ALOX15B</v>
      </c>
      <c r="B8741" s="4">
        <v>4</v>
      </c>
      <c r="C8741" s="5">
        <v>0.56599999999999995</v>
      </c>
    </row>
    <row r="8742" spans="1:3" x14ac:dyDescent="0.2">
      <c r="A8742" s="3" t="str">
        <f>"CHD6"</f>
        <v>CHD6</v>
      </c>
      <c r="B8742" s="4">
        <v>4</v>
      </c>
      <c r="C8742" s="5">
        <v>0.56599999999999995</v>
      </c>
    </row>
    <row r="8743" spans="1:3" x14ac:dyDescent="0.2">
      <c r="A8743" s="3" t="str">
        <f>"AL160006.1"</f>
        <v>AL160006.1</v>
      </c>
      <c r="B8743" s="4">
        <v>4</v>
      </c>
      <c r="C8743" s="5">
        <v>0.56599999999999995</v>
      </c>
    </row>
    <row r="8744" spans="1:3" x14ac:dyDescent="0.2">
      <c r="A8744" s="3" t="str">
        <f>"EBAG9"</f>
        <v>EBAG9</v>
      </c>
      <c r="B8744" s="4">
        <v>4</v>
      </c>
      <c r="C8744" s="5">
        <v>0.56599999999999995</v>
      </c>
    </row>
    <row r="8745" spans="1:3" x14ac:dyDescent="0.2">
      <c r="A8745" s="3" t="str">
        <f>"RTL10"</f>
        <v>RTL10</v>
      </c>
      <c r="B8745" s="4">
        <v>4</v>
      </c>
      <c r="C8745" s="5">
        <v>0.56499999999999995</v>
      </c>
    </row>
    <row r="8746" spans="1:3" x14ac:dyDescent="0.2">
      <c r="A8746" s="3" t="str">
        <f>"P3H3"</f>
        <v>P3H3</v>
      </c>
      <c r="B8746" s="4">
        <v>4</v>
      </c>
      <c r="C8746" s="5">
        <v>0.56499999999999995</v>
      </c>
    </row>
    <row r="8747" spans="1:3" x14ac:dyDescent="0.2">
      <c r="A8747" s="3" t="str">
        <f>"ETAA1"</f>
        <v>ETAA1</v>
      </c>
      <c r="B8747" s="4">
        <v>4</v>
      </c>
      <c r="C8747" s="5">
        <v>0.56399999999999995</v>
      </c>
    </row>
    <row r="8748" spans="1:3" x14ac:dyDescent="0.2">
      <c r="A8748" s="3" t="str">
        <f>"ZNF766"</f>
        <v>ZNF766</v>
      </c>
      <c r="B8748" s="4">
        <v>4</v>
      </c>
      <c r="C8748" s="5">
        <v>0.56399999999999995</v>
      </c>
    </row>
    <row r="8749" spans="1:3" x14ac:dyDescent="0.2">
      <c r="A8749" s="3" t="str">
        <f>"FOXN3"</f>
        <v>FOXN3</v>
      </c>
      <c r="B8749" s="4">
        <v>4</v>
      </c>
      <c r="C8749" s="5">
        <v>0.56399999999999995</v>
      </c>
    </row>
    <row r="8750" spans="1:3" x14ac:dyDescent="0.2">
      <c r="A8750" s="3" t="str">
        <f>"PCDHA12"</f>
        <v>PCDHA12</v>
      </c>
      <c r="B8750" s="4">
        <v>4</v>
      </c>
      <c r="C8750" s="5">
        <v>0.56399999999999995</v>
      </c>
    </row>
    <row r="8751" spans="1:3" x14ac:dyDescent="0.2">
      <c r="A8751" s="3" t="str">
        <f>"PCDHGB3"</f>
        <v>PCDHGB3</v>
      </c>
      <c r="B8751" s="4">
        <v>4</v>
      </c>
      <c r="C8751" s="5">
        <v>0.56399999999999995</v>
      </c>
    </row>
    <row r="8752" spans="1:3" x14ac:dyDescent="0.2">
      <c r="A8752" s="3" t="str">
        <f>"FANCE"</f>
        <v>FANCE</v>
      </c>
      <c r="B8752" s="4">
        <v>4</v>
      </c>
      <c r="C8752" s="5">
        <v>0.56399999999999995</v>
      </c>
    </row>
    <row r="8753" spans="1:3" x14ac:dyDescent="0.2">
      <c r="A8753" s="3" t="str">
        <f>"BACE1"</f>
        <v>BACE1</v>
      </c>
      <c r="B8753" s="4">
        <v>4</v>
      </c>
      <c r="C8753" s="5">
        <v>0.56399999999999995</v>
      </c>
    </row>
    <row r="8754" spans="1:3" x14ac:dyDescent="0.2">
      <c r="A8754" s="3" t="str">
        <f>"RYK"</f>
        <v>RYK</v>
      </c>
      <c r="B8754" s="4">
        <v>4</v>
      </c>
      <c r="C8754" s="5">
        <v>0.56299999999999994</v>
      </c>
    </row>
    <row r="8755" spans="1:3" x14ac:dyDescent="0.2">
      <c r="A8755" s="3" t="str">
        <f>"NISCH"</f>
        <v>NISCH</v>
      </c>
      <c r="B8755" s="4">
        <v>4</v>
      </c>
      <c r="C8755" s="5">
        <v>0.56299999999999994</v>
      </c>
    </row>
    <row r="8756" spans="1:3" x14ac:dyDescent="0.2">
      <c r="A8756" s="3" t="str">
        <f>"SHROOM4"</f>
        <v>SHROOM4</v>
      </c>
      <c r="B8756" s="4">
        <v>4</v>
      </c>
      <c r="C8756" s="5">
        <v>0.56299999999999994</v>
      </c>
    </row>
    <row r="8757" spans="1:3" x14ac:dyDescent="0.2">
      <c r="A8757" s="3" t="str">
        <f>"ANKRD29"</f>
        <v>ANKRD29</v>
      </c>
      <c r="B8757" s="4">
        <v>4</v>
      </c>
      <c r="C8757" s="5">
        <v>0.56200000000000006</v>
      </c>
    </row>
    <row r="8758" spans="1:3" x14ac:dyDescent="0.2">
      <c r="A8758" s="3" t="str">
        <f>"COL14A1"</f>
        <v>COL14A1</v>
      </c>
      <c r="B8758" s="4">
        <v>4</v>
      </c>
      <c r="C8758" s="5">
        <v>0.56200000000000006</v>
      </c>
    </row>
    <row r="8759" spans="1:3" x14ac:dyDescent="0.2">
      <c r="A8759" s="3" t="str">
        <f>"TLK1"</f>
        <v>TLK1</v>
      </c>
      <c r="B8759" s="4">
        <v>4</v>
      </c>
      <c r="C8759" s="5">
        <v>0.56200000000000006</v>
      </c>
    </row>
    <row r="8760" spans="1:3" x14ac:dyDescent="0.2">
      <c r="A8760" s="3" t="str">
        <f>"ASCL2"</f>
        <v>ASCL2</v>
      </c>
      <c r="B8760" s="4">
        <v>4</v>
      </c>
      <c r="C8760" s="5">
        <v>0.56200000000000006</v>
      </c>
    </row>
    <row r="8761" spans="1:3" x14ac:dyDescent="0.2">
      <c r="A8761" s="3" t="str">
        <f>"ANKRD20A1"</f>
        <v>ANKRD20A1</v>
      </c>
      <c r="B8761" s="4">
        <v>4</v>
      </c>
      <c r="C8761" s="5">
        <v>0.56100000000000005</v>
      </c>
    </row>
    <row r="8762" spans="1:3" x14ac:dyDescent="0.2">
      <c r="A8762" s="3" t="str">
        <f>"ZNF221"</f>
        <v>ZNF221</v>
      </c>
      <c r="B8762" s="4">
        <v>4</v>
      </c>
      <c r="C8762" s="5">
        <v>0.56100000000000005</v>
      </c>
    </row>
    <row r="8763" spans="1:3" x14ac:dyDescent="0.2">
      <c r="A8763" s="3" t="str">
        <f>"FAM83B"</f>
        <v>FAM83B</v>
      </c>
      <c r="B8763" s="4">
        <v>4</v>
      </c>
      <c r="C8763" s="5">
        <v>0.56100000000000005</v>
      </c>
    </row>
    <row r="8764" spans="1:3" x14ac:dyDescent="0.2">
      <c r="A8764" s="3" t="str">
        <f>"TMEM8B"</f>
        <v>TMEM8B</v>
      </c>
      <c r="B8764" s="4">
        <v>4</v>
      </c>
      <c r="C8764" s="5">
        <v>0.56000000000000005</v>
      </c>
    </row>
    <row r="8765" spans="1:3" x14ac:dyDescent="0.2">
      <c r="A8765" s="3" t="str">
        <f>"WBP1L"</f>
        <v>WBP1L</v>
      </c>
      <c r="B8765" s="4">
        <v>4</v>
      </c>
      <c r="C8765" s="5">
        <v>0.56000000000000005</v>
      </c>
    </row>
    <row r="8766" spans="1:3" x14ac:dyDescent="0.2">
      <c r="A8766" s="3" t="str">
        <f>"AHDC1"</f>
        <v>AHDC1</v>
      </c>
      <c r="B8766" s="4">
        <v>4</v>
      </c>
      <c r="C8766" s="5">
        <v>0.56000000000000005</v>
      </c>
    </row>
    <row r="8767" spans="1:3" x14ac:dyDescent="0.2">
      <c r="A8767" s="3" t="str">
        <f>"ASTE1"</f>
        <v>ASTE1</v>
      </c>
      <c r="B8767" s="4">
        <v>4</v>
      </c>
      <c r="C8767" s="5">
        <v>0.56000000000000005</v>
      </c>
    </row>
    <row r="8768" spans="1:3" x14ac:dyDescent="0.2">
      <c r="A8768" s="3" t="str">
        <f>"EDIL3"</f>
        <v>EDIL3</v>
      </c>
      <c r="B8768" s="4">
        <v>4</v>
      </c>
      <c r="C8768" s="5">
        <v>0.56000000000000005</v>
      </c>
    </row>
    <row r="8769" spans="1:3" x14ac:dyDescent="0.2">
      <c r="A8769" s="3" t="str">
        <f>"ECI1"</f>
        <v>ECI1</v>
      </c>
      <c r="B8769" s="4">
        <v>4</v>
      </c>
      <c r="C8769" s="5">
        <v>0.56000000000000005</v>
      </c>
    </row>
    <row r="8770" spans="1:3" x14ac:dyDescent="0.2">
      <c r="A8770" s="3" t="str">
        <f>"JPH1"</f>
        <v>JPH1</v>
      </c>
      <c r="B8770" s="4">
        <v>4</v>
      </c>
      <c r="C8770" s="5">
        <v>0.55900000000000005</v>
      </c>
    </row>
    <row r="8771" spans="1:3" x14ac:dyDescent="0.2">
      <c r="A8771" s="3" t="str">
        <f>"TPRG1-AS1"</f>
        <v>TPRG1-AS1</v>
      </c>
      <c r="B8771" s="4">
        <v>4</v>
      </c>
      <c r="C8771" s="5">
        <v>0.55900000000000005</v>
      </c>
    </row>
    <row r="8772" spans="1:3" x14ac:dyDescent="0.2">
      <c r="A8772" s="3" t="str">
        <f>"APELA"</f>
        <v>APELA</v>
      </c>
      <c r="B8772" s="4">
        <v>4</v>
      </c>
      <c r="C8772" s="5">
        <v>0.55900000000000005</v>
      </c>
    </row>
    <row r="8773" spans="1:3" x14ac:dyDescent="0.2">
      <c r="A8773" s="3" t="str">
        <f>"DYNLL2"</f>
        <v>DYNLL2</v>
      </c>
      <c r="B8773" s="4">
        <v>4</v>
      </c>
      <c r="C8773" s="5">
        <v>0.55900000000000005</v>
      </c>
    </row>
    <row r="8774" spans="1:3" x14ac:dyDescent="0.2">
      <c r="A8774" s="3" t="str">
        <f>"PCDHGA6"</f>
        <v>PCDHGA6</v>
      </c>
      <c r="B8774" s="4">
        <v>4</v>
      </c>
      <c r="C8774" s="5">
        <v>0.55900000000000005</v>
      </c>
    </row>
    <row r="8775" spans="1:3" x14ac:dyDescent="0.2">
      <c r="A8775" s="3" t="str">
        <f>"ALDH1B1"</f>
        <v>ALDH1B1</v>
      </c>
      <c r="B8775" s="4">
        <v>4</v>
      </c>
      <c r="C8775" s="5">
        <v>0.55900000000000005</v>
      </c>
    </row>
    <row r="8776" spans="1:3" x14ac:dyDescent="0.2">
      <c r="A8776" s="3" t="str">
        <f>"CHST14"</f>
        <v>CHST14</v>
      </c>
      <c r="B8776" s="4">
        <v>4</v>
      </c>
      <c r="C8776" s="5">
        <v>0.55900000000000005</v>
      </c>
    </row>
    <row r="8777" spans="1:3" x14ac:dyDescent="0.2">
      <c r="A8777" s="3" t="str">
        <f>"ZNF34"</f>
        <v>ZNF34</v>
      </c>
      <c r="B8777" s="4">
        <v>4</v>
      </c>
      <c r="C8777" s="5">
        <v>0.55800000000000005</v>
      </c>
    </row>
    <row r="8778" spans="1:3" x14ac:dyDescent="0.2">
      <c r="A8778" s="3" t="str">
        <f>"IRF2BPL"</f>
        <v>IRF2BPL</v>
      </c>
      <c r="B8778" s="4">
        <v>4</v>
      </c>
      <c r="C8778" s="5">
        <v>0.55800000000000005</v>
      </c>
    </row>
    <row r="8779" spans="1:3" x14ac:dyDescent="0.2">
      <c r="A8779" s="3" t="str">
        <f>"RERG"</f>
        <v>RERG</v>
      </c>
      <c r="B8779" s="4">
        <v>4</v>
      </c>
      <c r="C8779" s="5">
        <v>0.55800000000000005</v>
      </c>
    </row>
    <row r="8780" spans="1:3" x14ac:dyDescent="0.2">
      <c r="A8780" s="3" t="str">
        <f>"ZHX1"</f>
        <v>ZHX1</v>
      </c>
      <c r="B8780" s="4">
        <v>4</v>
      </c>
      <c r="C8780" s="5">
        <v>0.55700000000000005</v>
      </c>
    </row>
    <row r="8781" spans="1:3" x14ac:dyDescent="0.2">
      <c r="A8781" s="3" t="str">
        <f>"TMEM201"</f>
        <v>TMEM201</v>
      </c>
      <c r="B8781" s="4">
        <v>4</v>
      </c>
      <c r="C8781" s="5">
        <v>0.55700000000000005</v>
      </c>
    </row>
    <row r="8782" spans="1:3" x14ac:dyDescent="0.2">
      <c r="A8782" s="3" t="str">
        <f>"ABCC9"</f>
        <v>ABCC9</v>
      </c>
      <c r="B8782" s="4">
        <v>4</v>
      </c>
      <c r="C8782" s="5">
        <v>0.55700000000000005</v>
      </c>
    </row>
    <row r="8783" spans="1:3" x14ac:dyDescent="0.2">
      <c r="A8783" s="3" t="str">
        <f>"ARMCX5-GPRASP2"</f>
        <v>ARMCX5-GPRASP2</v>
      </c>
      <c r="B8783" s="4">
        <v>4</v>
      </c>
      <c r="C8783" s="5">
        <v>0.55700000000000005</v>
      </c>
    </row>
    <row r="8784" spans="1:3" x14ac:dyDescent="0.2">
      <c r="A8784" s="3" t="str">
        <f>"CHRM1"</f>
        <v>CHRM1</v>
      </c>
      <c r="B8784" s="4">
        <v>4</v>
      </c>
      <c r="C8784" s="5">
        <v>0.55700000000000005</v>
      </c>
    </row>
    <row r="8785" spans="1:3" x14ac:dyDescent="0.2">
      <c r="A8785" s="3" t="str">
        <f>"GLB1L3"</f>
        <v>GLB1L3</v>
      </c>
      <c r="B8785" s="4">
        <v>4</v>
      </c>
      <c r="C8785" s="5">
        <v>0.55700000000000005</v>
      </c>
    </row>
    <row r="8786" spans="1:3" x14ac:dyDescent="0.2">
      <c r="A8786" s="3" t="str">
        <f>"SMIM10L2B"</f>
        <v>SMIM10L2B</v>
      </c>
      <c r="B8786" s="4">
        <v>4</v>
      </c>
      <c r="C8786" s="5">
        <v>0.55600000000000005</v>
      </c>
    </row>
    <row r="8787" spans="1:3" x14ac:dyDescent="0.2">
      <c r="A8787" s="3" t="str">
        <f>"MMRN2"</f>
        <v>MMRN2</v>
      </c>
      <c r="B8787" s="4">
        <v>4</v>
      </c>
      <c r="C8787" s="5">
        <v>0.55600000000000005</v>
      </c>
    </row>
    <row r="8788" spans="1:3" x14ac:dyDescent="0.2">
      <c r="A8788" s="3" t="str">
        <f>"SCNN1B"</f>
        <v>SCNN1B</v>
      </c>
      <c r="B8788" s="4">
        <v>4</v>
      </c>
      <c r="C8788" s="5">
        <v>0.55600000000000005</v>
      </c>
    </row>
    <row r="8789" spans="1:3" x14ac:dyDescent="0.2">
      <c r="A8789" s="3" t="str">
        <f>"CKMT2"</f>
        <v>CKMT2</v>
      </c>
      <c r="B8789" s="4">
        <v>4</v>
      </c>
      <c r="C8789" s="5">
        <v>0.55600000000000005</v>
      </c>
    </row>
    <row r="8790" spans="1:3" x14ac:dyDescent="0.2">
      <c r="A8790" s="3" t="str">
        <f>"PCDHGB7"</f>
        <v>PCDHGB7</v>
      </c>
      <c r="B8790" s="4">
        <v>4</v>
      </c>
      <c r="C8790" s="5">
        <v>0.55600000000000005</v>
      </c>
    </row>
    <row r="8791" spans="1:3" x14ac:dyDescent="0.2">
      <c r="A8791" s="3" t="str">
        <f>"WASF3"</f>
        <v>WASF3</v>
      </c>
      <c r="B8791" s="4">
        <v>4</v>
      </c>
      <c r="C8791" s="5">
        <v>0.55500000000000005</v>
      </c>
    </row>
    <row r="8792" spans="1:3" x14ac:dyDescent="0.2">
      <c r="A8792" s="3" t="str">
        <f>"BICRAL"</f>
        <v>BICRAL</v>
      </c>
      <c r="B8792" s="4">
        <v>4</v>
      </c>
      <c r="C8792" s="5">
        <v>0.55500000000000005</v>
      </c>
    </row>
    <row r="8793" spans="1:3" x14ac:dyDescent="0.2">
      <c r="A8793" s="3" t="str">
        <f>"FKBP9"</f>
        <v>FKBP9</v>
      </c>
      <c r="B8793" s="4">
        <v>4</v>
      </c>
      <c r="C8793" s="5">
        <v>0.55500000000000005</v>
      </c>
    </row>
    <row r="8794" spans="1:3" x14ac:dyDescent="0.2">
      <c r="A8794" s="3" t="str">
        <f>"APP"</f>
        <v>APP</v>
      </c>
      <c r="B8794" s="4">
        <v>4</v>
      </c>
      <c r="C8794" s="5">
        <v>0.55500000000000005</v>
      </c>
    </row>
    <row r="8795" spans="1:3" x14ac:dyDescent="0.2">
      <c r="A8795" s="3" t="str">
        <f>"SLC9A9"</f>
        <v>SLC9A9</v>
      </c>
      <c r="B8795" s="4">
        <v>4</v>
      </c>
      <c r="C8795" s="5">
        <v>0.55400000000000005</v>
      </c>
    </row>
    <row r="8796" spans="1:3" x14ac:dyDescent="0.2">
      <c r="A8796" s="3" t="str">
        <f>"LINC00667"</f>
        <v>LINC00667</v>
      </c>
      <c r="B8796" s="4">
        <v>4</v>
      </c>
      <c r="C8796" s="5">
        <v>0.55400000000000005</v>
      </c>
    </row>
    <row r="8797" spans="1:3" x14ac:dyDescent="0.2">
      <c r="A8797" s="3" t="str">
        <f>"AC092691.1"</f>
        <v>AC092691.1</v>
      </c>
      <c r="B8797" s="4">
        <v>4</v>
      </c>
      <c r="C8797" s="5">
        <v>0.55300000000000005</v>
      </c>
    </row>
    <row r="8798" spans="1:3" x14ac:dyDescent="0.2">
      <c r="A8798" s="3" t="str">
        <f>"ZNF573"</f>
        <v>ZNF573</v>
      </c>
      <c r="B8798" s="4">
        <v>4</v>
      </c>
      <c r="C8798" s="5">
        <v>0.55300000000000005</v>
      </c>
    </row>
    <row r="8799" spans="1:3" x14ac:dyDescent="0.2">
      <c r="A8799" s="3" t="str">
        <f>"ZNF248"</f>
        <v>ZNF248</v>
      </c>
      <c r="B8799" s="4">
        <v>4</v>
      </c>
      <c r="C8799" s="5">
        <v>0.55300000000000005</v>
      </c>
    </row>
    <row r="8800" spans="1:3" x14ac:dyDescent="0.2">
      <c r="A8800" s="3" t="str">
        <f>"USP22"</f>
        <v>USP22</v>
      </c>
      <c r="B8800" s="4">
        <v>4</v>
      </c>
      <c r="C8800" s="5">
        <v>0.55200000000000005</v>
      </c>
    </row>
    <row r="8801" spans="1:3" x14ac:dyDescent="0.2">
      <c r="A8801" s="3" t="str">
        <f>"ZNF813"</f>
        <v>ZNF813</v>
      </c>
      <c r="B8801" s="4">
        <v>4</v>
      </c>
      <c r="C8801" s="5">
        <v>0.55200000000000005</v>
      </c>
    </row>
    <row r="8802" spans="1:3" x14ac:dyDescent="0.2">
      <c r="A8802" s="3" t="str">
        <f>"TRAM2"</f>
        <v>TRAM2</v>
      </c>
      <c r="B8802" s="4">
        <v>4</v>
      </c>
      <c r="C8802" s="5">
        <v>0.55200000000000005</v>
      </c>
    </row>
    <row r="8803" spans="1:3" x14ac:dyDescent="0.2">
      <c r="A8803" s="3" t="str">
        <f>"GPC1"</f>
        <v>GPC1</v>
      </c>
      <c r="B8803" s="4">
        <v>4</v>
      </c>
      <c r="C8803" s="5">
        <v>0.55200000000000005</v>
      </c>
    </row>
    <row r="8804" spans="1:3" x14ac:dyDescent="0.2">
      <c r="A8804" s="3" t="str">
        <f>"PABPC4L"</f>
        <v>PABPC4L</v>
      </c>
      <c r="B8804" s="4">
        <v>4</v>
      </c>
      <c r="C8804" s="5">
        <v>0.55200000000000005</v>
      </c>
    </row>
    <row r="8805" spans="1:3" x14ac:dyDescent="0.2">
      <c r="A8805" s="3" t="str">
        <f>"ZNF74"</f>
        <v>ZNF74</v>
      </c>
      <c r="B8805" s="4">
        <v>4</v>
      </c>
      <c r="C8805" s="5">
        <v>0.55100000000000005</v>
      </c>
    </row>
    <row r="8806" spans="1:3" x14ac:dyDescent="0.2">
      <c r="A8806" s="3" t="str">
        <f>"EMILIN3"</f>
        <v>EMILIN3</v>
      </c>
      <c r="B8806" s="4">
        <v>4</v>
      </c>
      <c r="C8806" s="5">
        <v>0.55000000000000004</v>
      </c>
    </row>
    <row r="8807" spans="1:3" x14ac:dyDescent="0.2">
      <c r="A8807" s="3" t="str">
        <f>"ZSCAN26"</f>
        <v>ZSCAN26</v>
      </c>
      <c r="B8807" s="4">
        <v>4</v>
      </c>
      <c r="C8807" s="5">
        <v>0.55000000000000004</v>
      </c>
    </row>
    <row r="8808" spans="1:3" x14ac:dyDescent="0.2">
      <c r="A8808" s="3" t="str">
        <f>"HP1BP3"</f>
        <v>HP1BP3</v>
      </c>
      <c r="B8808" s="4">
        <v>4</v>
      </c>
      <c r="C8808" s="5">
        <v>0.54900000000000004</v>
      </c>
    </row>
    <row r="8809" spans="1:3" x14ac:dyDescent="0.2">
      <c r="A8809" s="3" t="str">
        <f>"KL"</f>
        <v>KL</v>
      </c>
      <c r="B8809" s="4">
        <v>4</v>
      </c>
      <c r="C8809" s="5">
        <v>0.54900000000000004</v>
      </c>
    </row>
    <row r="8810" spans="1:3" x14ac:dyDescent="0.2">
      <c r="A8810" s="3" t="str">
        <f>"RBBP4"</f>
        <v>RBBP4</v>
      </c>
      <c r="B8810" s="4">
        <v>4</v>
      </c>
      <c r="C8810" s="5">
        <v>0.54800000000000004</v>
      </c>
    </row>
    <row r="8811" spans="1:3" x14ac:dyDescent="0.2">
      <c r="A8811" s="3" t="str">
        <f>"POLR1A"</f>
        <v>POLR1A</v>
      </c>
      <c r="B8811" s="4">
        <v>4</v>
      </c>
      <c r="C8811" s="5">
        <v>0.54800000000000004</v>
      </c>
    </row>
    <row r="8812" spans="1:3" x14ac:dyDescent="0.2">
      <c r="A8812" s="3" t="str">
        <f>"ZNF416"</f>
        <v>ZNF416</v>
      </c>
      <c r="B8812" s="4">
        <v>4</v>
      </c>
      <c r="C8812" s="5">
        <v>0.54800000000000004</v>
      </c>
    </row>
    <row r="8813" spans="1:3" x14ac:dyDescent="0.2">
      <c r="A8813" s="3" t="str">
        <f>"PRPF8"</f>
        <v>PRPF8</v>
      </c>
      <c r="B8813" s="4">
        <v>4</v>
      </c>
      <c r="C8813" s="5">
        <v>0.54800000000000004</v>
      </c>
    </row>
    <row r="8814" spans="1:3" x14ac:dyDescent="0.2">
      <c r="A8814" s="3" t="str">
        <f>"LINC00997"</f>
        <v>LINC00997</v>
      </c>
      <c r="B8814" s="4">
        <v>4</v>
      </c>
      <c r="C8814" s="5">
        <v>0.54800000000000004</v>
      </c>
    </row>
    <row r="8815" spans="1:3" x14ac:dyDescent="0.2">
      <c r="A8815" s="3" t="str">
        <f>"TRIM68"</f>
        <v>TRIM68</v>
      </c>
      <c r="B8815" s="4">
        <v>4</v>
      </c>
      <c r="C8815" s="5">
        <v>0.54700000000000004</v>
      </c>
    </row>
    <row r="8816" spans="1:3" x14ac:dyDescent="0.2">
      <c r="A8816" s="3" t="str">
        <f>"TFEB"</f>
        <v>TFEB</v>
      </c>
      <c r="B8816" s="4">
        <v>4</v>
      </c>
      <c r="C8816" s="5">
        <v>0.54600000000000004</v>
      </c>
    </row>
    <row r="8817" spans="1:3" x14ac:dyDescent="0.2">
      <c r="A8817" s="3" t="str">
        <f>"PKP4"</f>
        <v>PKP4</v>
      </c>
      <c r="B8817" s="4">
        <v>4</v>
      </c>
      <c r="C8817" s="5">
        <v>0.54600000000000004</v>
      </c>
    </row>
    <row r="8818" spans="1:3" x14ac:dyDescent="0.2">
      <c r="A8818" s="3" t="str">
        <f>"TWSG1"</f>
        <v>TWSG1</v>
      </c>
      <c r="B8818" s="4">
        <v>4</v>
      </c>
      <c r="C8818" s="5">
        <v>0.54500000000000004</v>
      </c>
    </row>
    <row r="8819" spans="1:3" x14ac:dyDescent="0.2">
      <c r="A8819" s="3" t="str">
        <f>"PIGM"</f>
        <v>PIGM</v>
      </c>
      <c r="B8819" s="4">
        <v>4</v>
      </c>
      <c r="C8819" s="5">
        <v>0.54500000000000004</v>
      </c>
    </row>
    <row r="8820" spans="1:3" x14ac:dyDescent="0.2">
      <c r="A8820" s="3" t="str">
        <f>"MC5R"</f>
        <v>MC5R</v>
      </c>
      <c r="B8820" s="4">
        <v>4</v>
      </c>
      <c r="C8820" s="5">
        <v>0.54500000000000004</v>
      </c>
    </row>
    <row r="8821" spans="1:3" x14ac:dyDescent="0.2">
      <c r="A8821" s="3" t="str">
        <f>"WDR3"</f>
        <v>WDR3</v>
      </c>
      <c r="B8821" s="4">
        <v>4</v>
      </c>
      <c r="C8821" s="5">
        <v>0.54400000000000004</v>
      </c>
    </row>
    <row r="8822" spans="1:3" x14ac:dyDescent="0.2">
      <c r="A8822" s="3" t="str">
        <f>"LRP12"</f>
        <v>LRP12</v>
      </c>
      <c r="B8822" s="4">
        <v>4</v>
      </c>
      <c r="C8822" s="5">
        <v>0.54400000000000004</v>
      </c>
    </row>
    <row r="8823" spans="1:3" x14ac:dyDescent="0.2">
      <c r="A8823" s="3" t="str">
        <f>"ZNF621"</f>
        <v>ZNF621</v>
      </c>
      <c r="B8823" s="4">
        <v>4</v>
      </c>
      <c r="C8823" s="5">
        <v>0.54400000000000004</v>
      </c>
    </row>
    <row r="8824" spans="1:3" x14ac:dyDescent="0.2">
      <c r="A8824" s="3" t="str">
        <f>"HIF3A"</f>
        <v>HIF3A</v>
      </c>
      <c r="B8824" s="4">
        <v>4</v>
      </c>
      <c r="C8824" s="5">
        <v>0.54300000000000004</v>
      </c>
    </row>
    <row r="8825" spans="1:3" x14ac:dyDescent="0.2">
      <c r="A8825" s="3" t="str">
        <f>"MTARC1"</f>
        <v>MTARC1</v>
      </c>
      <c r="B8825" s="4">
        <v>4</v>
      </c>
      <c r="C8825" s="5">
        <v>0.54300000000000004</v>
      </c>
    </row>
    <row r="8826" spans="1:3" x14ac:dyDescent="0.2">
      <c r="A8826" s="3" t="str">
        <f>"ZNF879"</f>
        <v>ZNF879</v>
      </c>
      <c r="B8826" s="4">
        <v>4</v>
      </c>
      <c r="C8826" s="5">
        <v>0.54200000000000004</v>
      </c>
    </row>
    <row r="8827" spans="1:3" x14ac:dyDescent="0.2">
      <c r="A8827" s="3" t="str">
        <f>"BDP1"</f>
        <v>BDP1</v>
      </c>
      <c r="B8827" s="4">
        <v>4</v>
      </c>
      <c r="C8827" s="5">
        <v>0.54200000000000004</v>
      </c>
    </row>
    <row r="8828" spans="1:3" x14ac:dyDescent="0.2">
      <c r="A8828" s="3" t="str">
        <f>"ZNF449"</f>
        <v>ZNF449</v>
      </c>
      <c r="B8828" s="4">
        <v>4</v>
      </c>
      <c r="C8828" s="5">
        <v>0.54200000000000004</v>
      </c>
    </row>
    <row r="8829" spans="1:3" x14ac:dyDescent="0.2">
      <c r="A8829" s="3" t="str">
        <f>"AC019205.1"</f>
        <v>AC019205.1</v>
      </c>
      <c r="B8829" s="4">
        <v>4</v>
      </c>
      <c r="C8829" s="5">
        <v>0.54200000000000004</v>
      </c>
    </row>
    <row r="8830" spans="1:3" x14ac:dyDescent="0.2">
      <c r="A8830" s="3" t="str">
        <f>"ZBTB8A"</f>
        <v>ZBTB8A</v>
      </c>
      <c r="B8830" s="4">
        <v>4</v>
      </c>
      <c r="C8830" s="5">
        <v>0.54200000000000004</v>
      </c>
    </row>
    <row r="8831" spans="1:3" x14ac:dyDescent="0.2">
      <c r="A8831" s="3" t="str">
        <f>"ZNF616"</f>
        <v>ZNF616</v>
      </c>
      <c r="B8831" s="4">
        <v>4</v>
      </c>
      <c r="C8831" s="5">
        <v>0.54200000000000004</v>
      </c>
    </row>
    <row r="8832" spans="1:3" x14ac:dyDescent="0.2">
      <c r="A8832" s="3" t="str">
        <f>"DDHD2"</f>
        <v>DDHD2</v>
      </c>
      <c r="B8832" s="4">
        <v>4</v>
      </c>
      <c r="C8832" s="5">
        <v>0.54100000000000004</v>
      </c>
    </row>
    <row r="8833" spans="1:3" x14ac:dyDescent="0.2">
      <c r="A8833" s="3" t="str">
        <f>"STAG1"</f>
        <v>STAG1</v>
      </c>
      <c r="B8833" s="4">
        <v>4</v>
      </c>
      <c r="C8833" s="5">
        <v>0.54100000000000004</v>
      </c>
    </row>
    <row r="8834" spans="1:3" x14ac:dyDescent="0.2">
      <c r="A8834" s="3" t="str">
        <f>"SREBF2"</f>
        <v>SREBF2</v>
      </c>
      <c r="B8834" s="4">
        <v>4</v>
      </c>
      <c r="C8834" s="5">
        <v>0.54100000000000004</v>
      </c>
    </row>
    <row r="8835" spans="1:3" x14ac:dyDescent="0.2">
      <c r="A8835" s="3" t="str">
        <f>"STEAP2"</f>
        <v>STEAP2</v>
      </c>
      <c r="B8835" s="4">
        <v>4</v>
      </c>
      <c r="C8835" s="5">
        <v>0.54</v>
      </c>
    </row>
    <row r="8836" spans="1:3" x14ac:dyDescent="0.2">
      <c r="A8836" s="3" t="str">
        <f>"AL353572.4"</f>
        <v>AL353572.4</v>
      </c>
      <c r="B8836" s="4">
        <v>4</v>
      </c>
      <c r="C8836" s="5">
        <v>0.54</v>
      </c>
    </row>
    <row r="8837" spans="1:3" x14ac:dyDescent="0.2">
      <c r="A8837" s="3" t="str">
        <f>"ZNF559"</f>
        <v>ZNF559</v>
      </c>
      <c r="B8837" s="4">
        <v>4</v>
      </c>
      <c r="C8837" s="5">
        <v>0.53900000000000003</v>
      </c>
    </row>
    <row r="8838" spans="1:3" x14ac:dyDescent="0.2">
      <c r="A8838" s="3" t="str">
        <f>"ZSCAN25"</f>
        <v>ZSCAN25</v>
      </c>
      <c r="B8838" s="4">
        <v>4</v>
      </c>
      <c r="C8838" s="5">
        <v>0.53900000000000003</v>
      </c>
    </row>
    <row r="8839" spans="1:3" x14ac:dyDescent="0.2">
      <c r="A8839" s="3" t="str">
        <f>"ELAPOR1"</f>
        <v>ELAPOR1</v>
      </c>
      <c r="B8839" s="4">
        <v>4</v>
      </c>
      <c r="C8839" s="5">
        <v>0.53800000000000003</v>
      </c>
    </row>
    <row r="8840" spans="1:3" x14ac:dyDescent="0.2">
      <c r="A8840" s="3" t="str">
        <f>"ZBTB44"</f>
        <v>ZBTB44</v>
      </c>
      <c r="B8840" s="4">
        <v>4</v>
      </c>
      <c r="C8840" s="5">
        <v>0.53800000000000003</v>
      </c>
    </row>
    <row r="8841" spans="1:3" x14ac:dyDescent="0.2">
      <c r="A8841" s="3" t="str">
        <f>"FGFRL1"</f>
        <v>FGFRL1</v>
      </c>
      <c r="B8841" s="4">
        <v>4</v>
      </c>
      <c r="C8841" s="5">
        <v>0.53800000000000003</v>
      </c>
    </row>
    <row r="8842" spans="1:3" x14ac:dyDescent="0.2">
      <c r="A8842" s="3" t="str">
        <f>"BMPR2"</f>
        <v>BMPR2</v>
      </c>
      <c r="B8842" s="4">
        <v>4</v>
      </c>
      <c r="C8842" s="5">
        <v>0.53800000000000003</v>
      </c>
    </row>
    <row r="8843" spans="1:3" x14ac:dyDescent="0.2">
      <c r="A8843" s="3" t="str">
        <f>"APLNR"</f>
        <v>APLNR</v>
      </c>
      <c r="B8843" s="4">
        <v>4</v>
      </c>
      <c r="C8843" s="5">
        <v>0.53700000000000003</v>
      </c>
    </row>
    <row r="8844" spans="1:3" x14ac:dyDescent="0.2">
      <c r="A8844" s="3" t="str">
        <f>"LINC01106"</f>
        <v>LINC01106</v>
      </c>
      <c r="B8844" s="4">
        <v>4</v>
      </c>
      <c r="C8844" s="5">
        <v>0.53700000000000003</v>
      </c>
    </row>
    <row r="8845" spans="1:3" x14ac:dyDescent="0.2">
      <c r="A8845" s="3" t="str">
        <f>"ZZZ3"</f>
        <v>ZZZ3</v>
      </c>
      <c r="B8845" s="4">
        <v>4</v>
      </c>
      <c r="C8845" s="5">
        <v>0.53700000000000003</v>
      </c>
    </row>
    <row r="8846" spans="1:3" x14ac:dyDescent="0.2">
      <c r="A8846" s="3" t="str">
        <f>"LNX2"</f>
        <v>LNX2</v>
      </c>
      <c r="B8846" s="4">
        <v>4</v>
      </c>
      <c r="C8846" s="5">
        <v>0.53700000000000003</v>
      </c>
    </row>
    <row r="8847" spans="1:3" x14ac:dyDescent="0.2">
      <c r="A8847" s="3" t="str">
        <f>"RDX"</f>
        <v>RDX</v>
      </c>
      <c r="B8847" s="4">
        <v>4</v>
      </c>
      <c r="C8847" s="5">
        <v>0.53600000000000003</v>
      </c>
    </row>
    <row r="8848" spans="1:3" x14ac:dyDescent="0.2">
      <c r="A8848" s="3" t="str">
        <f>"NBPF12"</f>
        <v>NBPF12</v>
      </c>
      <c r="B8848" s="4">
        <v>4</v>
      </c>
      <c r="C8848" s="5">
        <v>0.53600000000000003</v>
      </c>
    </row>
    <row r="8849" spans="1:3" x14ac:dyDescent="0.2">
      <c r="A8849" s="3" t="str">
        <f>"GPATCH8"</f>
        <v>GPATCH8</v>
      </c>
      <c r="B8849" s="4">
        <v>4</v>
      </c>
      <c r="C8849" s="5">
        <v>0.53600000000000003</v>
      </c>
    </row>
    <row r="8850" spans="1:3" x14ac:dyDescent="0.2">
      <c r="A8850" s="3" t="str">
        <f>"SPOCK1"</f>
        <v>SPOCK1</v>
      </c>
      <c r="B8850" s="4">
        <v>4</v>
      </c>
      <c r="C8850" s="5">
        <v>0.53600000000000003</v>
      </c>
    </row>
    <row r="8851" spans="1:3" x14ac:dyDescent="0.2">
      <c r="A8851" s="3" t="str">
        <f>"KLK1"</f>
        <v>KLK1</v>
      </c>
      <c r="B8851" s="4">
        <v>4</v>
      </c>
      <c r="C8851" s="5">
        <v>0.53600000000000003</v>
      </c>
    </row>
    <row r="8852" spans="1:3" x14ac:dyDescent="0.2">
      <c r="A8852" s="3" t="str">
        <f>"AAMDC"</f>
        <v>AAMDC</v>
      </c>
      <c r="B8852" s="4">
        <v>4</v>
      </c>
      <c r="C8852" s="5">
        <v>0.53400000000000003</v>
      </c>
    </row>
    <row r="8853" spans="1:3" x14ac:dyDescent="0.2">
      <c r="A8853" s="3" t="str">
        <f>"GSPT2"</f>
        <v>GSPT2</v>
      </c>
      <c r="B8853" s="4">
        <v>4</v>
      </c>
      <c r="C8853" s="5">
        <v>0.53400000000000003</v>
      </c>
    </row>
    <row r="8854" spans="1:3" x14ac:dyDescent="0.2">
      <c r="A8854" s="3" t="str">
        <f>"FGF7"</f>
        <v>FGF7</v>
      </c>
      <c r="B8854" s="4">
        <v>4</v>
      </c>
      <c r="C8854" s="5">
        <v>0.53300000000000003</v>
      </c>
    </row>
    <row r="8855" spans="1:3" x14ac:dyDescent="0.2">
      <c r="A8855" s="3" t="str">
        <f>"ST8SIA6"</f>
        <v>ST8SIA6</v>
      </c>
      <c r="B8855" s="4">
        <v>4</v>
      </c>
      <c r="C8855" s="5">
        <v>0.53300000000000003</v>
      </c>
    </row>
    <row r="8856" spans="1:3" x14ac:dyDescent="0.2">
      <c r="A8856" s="3" t="str">
        <f>"ZNF41"</f>
        <v>ZNF41</v>
      </c>
      <c r="B8856" s="4">
        <v>4</v>
      </c>
      <c r="C8856" s="5">
        <v>0.53300000000000003</v>
      </c>
    </row>
    <row r="8857" spans="1:3" x14ac:dyDescent="0.2">
      <c r="A8857" s="3" t="str">
        <f>"ZNF37A"</f>
        <v>ZNF37A</v>
      </c>
      <c r="B8857" s="4">
        <v>4</v>
      </c>
      <c r="C8857" s="5">
        <v>0.53300000000000003</v>
      </c>
    </row>
    <row r="8858" spans="1:3" x14ac:dyDescent="0.2">
      <c r="A8858" s="3" t="str">
        <f>"CNTNAP5"</f>
        <v>CNTNAP5</v>
      </c>
      <c r="B8858" s="4">
        <v>4</v>
      </c>
      <c r="C8858" s="5">
        <v>0.53300000000000003</v>
      </c>
    </row>
    <row r="8859" spans="1:3" x14ac:dyDescent="0.2">
      <c r="A8859" s="3" t="str">
        <f>"MLXIPL"</f>
        <v>MLXIPL</v>
      </c>
      <c r="B8859" s="4">
        <v>4</v>
      </c>
      <c r="C8859" s="5">
        <v>0.53300000000000003</v>
      </c>
    </row>
    <row r="8860" spans="1:3" x14ac:dyDescent="0.2">
      <c r="A8860" s="3" t="str">
        <f>"ENTPD5"</f>
        <v>ENTPD5</v>
      </c>
      <c r="B8860" s="4">
        <v>4</v>
      </c>
      <c r="C8860" s="5">
        <v>0.53300000000000003</v>
      </c>
    </row>
    <row r="8861" spans="1:3" x14ac:dyDescent="0.2">
      <c r="A8861" s="3" t="str">
        <f>"NYNRIN"</f>
        <v>NYNRIN</v>
      </c>
      <c r="B8861" s="4">
        <v>4</v>
      </c>
      <c r="C8861" s="5">
        <v>0.53300000000000003</v>
      </c>
    </row>
    <row r="8862" spans="1:3" x14ac:dyDescent="0.2">
      <c r="A8862" s="3" t="str">
        <f>"POLR3B"</f>
        <v>POLR3B</v>
      </c>
      <c r="B8862" s="4">
        <v>4</v>
      </c>
      <c r="C8862" s="5">
        <v>0.53200000000000003</v>
      </c>
    </row>
    <row r="8863" spans="1:3" x14ac:dyDescent="0.2">
      <c r="A8863" s="3" t="str">
        <f>"ADGRL2"</f>
        <v>ADGRL2</v>
      </c>
      <c r="B8863" s="4">
        <v>4</v>
      </c>
      <c r="C8863" s="5">
        <v>0.53200000000000003</v>
      </c>
    </row>
    <row r="8864" spans="1:3" x14ac:dyDescent="0.2">
      <c r="A8864" s="3" t="str">
        <f>"C1orf109"</f>
        <v>C1orf109</v>
      </c>
      <c r="B8864" s="4">
        <v>4</v>
      </c>
      <c r="C8864" s="5">
        <v>0.53100000000000003</v>
      </c>
    </row>
    <row r="8865" spans="1:3" x14ac:dyDescent="0.2">
      <c r="A8865" s="3" t="str">
        <f>"SLC4A3"</f>
        <v>SLC4A3</v>
      </c>
      <c r="B8865" s="4">
        <v>4</v>
      </c>
      <c r="C8865" s="5">
        <v>0.53100000000000003</v>
      </c>
    </row>
    <row r="8866" spans="1:3" x14ac:dyDescent="0.2">
      <c r="A8866" s="3" t="str">
        <f>"TFAM"</f>
        <v>TFAM</v>
      </c>
      <c r="B8866" s="4">
        <v>4</v>
      </c>
      <c r="C8866" s="5">
        <v>0.53</v>
      </c>
    </row>
    <row r="8867" spans="1:3" x14ac:dyDescent="0.2">
      <c r="A8867" s="3" t="str">
        <f>"KRTCAP3"</f>
        <v>KRTCAP3</v>
      </c>
      <c r="B8867" s="4">
        <v>4</v>
      </c>
      <c r="C8867" s="5">
        <v>0.53</v>
      </c>
    </row>
    <row r="8868" spans="1:3" x14ac:dyDescent="0.2">
      <c r="A8868" s="3" t="str">
        <f>"ZNF639"</f>
        <v>ZNF639</v>
      </c>
      <c r="B8868" s="4">
        <v>4</v>
      </c>
      <c r="C8868" s="5">
        <v>0.53</v>
      </c>
    </row>
    <row r="8869" spans="1:3" x14ac:dyDescent="0.2">
      <c r="A8869" s="3" t="str">
        <f>"KIAA1109"</f>
        <v>KIAA1109</v>
      </c>
      <c r="B8869" s="4">
        <v>4</v>
      </c>
      <c r="C8869" s="5">
        <v>0.53</v>
      </c>
    </row>
    <row r="8870" spans="1:3" x14ac:dyDescent="0.2">
      <c r="A8870" s="3" t="str">
        <f>"CYB5R3"</f>
        <v>CYB5R3</v>
      </c>
      <c r="B8870" s="4">
        <v>4</v>
      </c>
      <c r="C8870" s="5">
        <v>0.53</v>
      </c>
    </row>
    <row r="8871" spans="1:3" x14ac:dyDescent="0.2">
      <c r="A8871" s="3" t="str">
        <f>"AP001528.2"</f>
        <v>AP001528.2</v>
      </c>
      <c r="B8871" s="4">
        <v>4</v>
      </c>
      <c r="C8871" s="5">
        <v>0.52900000000000003</v>
      </c>
    </row>
    <row r="8872" spans="1:3" x14ac:dyDescent="0.2">
      <c r="A8872" s="3" t="str">
        <f>"PRDM5"</f>
        <v>PRDM5</v>
      </c>
      <c r="B8872" s="4">
        <v>4</v>
      </c>
      <c r="C8872" s="5">
        <v>0.52800000000000002</v>
      </c>
    </row>
    <row r="8873" spans="1:3" x14ac:dyDescent="0.2">
      <c r="A8873" s="3" t="str">
        <f>"CHD9"</f>
        <v>CHD9</v>
      </c>
      <c r="B8873" s="4">
        <v>4</v>
      </c>
      <c r="C8873" s="5">
        <v>0.52800000000000002</v>
      </c>
    </row>
    <row r="8874" spans="1:3" x14ac:dyDescent="0.2">
      <c r="A8874" s="3" t="str">
        <f>"STON2"</f>
        <v>STON2</v>
      </c>
      <c r="B8874" s="4">
        <v>4</v>
      </c>
      <c r="C8874" s="5">
        <v>0.52800000000000002</v>
      </c>
    </row>
    <row r="8875" spans="1:3" x14ac:dyDescent="0.2">
      <c r="A8875" s="3" t="str">
        <f>"UST"</f>
        <v>UST</v>
      </c>
      <c r="B8875" s="4">
        <v>4</v>
      </c>
      <c r="C8875" s="5">
        <v>0.52800000000000002</v>
      </c>
    </row>
    <row r="8876" spans="1:3" x14ac:dyDescent="0.2">
      <c r="A8876" s="3" t="str">
        <f>"GVQW3"</f>
        <v>GVQW3</v>
      </c>
      <c r="B8876" s="4">
        <v>4</v>
      </c>
      <c r="C8876" s="5">
        <v>0.52800000000000002</v>
      </c>
    </row>
    <row r="8877" spans="1:3" x14ac:dyDescent="0.2">
      <c r="A8877" s="3" t="str">
        <f>"ZNF702P"</f>
        <v>ZNF702P</v>
      </c>
      <c r="B8877" s="4">
        <v>4</v>
      </c>
      <c r="C8877" s="5">
        <v>0.52700000000000002</v>
      </c>
    </row>
    <row r="8878" spans="1:3" x14ac:dyDescent="0.2">
      <c r="A8878" s="3" t="str">
        <f>"GPAM"</f>
        <v>GPAM</v>
      </c>
      <c r="B8878" s="4">
        <v>4</v>
      </c>
      <c r="C8878" s="5">
        <v>0.52700000000000002</v>
      </c>
    </row>
    <row r="8879" spans="1:3" x14ac:dyDescent="0.2">
      <c r="A8879" s="3" t="str">
        <f>"LTBP4"</f>
        <v>LTBP4</v>
      </c>
      <c r="B8879" s="4">
        <v>4</v>
      </c>
      <c r="C8879" s="5">
        <v>0.52700000000000002</v>
      </c>
    </row>
    <row r="8880" spans="1:3" x14ac:dyDescent="0.2">
      <c r="A8880" s="3" t="str">
        <f>"ZNF660"</f>
        <v>ZNF660</v>
      </c>
      <c r="B8880" s="4">
        <v>4</v>
      </c>
      <c r="C8880" s="5">
        <v>0.52700000000000002</v>
      </c>
    </row>
    <row r="8881" spans="1:3" x14ac:dyDescent="0.2">
      <c r="A8881" s="3" t="str">
        <f>"NPTX2"</f>
        <v>NPTX2</v>
      </c>
      <c r="B8881" s="4">
        <v>4</v>
      </c>
      <c r="C8881" s="5">
        <v>0.52700000000000002</v>
      </c>
    </row>
    <row r="8882" spans="1:3" x14ac:dyDescent="0.2">
      <c r="A8882" s="3" t="str">
        <f>"TSHZ2"</f>
        <v>TSHZ2</v>
      </c>
      <c r="B8882" s="4">
        <v>4</v>
      </c>
      <c r="C8882" s="5">
        <v>0.52700000000000002</v>
      </c>
    </row>
    <row r="8883" spans="1:3" x14ac:dyDescent="0.2">
      <c r="A8883" s="3" t="str">
        <f>"MYO9A"</f>
        <v>MYO9A</v>
      </c>
      <c r="B8883" s="4">
        <v>4</v>
      </c>
      <c r="C8883" s="5">
        <v>0.52700000000000002</v>
      </c>
    </row>
    <row r="8884" spans="1:3" x14ac:dyDescent="0.2">
      <c r="A8884" s="3" t="str">
        <f>"ZMYM4"</f>
        <v>ZMYM4</v>
      </c>
      <c r="B8884" s="4">
        <v>4</v>
      </c>
      <c r="C8884" s="5">
        <v>0.52600000000000002</v>
      </c>
    </row>
    <row r="8885" spans="1:3" x14ac:dyDescent="0.2">
      <c r="A8885" s="3" t="str">
        <f>"UQCRC1"</f>
        <v>UQCRC1</v>
      </c>
      <c r="B8885" s="4">
        <v>4</v>
      </c>
      <c r="C8885" s="5">
        <v>0.52600000000000002</v>
      </c>
    </row>
    <row r="8886" spans="1:3" x14ac:dyDescent="0.2">
      <c r="A8886" s="3" t="str">
        <f>"MYLK4"</f>
        <v>MYLK4</v>
      </c>
      <c r="B8886" s="4">
        <v>4</v>
      </c>
      <c r="C8886" s="5">
        <v>0.52600000000000002</v>
      </c>
    </row>
    <row r="8887" spans="1:3" x14ac:dyDescent="0.2">
      <c r="A8887" s="3" t="str">
        <f>"ING5"</f>
        <v>ING5</v>
      </c>
      <c r="B8887" s="4">
        <v>4</v>
      </c>
      <c r="C8887" s="5">
        <v>0.52600000000000002</v>
      </c>
    </row>
    <row r="8888" spans="1:3" x14ac:dyDescent="0.2">
      <c r="A8888" s="3" t="str">
        <f>"ZNF507"</f>
        <v>ZNF507</v>
      </c>
      <c r="B8888" s="4">
        <v>4</v>
      </c>
      <c r="C8888" s="5">
        <v>0.52500000000000002</v>
      </c>
    </row>
    <row r="8889" spans="1:3" x14ac:dyDescent="0.2">
      <c r="A8889" s="3" t="str">
        <f>"GGT7"</f>
        <v>GGT7</v>
      </c>
      <c r="B8889" s="4">
        <v>4</v>
      </c>
      <c r="C8889" s="5">
        <v>0.52500000000000002</v>
      </c>
    </row>
    <row r="8890" spans="1:3" x14ac:dyDescent="0.2">
      <c r="A8890" s="3" t="str">
        <f>"SLC35F2"</f>
        <v>SLC35F2</v>
      </c>
      <c r="B8890" s="4">
        <v>4</v>
      </c>
      <c r="C8890" s="5">
        <v>0.52500000000000002</v>
      </c>
    </row>
    <row r="8891" spans="1:3" x14ac:dyDescent="0.2">
      <c r="A8891" s="3" t="str">
        <f>"ALDH1L1-AS2"</f>
        <v>ALDH1L1-AS2</v>
      </c>
      <c r="B8891" s="4">
        <v>4</v>
      </c>
      <c r="C8891" s="5">
        <v>0.52500000000000002</v>
      </c>
    </row>
    <row r="8892" spans="1:3" x14ac:dyDescent="0.2">
      <c r="A8892" s="3" t="str">
        <f>"TRPM7"</f>
        <v>TRPM7</v>
      </c>
      <c r="B8892" s="4">
        <v>4</v>
      </c>
      <c r="C8892" s="5">
        <v>0.52400000000000002</v>
      </c>
    </row>
    <row r="8893" spans="1:3" x14ac:dyDescent="0.2">
      <c r="A8893" s="3" t="str">
        <f>"TOX3"</f>
        <v>TOX3</v>
      </c>
      <c r="B8893" s="4">
        <v>4</v>
      </c>
      <c r="C8893" s="5">
        <v>0.52400000000000002</v>
      </c>
    </row>
    <row r="8894" spans="1:3" x14ac:dyDescent="0.2">
      <c r="A8894" s="3" t="str">
        <f>"ADCY2"</f>
        <v>ADCY2</v>
      </c>
      <c r="B8894" s="4">
        <v>4</v>
      </c>
      <c r="C8894" s="5">
        <v>0.52400000000000002</v>
      </c>
    </row>
    <row r="8895" spans="1:3" x14ac:dyDescent="0.2">
      <c r="A8895" s="3" t="str">
        <f>"PRSS23"</f>
        <v>PRSS23</v>
      </c>
      <c r="B8895" s="4">
        <v>4</v>
      </c>
      <c r="C8895" s="5">
        <v>0.52400000000000002</v>
      </c>
    </row>
    <row r="8896" spans="1:3" x14ac:dyDescent="0.2">
      <c r="A8896" s="3" t="str">
        <f>"AC015656.1"</f>
        <v>AC015656.1</v>
      </c>
      <c r="B8896" s="4">
        <v>4</v>
      </c>
      <c r="C8896" s="5">
        <v>0.52400000000000002</v>
      </c>
    </row>
    <row r="8897" spans="1:3" x14ac:dyDescent="0.2">
      <c r="A8897" s="3" t="str">
        <f>"MAGEH1"</f>
        <v>MAGEH1</v>
      </c>
      <c r="B8897" s="4">
        <v>4</v>
      </c>
      <c r="C8897" s="5">
        <v>0.52400000000000002</v>
      </c>
    </row>
    <row r="8898" spans="1:3" x14ac:dyDescent="0.2">
      <c r="A8898" s="3" t="str">
        <f>"ZNF761"</f>
        <v>ZNF761</v>
      </c>
      <c r="B8898" s="4">
        <v>4</v>
      </c>
      <c r="C8898" s="5">
        <v>0.52300000000000002</v>
      </c>
    </row>
    <row r="8899" spans="1:3" x14ac:dyDescent="0.2">
      <c r="A8899" s="3" t="str">
        <f>"AC106795.2"</f>
        <v>AC106795.2</v>
      </c>
      <c r="B8899" s="4">
        <v>4</v>
      </c>
      <c r="C8899" s="5">
        <v>0.52200000000000002</v>
      </c>
    </row>
    <row r="8900" spans="1:3" x14ac:dyDescent="0.2">
      <c r="A8900" s="3" t="str">
        <f>"GPR146"</f>
        <v>GPR146</v>
      </c>
      <c r="B8900" s="4">
        <v>4</v>
      </c>
      <c r="C8900" s="5">
        <v>0.52200000000000002</v>
      </c>
    </row>
    <row r="8901" spans="1:3" x14ac:dyDescent="0.2">
      <c r="A8901" s="3" t="str">
        <f>"UNC5A"</f>
        <v>UNC5A</v>
      </c>
      <c r="B8901" s="4">
        <v>4</v>
      </c>
      <c r="C8901" s="5">
        <v>0.52200000000000002</v>
      </c>
    </row>
    <row r="8902" spans="1:3" x14ac:dyDescent="0.2">
      <c r="A8902" s="3" t="str">
        <f>"CDH15"</f>
        <v>CDH15</v>
      </c>
      <c r="B8902" s="4">
        <v>4</v>
      </c>
      <c r="C8902" s="5">
        <v>0.52200000000000002</v>
      </c>
    </row>
    <row r="8903" spans="1:3" x14ac:dyDescent="0.2">
      <c r="A8903" s="3" t="str">
        <f>"C19orf57"</f>
        <v>C19orf57</v>
      </c>
      <c r="B8903" s="4">
        <v>4</v>
      </c>
      <c r="C8903" s="5">
        <v>0.52100000000000002</v>
      </c>
    </row>
    <row r="8904" spans="1:3" x14ac:dyDescent="0.2">
      <c r="A8904" s="3" t="str">
        <f>"CS"</f>
        <v>CS</v>
      </c>
      <c r="B8904" s="4">
        <v>4</v>
      </c>
      <c r="C8904" s="5">
        <v>0.52100000000000002</v>
      </c>
    </row>
    <row r="8905" spans="1:3" x14ac:dyDescent="0.2">
      <c r="A8905" s="3" t="str">
        <f>"AC108941.3"</f>
        <v>AC108941.3</v>
      </c>
      <c r="B8905" s="4">
        <v>4</v>
      </c>
      <c r="C8905" s="5">
        <v>0.52100000000000002</v>
      </c>
    </row>
    <row r="8906" spans="1:3" x14ac:dyDescent="0.2">
      <c r="A8906" s="3" t="str">
        <f>"LARGE2"</f>
        <v>LARGE2</v>
      </c>
      <c r="B8906" s="4">
        <v>4</v>
      </c>
      <c r="C8906" s="5">
        <v>0.52100000000000002</v>
      </c>
    </row>
    <row r="8907" spans="1:3" x14ac:dyDescent="0.2">
      <c r="A8907" s="3" t="str">
        <f>"NET1"</f>
        <v>NET1</v>
      </c>
      <c r="B8907" s="4">
        <v>4</v>
      </c>
      <c r="C8907" s="5">
        <v>0.52</v>
      </c>
    </row>
    <row r="8908" spans="1:3" x14ac:dyDescent="0.2">
      <c r="A8908" s="3" t="str">
        <f>"DBN1"</f>
        <v>DBN1</v>
      </c>
      <c r="B8908" s="4">
        <v>4</v>
      </c>
      <c r="C8908" s="5">
        <v>0.52</v>
      </c>
    </row>
    <row r="8909" spans="1:3" x14ac:dyDescent="0.2">
      <c r="A8909" s="3" t="str">
        <f>"FGFR3"</f>
        <v>FGFR3</v>
      </c>
      <c r="B8909" s="4">
        <v>4</v>
      </c>
      <c r="C8909" s="5">
        <v>0.52</v>
      </c>
    </row>
    <row r="8910" spans="1:3" x14ac:dyDescent="0.2">
      <c r="A8910" s="3" t="str">
        <f>"KAT8"</f>
        <v>KAT8</v>
      </c>
      <c r="B8910" s="4">
        <v>4</v>
      </c>
      <c r="C8910" s="5">
        <v>0.52</v>
      </c>
    </row>
    <row r="8911" spans="1:3" x14ac:dyDescent="0.2">
      <c r="A8911" s="3" t="str">
        <f>"VEPH1"</f>
        <v>VEPH1</v>
      </c>
      <c r="B8911" s="4">
        <v>4</v>
      </c>
      <c r="C8911" s="5">
        <v>0.51900000000000002</v>
      </c>
    </row>
    <row r="8912" spans="1:3" x14ac:dyDescent="0.2">
      <c r="A8912" s="3" t="str">
        <f>"PER2"</f>
        <v>PER2</v>
      </c>
      <c r="B8912" s="4">
        <v>4</v>
      </c>
      <c r="C8912" s="5">
        <v>0.51700000000000002</v>
      </c>
    </row>
    <row r="8913" spans="1:3" x14ac:dyDescent="0.2">
      <c r="A8913" s="3" t="str">
        <f>"SLC16A2"</f>
        <v>SLC16A2</v>
      </c>
      <c r="B8913" s="4">
        <v>4</v>
      </c>
      <c r="C8913" s="5">
        <v>0.51700000000000002</v>
      </c>
    </row>
    <row r="8914" spans="1:3" x14ac:dyDescent="0.2">
      <c r="A8914" s="3" t="str">
        <f>"AC087491.1"</f>
        <v>AC087491.1</v>
      </c>
      <c r="B8914" s="4">
        <v>4</v>
      </c>
      <c r="C8914" s="5">
        <v>0.51700000000000002</v>
      </c>
    </row>
    <row r="8915" spans="1:3" x14ac:dyDescent="0.2">
      <c r="A8915" s="3" t="str">
        <f>"ZNF671"</f>
        <v>ZNF671</v>
      </c>
      <c r="B8915" s="4">
        <v>4</v>
      </c>
      <c r="C8915" s="5">
        <v>0.51600000000000001</v>
      </c>
    </row>
    <row r="8916" spans="1:3" x14ac:dyDescent="0.2">
      <c r="A8916" s="3" t="str">
        <f>"PC"</f>
        <v>PC</v>
      </c>
      <c r="B8916" s="4">
        <v>4</v>
      </c>
      <c r="C8916" s="5">
        <v>0.51600000000000001</v>
      </c>
    </row>
    <row r="8917" spans="1:3" x14ac:dyDescent="0.2">
      <c r="A8917" s="3" t="str">
        <f>"CTCF"</f>
        <v>CTCF</v>
      </c>
      <c r="B8917" s="4">
        <v>4</v>
      </c>
      <c r="C8917" s="5">
        <v>0.51600000000000001</v>
      </c>
    </row>
    <row r="8918" spans="1:3" x14ac:dyDescent="0.2">
      <c r="A8918" s="3" t="str">
        <f>"AC100810.1"</f>
        <v>AC100810.1</v>
      </c>
      <c r="B8918" s="4">
        <v>4</v>
      </c>
      <c r="C8918" s="5">
        <v>0.51500000000000001</v>
      </c>
    </row>
    <row r="8919" spans="1:3" x14ac:dyDescent="0.2">
      <c r="A8919" s="3" t="str">
        <f>"AF186192.2"</f>
        <v>AF186192.2</v>
      </c>
      <c r="B8919" s="4">
        <v>4</v>
      </c>
      <c r="C8919" s="5">
        <v>0.51500000000000001</v>
      </c>
    </row>
    <row r="8920" spans="1:3" x14ac:dyDescent="0.2">
      <c r="A8920" s="3" t="str">
        <f>"EHD2"</f>
        <v>EHD2</v>
      </c>
      <c r="B8920" s="4">
        <v>4</v>
      </c>
      <c r="C8920" s="5">
        <v>0.51500000000000001</v>
      </c>
    </row>
    <row r="8921" spans="1:3" x14ac:dyDescent="0.2">
      <c r="A8921" s="3" t="str">
        <f>"CDIN1"</f>
        <v>CDIN1</v>
      </c>
      <c r="B8921" s="4">
        <v>4</v>
      </c>
      <c r="C8921" s="5">
        <v>0.51500000000000001</v>
      </c>
    </row>
    <row r="8922" spans="1:3" x14ac:dyDescent="0.2">
      <c r="A8922" s="3" t="str">
        <f>"RRN3"</f>
        <v>RRN3</v>
      </c>
      <c r="B8922" s="4">
        <v>4</v>
      </c>
      <c r="C8922" s="5">
        <v>0.51400000000000001</v>
      </c>
    </row>
    <row r="8923" spans="1:3" x14ac:dyDescent="0.2">
      <c r="A8923" s="3" t="str">
        <f>"NEMP2"</f>
        <v>NEMP2</v>
      </c>
      <c r="B8923" s="4">
        <v>4</v>
      </c>
      <c r="C8923" s="5">
        <v>0.51400000000000001</v>
      </c>
    </row>
    <row r="8924" spans="1:3" x14ac:dyDescent="0.2">
      <c r="A8924" s="3" t="str">
        <f>"GXYLT2"</f>
        <v>GXYLT2</v>
      </c>
      <c r="B8924" s="4">
        <v>4</v>
      </c>
      <c r="C8924" s="5">
        <v>0.51400000000000001</v>
      </c>
    </row>
    <row r="8925" spans="1:3" x14ac:dyDescent="0.2">
      <c r="A8925" s="3" t="str">
        <f>"RASL12"</f>
        <v>RASL12</v>
      </c>
      <c r="B8925" s="4">
        <v>4</v>
      </c>
      <c r="C8925" s="5">
        <v>0.51400000000000001</v>
      </c>
    </row>
    <row r="8926" spans="1:3" x14ac:dyDescent="0.2">
      <c r="A8926" s="3" t="str">
        <f>"RBBP9"</f>
        <v>RBBP9</v>
      </c>
      <c r="B8926" s="4">
        <v>4</v>
      </c>
      <c r="C8926" s="5">
        <v>0.51300000000000001</v>
      </c>
    </row>
    <row r="8927" spans="1:3" x14ac:dyDescent="0.2">
      <c r="A8927" s="3" t="str">
        <f>"TLR5"</f>
        <v>TLR5</v>
      </c>
      <c r="B8927" s="4">
        <v>4</v>
      </c>
      <c r="C8927" s="5">
        <v>0.51300000000000001</v>
      </c>
    </row>
    <row r="8928" spans="1:3" x14ac:dyDescent="0.2">
      <c r="A8928" s="3" t="str">
        <f>"AC102953.2"</f>
        <v>AC102953.2</v>
      </c>
      <c r="B8928" s="4">
        <v>4</v>
      </c>
      <c r="C8928" s="5">
        <v>0.51200000000000001</v>
      </c>
    </row>
    <row r="8929" spans="1:3" x14ac:dyDescent="0.2">
      <c r="A8929" s="3" t="str">
        <f>"ZBTB16"</f>
        <v>ZBTB16</v>
      </c>
      <c r="B8929" s="4">
        <v>4</v>
      </c>
      <c r="C8929" s="5">
        <v>0.51200000000000001</v>
      </c>
    </row>
    <row r="8930" spans="1:3" x14ac:dyDescent="0.2">
      <c r="A8930" s="3" t="str">
        <f>"SETMAR"</f>
        <v>SETMAR</v>
      </c>
      <c r="B8930" s="4">
        <v>4</v>
      </c>
      <c r="C8930" s="5">
        <v>0.51200000000000001</v>
      </c>
    </row>
    <row r="8931" spans="1:3" x14ac:dyDescent="0.2">
      <c r="A8931" s="3" t="str">
        <f>"ZNF397"</f>
        <v>ZNF397</v>
      </c>
      <c r="B8931" s="4">
        <v>4</v>
      </c>
      <c r="C8931" s="5">
        <v>0.51200000000000001</v>
      </c>
    </row>
    <row r="8932" spans="1:3" x14ac:dyDescent="0.2">
      <c r="A8932" s="3" t="str">
        <f>"DUSP7"</f>
        <v>DUSP7</v>
      </c>
      <c r="B8932" s="4">
        <v>4</v>
      </c>
      <c r="C8932" s="5">
        <v>0.51200000000000001</v>
      </c>
    </row>
    <row r="8933" spans="1:3" x14ac:dyDescent="0.2">
      <c r="A8933" s="3" t="str">
        <f>"KITLG"</f>
        <v>KITLG</v>
      </c>
      <c r="B8933" s="4">
        <v>4</v>
      </c>
      <c r="C8933" s="5">
        <v>0.51200000000000001</v>
      </c>
    </row>
    <row r="8934" spans="1:3" x14ac:dyDescent="0.2">
      <c r="A8934" s="3" t="str">
        <f>"FKBP5"</f>
        <v>FKBP5</v>
      </c>
      <c r="B8934" s="4">
        <v>4</v>
      </c>
      <c r="C8934" s="5">
        <v>0.51200000000000001</v>
      </c>
    </row>
    <row r="8935" spans="1:3" x14ac:dyDescent="0.2">
      <c r="A8935" s="3" t="str">
        <f>"ZNF154"</f>
        <v>ZNF154</v>
      </c>
      <c r="B8935" s="4">
        <v>4</v>
      </c>
      <c r="C8935" s="5">
        <v>0.51100000000000001</v>
      </c>
    </row>
    <row r="8936" spans="1:3" x14ac:dyDescent="0.2">
      <c r="A8936" s="3" t="str">
        <f>"UBIAD1"</f>
        <v>UBIAD1</v>
      </c>
      <c r="B8936" s="4">
        <v>4</v>
      </c>
      <c r="C8936" s="5">
        <v>0.51100000000000001</v>
      </c>
    </row>
    <row r="8937" spans="1:3" x14ac:dyDescent="0.2">
      <c r="A8937" s="3" t="str">
        <f>"SMIM10"</f>
        <v>SMIM10</v>
      </c>
      <c r="B8937" s="4">
        <v>4</v>
      </c>
      <c r="C8937" s="5">
        <v>0.51</v>
      </c>
    </row>
    <row r="8938" spans="1:3" x14ac:dyDescent="0.2">
      <c r="A8938" s="3" t="str">
        <f>"FERMT2"</f>
        <v>FERMT2</v>
      </c>
      <c r="B8938" s="4">
        <v>4</v>
      </c>
      <c r="C8938" s="5">
        <v>0.51</v>
      </c>
    </row>
    <row r="8939" spans="1:3" x14ac:dyDescent="0.2">
      <c r="A8939" s="3" t="str">
        <f>"DYNC1LI2"</f>
        <v>DYNC1LI2</v>
      </c>
      <c r="B8939" s="4">
        <v>4</v>
      </c>
      <c r="C8939" s="5">
        <v>0.51</v>
      </c>
    </row>
    <row r="8940" spans="1:3" x14ac:dyDescent="0.2">
      <c r="A8940" s="3" t="str">
        <f>"ZNF256"</f>
        <v>ZNF256</v>
      </c>
      <c r="B8940" s="4">
        <v>4</v>
      </c>
      <c r="C8940" s="5">
        <v>0.51</v>
      </c>
    </row>
    <row r="8941" spans="1:3" x14ac:dyDescent="0.2">
      <c r="A8941" s="3" t="str">
        <f>"LGR4"</f>
        <v>LGR4</v>
      </c>
      <c r="B8941" s="4">
        <v>4</v>
      </c>
      <c r="C8941" s="5">
        <v>0.51</v>
      </c>
    </row>
    <row r="8942" spans="1:3" x14ac:dyDescent="0.2">
      <c r="A8942" s="3" t="str">
        <f>"XPO7"</f>
        <v>XPO7</v>
      </c>
      <c r="B8942" s="4">
        <v>4</v>
      </c>
      <c r="C8942" s="5">
        <v>0.50900000000000001</v>
      </c>
    </row>
    <row r="8943" spans="1:3" x14ac:dyDescent="0.2">
      <c r="A8943" s="3" t="str">
        <f>"CERS3-AS1"</f>
        <v>CERS3-AS1</v>
      </c>
      <c r="B8943" s="4">
        <v>4</v>
      </c>
      <c r="C8943" s="5">
        <v>0.50900000000000001</v>
      </c>
    </row>
    <row r="8944" spans="1:3" x14ac:dyDescent="0.2">
      <c r="A8944" s="3" t="str">
        <f>"POLR1B"</f>
        <v>POLR1B</v>
      </c>
      <c r="B8944" s="4">
        <v>4</v>
      </c>
      <c r="C8944" s="5">
        <v>0.50900000000000001</v>
      </c>
    </row>
    <row r="8945" spans="1:3" x14ac:dyDescent="0.2">
      <c r="A8945" s="3" t="str">
        <f>"EIF2AK4"</f>
        <v>EIF2AK4</v>
      </c>
      <c r="B8945" s="4">
        <v>4</v>
      </c>
      <c r="C8945" s="5">
        <v>0.50900000000000001</v>
      </c>
    </row>
    <row r="8946" spans="1:3" x14ac:dyDescent="0.2">
      <c r="A8946" s="3" t="str">
        <f>"SMAD5-AS1"</f>
        <v>SMAD5-AS1</v>
      </c>
      <c r="B8946" s="4">
        <v>4</v>
      </c>
      <c r="C8946" s="5">
        <v>0.50900000000000001</v>
      </c>
    </row>
    <row r="8947" spans="1:3" x14ac:dyDescent="0.2">
      <c r="A8947" s="3" t="str">
        <f>"BAG3"</f>
        <v>BAG3</v>
      </c>
      <c r="B8947" s="4">
        <v>4</v>
      </c>
      <c r="C8947" s="5">
        <v>0.50900000000000001</v>
      </c>
    </row>
    <row r="8948" spans="1:3" x14ac:dyDescent="0.2">
      <c r="A8948" s="3" t="str">
        <f>"ATP6V0D2"</f>
        <v>ATP6V0D2</v>
      </c>
      <c r="B8948" s="4">
        <v>4</v>
      </c>
      <c r="C8948" s="5">
        <v>0.50800000000000001</v>
      </c>
    </row>
    <row r="8949" spans="1:3" x14ac:dyDescent="0.2">
      <c r="A8949" s="3" t="str">
        <f>"PER3"</f>
        <v>PER3</v>
      </c>
      <c r="B8949" s="4">
        <v>4</v>
      </c>
      <c r="C8949" s="5">
        <v>0.50800000000000001</v>
      </c>
    </row>
    <row r="8950" spans="1:3" x14ac:dyDescent="0.2">
      <c r="A8950" s="3" t="str">
        <f>"FKBP7"</f>
        <v>FKBP7</v>
      </c>
      <c r="B8950" s="4">
        <v>4</v>
      </c>
      <c r="C8950" s="5">
        <v>0.50800000000000001</v>
      </c>
    </row>
    <row r="8951" spans="1:3" x14ac:dyDescent="0.2">
      <c r="A8951" s="3" t="str">
        <f>"PACS2"</f>
        <v>PACS2</v>
      </c>
      <c r="B8951" s="4">
        <v>4</v>
      </c>
      <c r="C8951" s="5">
        <v>0.50800000000000001</v>
      </c>
    </row>
    <row r="8952" spans="1:3" x14ac:dyDescent="0.2">
      <c r="A8952" s="3" t="str">
        <f>"MTO1"</f>
        <v>MTO1</v>
      </c>
      <c r="B8952" s="4">
        <v>4</v>
      </c>
      <c r="C8952" s="5">
        <v>0.50700000000000001</v>
      </c>
    </row>
    <row r="8953" spans="1:3" x14ac:dyDescent="0.2">
      <c r="A8953" s="3" t="str">
        <f>"DPYS"</f>
        <v>DPYS</v>
      </c>
      <c r="B8953" s="4">
        <v>4</v>
      </c>
      <c r="C8953" s="5">
        <v>0.50700000000000001</v>
      </c>
    </row>
    <row r="8954" spans="1:3" x14ac:dyDescent="0.2">
      <c r="A8954" s="3" t="str">
        <f>"BEX3"</f>
        <v>BEX3</v>
      </c>
      <c r="B8954" s="4">
        <v>4</v>
      </c>
      <c r="C8954" s="5">
        <v>0.50600000000000001</v>
      </c>
    </row>
    <row r="8955" spans="1:3" x14ac:dyDescent="0.2">
      <c r="A8955" s="3" t="str">
        <f>"ZSCAN12"</f>
        <v>ZSCAN12</v>
      </c>
      <c r="B8955" s="4">
        <v>4</v>
      </c>
      <c r="C8955" s="5">
        <v>0.505</v>
      </c>
    </row>
    <row r="8956" spans="1:3" x14ac:dyDescent="0.2">
      <c r="A8956" s="3" t="str">
        <f>"UBA6-AS1"</f>
        <v>UBA6-AS1</v>
      </c>
      <c r="B8956" s="4">
        <v>4</v>
      </c>
      <c r="C8956" s="5">
        <v>0.505</v>
      </c>
    </row>
    <row r="8957" spans="1:3" x14ac:dyDescent="0.2">
      <c r="A8957" s="3" t="str">
        <f>"AL603750.1"</f>
        <v>AL603750.1</v>
      </c>
      <c r="B8957" s="4">
        <v>4</v>
      </c>
      <c r="C8957" s="5">
        <v>0.505</v>
      </c>
    </row>
    <row r="8958" spans="1:3" x14ac:dyDescent="0.2">
      <c r="A8958" s="3" t="str">
        <f>"AL079307.1"</f>
        <v>AL079307.1</v>
      </c>
      <c r="B8958" s="4">
        <v>4</v>
      </c>
      <c r="C8958" s="5">
        <v>0.505</v>
      </c>
    </row>
    <row r="8959" spans="1:3" x14ac:dyDescent="0.2">
      <c r="A8959" s="3" t="str">
        <f>"SIAH2"</f>
        <v>SIAH2</v>
      </c>
      <c r="B8959" s="4">
        <v>4</v>
      </c>
      <c r="C8959" s="5">
        <v>0.504</v>
      </c>
    </row>
    <row r="8960" spans="1:3" x14ac:dyDescent="0.2">
      <c r="A8960" s="3" t="str">
        <f>"KRBA2"</f>
        <v>KRBA2</v>
      </c>
      <c r="B8960" s="4">
        <v>4</v>
      </c>
      <c r="C8960" s="5">
        <v>0.503</v>
      </c>
    </row>
    <row r="8961" spans="1:3" x14ac:dyDescent="0.2">
      <c r="A8961" s="3" t="str">
        <f>"CLCC1"</f>
        <v>CLCC1</v>
      </c>
      <c r="B8961" s="4">
        <v>4</v>
      </c>
      <c r="C8961" s="5">
        <v>0.503</v>
      </c>
    </row>
    <row r="8962" spans="1:3" x14ac:dyDescent="0.2">
      <c r="A8962" s="3" t="str">
        <f>"ZNF502"</f>
        <v>ZNF502</v>
      </c>
      <c r="B8962" s="4">
        <v>4</v>
      </c>
      <c r="C8962" s="5">
        <v>0.502</v>
      </c>
    </row>
    <row r="8963" spans="1:3" x14ac:dyDescent="0.2">
      <c r="A8963" s="3" t="str">
        <f>"ZNF773"</f>
        <v>ZNF773</v>
      </c>
      <c r="B8963" s="4">
        <v>4</v>
      </c>
      <c r="C8963" s="5">
        <v>0.502</v>
      </c>
    </row>
    <row r="8964" spans="1:3" x14ac:dyDescent="0.2">
      <c r="A8964" s="3" t="str">
        <f>"IMMT"</f>
        <v>IMMT</v>
      </c>
      <c r="B8964" s="4">
        <v>4</v>
      </c>
      <c r="C8964" s="5">
        <v>0.502</v>
      </c>
    </row>
    <row r="8965" spans="1:3" x14ac:dyDescent="0.2">
      <c r="A8965" s="3" t="str">
        <f>"AC007406.4"</f>
        <v>AC007406.4</v>
      </c>
      <c r="B8965" s="4">
        <v>4</v>
      </c>
      <c r="C8965" s="5">
        <v>0.502</v>
      </c>
    </row>
    <row r="8966" spans="1:3" x14ac:dyDescent="0.2">
      <c r="A8966" s="3" t="str">
        <f>"ARHGEF10"</f>
        <v>ARHGEF10</v>
      </c>
      <c r="B8966" s="4">
        <v>4</v>
      </c>
      <c r="C8966" s="5">
        <v>0.501</v>
      </c>
    </row>
    <row r="8967" spans="1:3" x14ac:dyDescent="0.2">
      <c r="A8967" s="3" t="str">
        <f>"NUCKS1"</f>
        <v>NUCKS1</v>
      </c>
      <c r="B8967" s="4">
        <v>4</v>
      </c>
      <c r="C8967" s="5">
        <v>0.501</v>
      </c>
    </row>
    <row r="8968" spans="1:3" x14ac:dyDescent="0.2">
      <c r="A8968" s="3" t="str">
        <f>"CIB2"</f>
        <v>CIB2</v>
      </c>
      <c r="B8968" s="4">
        <v>4</v>
      </c>
      <c r="C8968" s="5">
        <v>0.501</v>
      </c>
    </row>
    <row r="8969" spans="1:3" x14ac:dyDescent="0.2">
      <c r="A8969" s="3" t="str">
        <f>"NBPF20"</f>
        <v>NBPF20</v>
      </c>
      <c r="B8969" s="4">
        <v>4</v>
      </c>
      <c r="C8969" s="5">
        <v>0.501</v>
      </c>
    </row>
    <row r="8970" spans="1:3" x14ac:dyDescent="0.2">
      <c r="A8970" s="3" t="str">
        <f>"ADAMTS13"</f>
        <v>ADAMTS13</v>
      </c>
      <c r="B8970" s="4">
        <v>4</v>
      </c>
      <c r="C8970" s="5">
        <v>0.501</v>
      </c>
    </row>
    <row r="8971" spans="1:3" x14ac:dyDescent="0.2">
      <c r="A8971" s="3" t="str">
        <f>"NF1"</f>
        <v>NF1</v>
      </c>
      <c r="B8971" s="4">
        <v>4</v>
      </c>
      <c r="C8971" s="5">
        <v>0.501</v>
      </c>
    </row>
    <row r="8972" spans="1:3" x14ac:dyDescent="0.2">
      <c r="A8972" s="3" t="str">
        <f>"WSCD2"</f>
        <v>WSCD2</v>
      </c>
      <c r="B8972" s="4">
        <v>4</v>
      </c>
      <c r="C8972" s="5">
        <v>0.5</v>
      </c>
    </row>
    <row r="8973" spans="1:3" x14ac:dyDescent="0.2">
      <c r="A8973" s="3" t="str">
        <f>"MACF1"</f>
        <v>MACF1</v>
      </c>
      <c r="B8973" s="4">
        <v>4</v>
      </c>
      <c r="C8973" s="5">
        <v>0.5</v>
      </c>
    </row>
    <row r="8974" spans="1:3" x14ac:dyDescent="0.2">
      <c r="A8974" s="3" t="str">
        <f>"ZNF343"</f>
        <v>ZNF343</v>
      </c>
      <c r="B8974" s="4">
        <v>4</v>
      </c>
      <c r="C8974" s="5">
        <v>0.499</v>
      </c>
    </row>
    <row r="8975" spans="1:3" x14ac:dyDescent="0.2">
      <c r="A8975" s="3" t="str">
        <f>"GAS6-AS1"</f>
        <v>GAS6-AS1</v>
      </c>
      <c r="B8975" s="4">
        <v>4</v>
      </c>
      <c r="C8975" s="5">
        <v>0.499</v>
      </c>
    </row>
    <row r="8976" spans="1:3" x14ac:dyDescent="0.2">
      <c r="A8976" s="3" t="str">
        <f>"TUBGCP3"</f>
        <v>TUBGCP3</v>
      </c>
      <c r="B8976" s="4">
        <v>4</v>
      </c>
      <c r="C8976" s="5">
        <v>0.499</v>
      </c>
    </row>
    <row r="8977" spans="1:3" x14ac:dyDescent="0.2">
      <c r="A8977" s="3" t="str">
        <f>"PDK3"</f>
        <v>PDK3</v>
      </c>
      <c r="B8977" s="4">
        <v>4</v>
      </c>
      <c r="C8977" s="5">
        <v>0.499</v>
      </c>
    </row>
    <row r="8978" spans="1:3" x14ac:dyDescent="0.2">
      <c r="A8978" s="3" t="str">
        <f>"RNF180"</f>
        <v>RNF180</v>
      </c>
      <c r="B8978" s="4">
        <v>4</v>
      </c>
      <c r="C8978" s="5">
        <v>0.499</v>
      </c>
    </row>
    <row r="8979" spans="1:3" x14ac:dyDescent="0.2">
      <c r="A8979" s="3" t="str">
        <f>"THAP12"</f>
        <v>THAP12</v>
      </c>
      <c r="B8979" s="4">
        <v>4</v>
      </c>
      <c r="C8979" s="5">
        <v>0.499</v>
      </c>
    </row>
    <row r="8980" spans="1:3" x14ac:dyDescent="0.2">
      <c r="A8980" s="3" t="str">
        <f>"LINC01607"</f>
        <v>LINC01607</v>
      </c>
      <c r="B8980" s="4">
        <v>4</v>
      </c>
      <c r="C8980" s="5">
        <v>0.498</v>
      </c>
    </row>
    <row r="8981" spans="1:3" x14ac:dyDescent="0.2">
      <c r="A8981" s="3" t="str">
        <f>"COPZ2"</f>
        <v>COPZ2</v>
      </c>
      <c r="B8981" s="4">
        <v>4</v>
      </c>
      <c r="C8981" s="5">
        <v>0.498</v>
      </c>
    </row>
    <row r="8982" spans="1:3" x14ac:dyDescent="0.2">
      <c r="A8982" s="3" t="str">
        <f>"CLDN8"</f>
        <v>CLDN8</v>
      </c>
      <c r="B8982" s="4">
        <v>4</v>
      </c>
      <c r="C8982" s="5">
        <v>0.498</v>
      </c>
    </row>
    <row r="8983" spans="1:3" x14ac:dyDescent="0.2">
      <c r="A8983" s="3" t="str">
        <f>"ZNF891"</f>
        <v>ZNF891</v>
      </c>
      <c r="B8983" s="4">
        <v>4</v>
      </c>
      <c r="C8983" s="5">
        <v>0.497</v>
      </c>
    </row>
    <row r="8984" spans="1:3" x14ac:dyDescent="0.2">
      <c r="A8984" s="3" t="str">
        <f>"XYLB"</f>
        <v>XYLB</v>
      </c>
      <c r="B8984" s="4">
        <v>4</v>
      </c>
      <c r="C8984" s="5">
        <v>0.497</v>
      </c>
    </row>
    <row r="8985" spans="1:3" x14ac:dyDescent="0.2">
      <c r="A8985" s="3" t="str">
        <f>"AL022324.2"</f>
        <v>AL022324.2</v>
      </c>
      <c r="B8985" s="4">
        <v>4</v>
      </c>
      <c r="C8985" s="5">
        <v>0.497</v>
      </c>
    </row>
    <row r="8986" spans="1:3" x14ac:dyDescent="0.2">
      <c r="A8986" s="3" t="str">
        <f>"ATP8A1"</f>
        <v>ATP8A1</v>
      </c>
      <c r="B8986" s="4">
        <v>4</v>
      </c>
      <c r="C8986" s="5">
        <v>0.497</v>
      </c>
    </row>
    <row r="8987" spans="1:3" x14ac:dyDescent="0.2">
      <c r="A8987" s="3" t="str">
        <f>"AC093829.1"</f>
        <v>AC093829.1</v>
      </c>
      <c r="B8987" s="4">
        <v>4</v>
      </c>
      <c r="C8987" s="5">
        <v>0.497</v>
      </c>
    </row>
    <row r="8988" spans="1:3" x14ac:dyDescent="0.2">
      <c r="A8988" s="3" t="str">
        <f>"ALDH7A1"</f>
        <v>ALDH7A1</v>
      </c>
      <c r="B8988" s="4">
        <v>4</v>
      </c>
      <c r="C8988" s="5">
        <v>0.497</v>
      </c>
    </row>
    <row r="8989" spans="1:3" x14ac:dyDescent="0.2">
      <c r="A8989" s="3" t="str">
        <f>"STARD7"</f>
        <v>STARD7</v>
      </c>
      <c r="B8989" s="4">
        <v>4</v>
      </c>
      <c r="C8989" s="5">
        <v>0.496</v>
      </c>
    </row>
    <row r="8990" spans="1:3" x14ac:dyDescent="0.2">
      <c r="A8990" s="3" t="str">
        <f>"TRIM4"</f>
        <v>TRIM4</v>
      </c>
      <c r="B8990" s="4">
        <v>4</v>
      </c>
      <c r="C8990" s="5">
        <v>0.495</v>
      </c>
    </row>
    <row r="8991" spans="1:3" x14ac:dyDescent="0.2">
      <c r="A8991" s="3" t="str">
        <f>"RBFOX2"</f>
        <v>RBFOX2</v>
      </c>
      <c r="B8991" s="4">
        <v>4</v>
      </c>
      <c r="C8991" s="5">
        <v>0.495</v>
      </c>
    </row>
    <row r="8992" spans="1:3" x14ac:dyDescent="0.2">
      <c r="A8992" s="3" t="str">
        <f>"SDAD1"</f>
        <v>SDAD1</v>
      </c>
      <c r="B8992" s="4">
        <v>4</v>
      </c>
      <c r="C8992" s="5">
        <v>0.495</v>
      </c>
    </row>
    <row r="8993" spans="1:3" x14ac:dyDescent="0.2">
      <c r="A8993" s="3" t="str">
        <f>"ILDR1"</f>
        <v>ILDR1</v>
      </c>
      <c r="B8993" s="4">
        <v>4</v>
      </c>
      <c r="C8993" s="5">
        <v>0.495</v>
      </c>
    </row>
    <row r="8994" spans="1:3" x14ac:dyDescent="0.2">
      <c r="A8994" s="3" t="str">
        <f>"FIZ1"</f>
        <v>FIZ1</v>
      </c>
      <c r="B8994" s="4">
        <v>4</v>
      </c>
      <c r="C8994" s="5">
        <v>0.495</v>
      </c>
    </row>
    <row r="8995" spans="1:3" x14ac:dyDescent="0.2">
      <c r="A8995" s="3" t="str">
        <f>"ZNF137P"</f>
        <v>ZNF137P</v>
      </c>
      <c r="B8995" s="4">
        <v>4</v>
      </c>
      <c r="C8995" s="5">
        <v>0.49399999999999999</v>
      </c>
    </row>
    <row r="8996" spans="1:3" x14ac:dyDescent="0.2">
      <c r="A8996" s="3" t="str">
        <f>"ITPKB"</f>
        <v>ITPKB</v>
      </c>
      <c r="B8996" s="4">
        <v>4</v>
      </c>
      <c r="C8996" s="5">
        <v>0.49299999999999999</v>
      </c>
    </row>
    <row r="8997" spans="1:3" x14ac:dyDescent="0.2">
      <c r="A8997" s="3" t="str">
        <f>"RIMS1"</f>
        <v>RIMS1</v>
      </c>
      <c r="B8997" s="4">
        <v>4</v>
      </c>
      <c r="C8997" s="5">
        <v>0.49299999999999999</v>
      </c>
    </row>
    <row r="8998" spans="1:3" x14ac:dyDescent="0.2">
      <c r="A8998" s="3" t="str">
        <f>"TAFA5"</f>
        <v>TAFA5</v>
      </c>
      <c r="B8998" s="4">
        <v>4</v>
      </c>
      <c r="C8998" s="5">
        <v>0.49299999999999999</v>
      </c>
    </row>
    <row r="8999" spans="1:3" x14ac:dyDescent="0.2">
      <c r="A8999" s="3" t="str">
        <f>"ARNT"</f>
        <v>ARNT</v>
      </c>
      <c r="B8999" s="4">
        <v>4</v>
      </c>
      <c r="C8999" s="5">
        <v>0.49199999999999999</v>
      </c>
    </row>
    <row r="9000" spans="1:3" x14ac:dyDescent="0.2">
      <c r="A9000" s="3" t="str">
        <f>"PCDH18"</f>
        <v>PCDH18</v>
      </c>
      <c r="B9000" s="4">
        <v>4</v>
      </c>
      <c r="C9000" s="5">
        <v>0.49199999999999999</v>
      </c>
    </row>
    <row r="9001" spans="1:3" x14ac:dyDescent="0.2">
      <c r="A9001" s="3" t="str">
        <f>"LINC01152"</f>
        <v>LINC01152</v>
      </c>
      <c r="B9001" s="4">
        <v>4</v>
      </c>
      <c r="C9001" s="5">
        <v>0.49199999999999999</v>
      </c>
    </row>
    <row r="9002" spans="1:3" x14ac:dyDescent="0.2">
      <c r="A9002" s="3" t="str">
        <f>"CASTOR1"</f>
        <v>CASTOR1</v>
      </c>
      <c r="B9002" s="4">
        <v>4</v>
      </c>
      <c r="C9002" s="5">
        <v>0.49199999999999999</v>
      </c>
    </row>
    <row r="9003" spans="1:3" x14ac:dyDescent="0.2">
      <c r="A9003" s="3" t="str">
        <f>"DIS3L"</f>
        <v>DIS3L</v>
      </c>
      <c r="B9003" s="4">
        <v>4</v>
      </c>
      <c r="C9003" s="5">
        <v>0.49199999999999999</v>
      </c>
    </row>
    <row r="9004" spans="1:3" x14ac:dyDescent="0.2">
      <c r="A9004" s="3" t="str">
        <f>"SMIM10L2A"</f>
        <v>SMIM10L2A</v>
      </c>
      <c r="B9004" s="4">
        <v>4</v>
      </c>
      <c r="C9004" s="5">
        <v>0.49099999999999999</v>
      </c>
    </row>
    <row r="9005" spans="1:3" x14ac:dyDescent="0.2">
      <c r="A9005" s="3" t="str">
        <f>"SLC39A6"</f>
        <v>SLC39A6</v>
      </c>
      <c r="B9005" s="4">
        <v>4</v>
      </c>
      <c r="C9005" s="5">
        <v>0.49099999999999999</v>
      </c>
    </row>
    <row r="9006" spans="1:3" x14ac:dyDescent="0.2">
      <c r="A9006" s="3" t="str">
        <f>"ZNF443"</f>
        <v>ZNF443</v>
      </c>
      <c r="B9006" s="4">
        <v>4</v>
      </c>
      <c r="C9006" s="5">
        <v>0.49099999999999999</v>
      </c>
    </row>
    <row r="9007" spans="1:3" x14ac:dyDescent="0.2">
      <c r="A9007" s="3" t="str">
        <f>"DAB2IP"</f>
        <v>DAB2IP</v>
      </c>
      <c r="B9007" s="4">
        <v>4</v>
      </c>
      <c r="C9007" s="5">
        <v>0.49</v>
      </c>
    </row>
    <row r="9008" spans="1:3" x14ac:dyDescent="0.2">
      <c r="A9008" s="3" t="str">
        <f>"CDC42EP4"</f>
        <v>CDC42EP4</v>
      </c>
      <c r="B9008" s="4">
        <v>4</v>
      </c>
      <c r="C9008" s="5">
        <v>0.49</v>
      </c>
    </row>
    <row r="9009" spans="1:3" x14ac:dyDescent="0.2">
      <c r="A9009" s="3" t="str">
        <f>"PLD3"</f>
        <v>PLD3</v>
      </c>
      <c r="B9009" s="4">
        <v>4</v>
      </c>
      <c r="C9009" s="5">
        <v>0.48899999999999999</v>
      </c>
    </row>
    <row r="9010" spans="1:3" x14ac:dyDescent="0.2">
      <c r="A9010" s="3" t="str">
        <f>"ATP5F1B"</f>
        <v>ATP5F1B</v>
      </c>
      <c r="B9010" s="4">
        <v>4</v>
      </c>
      <c r="C9010" s="5">
        <v>0.48899999999999999</v>
      </c>
    </row>
    <row r="9011" spans="1:3" x14ac:dyDescent="0.2">
      <c r="A9011" s="3" t="str">
        <f>"C16orf96"</f>
        <v>C16orf96</v>
      </c>
      <c r="B9011" s="4">
        <v>4</v>
      </c>
      <c r="C9011" s="5">
        <v>0.48799999999999999</v>
      </c>
    </row>
    <row r="9012" spans="1:3" x14ac:dyDescent="0.2">
      <c r="A9012" s="3" t="str">
        <f>"NORAD"</f>
        <v>NORAD</v>
      </c>
      <c r="B9012" s="4">
        <v>4</v>
      </c>
      <c r="C9012" s="5">
        <v>0.48799999999999999</v>
      </c>
    </row>
    <row r="9013" spans="1:3" x14ac:dyDescent="0.2">
      <c r="A9013" s="3" t="str">
        <f>"SARS1"</f>
        <v>SARS1</v>
      </c>
      <c r="B9013" s="4">
        <v>4</v>
      </c>
      <c r="C9013" s="5">
        <v>0.48699999999999999</v>
      </c>
    </row>
    <row r="9014" spans="1:3" x14ac:dyDescent="0.2">
      <c r="A9014" s="3" t="str">
        <f>"LINC01963"</f>
        <v>LINC01963</v>
      </c>
      <c r="B9014" s="4">
        <v>4</v>
      </c>
      <c r="C9014" s="5">
        <v>0.48699999999999999</v>
      </c>
    </row>
    <row r="9015" spans="1:3" x14ac:dyDescent="0.2">
      <c r="A9015" s="3" t="str">
        <f>"ZNF689"</f>
        <v>ZNF689</v>
      </c>
      <c r="B9015" s="4">
        <v>4</v>
      </c>
      <c r="C9015" s="5">
        <v>0.48499999999999999</v>
      </c>
    </row>
    <row r="9016" spans="1:3" x14ac:dyDescent="0.2">
      <c r="A9016" s="3" t="str">
        <f>"ZNF347"</f>
        <v>ZNF347</v>
      </c>
      <c r="B9016" s="4">
        <v>4</v>
      </c>
      <c r="C9016" s="5">
        <v>0.48499999999999999</v>
      </c>
    </row>
    <row r="9017" spans="1:3" x14ac:dyDescent="0.2">
      <c r="A9017" s="3" t="str">
        <f>"ZNF275"</f>
        <v>ZNF275</v>
      </c>
      <c r="B9017" s="4">
        <v>4</v>
      </c>
      <c r="C9017" s="5">
        <v>0.48499999999999999</v>
      </c>
    </row>
    <row r="9018" spans="1:3" x14ac:dyDescent="0.2">
      <c r="A9018" s="3" t="str">
        <f>"PAQR5"</f>
        <v>PAQR5</v>
      </c>
      <c r="B9018" s="4">
        <v>4</v>
      </c>
      <c r="C9018" s="5">
        <v>0.48399999999999999</v>
      </c>
    </row>
    <row r="9019" spans="1:3" x14ac:dyDescent="0.2">
      <c r="A9019" s="3" t="str">
        <f>"AC012485.2"</f>
        <v>AC012485.2</v>
      </c>
      <c r="B9019" s="4">
        <v>4</v>
      </c>
      <c r="C9019" s="5">
        <v>0.48399999999999999</v>
      </c>
    </row>
    <row r="9020" spans="1:3" x14ac:dyDescent="0.2">
      <c r="A9020" s="3" t="str">
        <f>"FKTN"</f>
        <v>FKTN</v>
      </c>
      <c r="B9020" s="4">
        <v>4</v>
      </c>
      <c r="C9020" s="5">
        <v>0.48399999999999999</v>
      </c>
    </row>
    <row r="9021" spans="1:3" x14ac:dyDescent="0.2">
      <c r="A9021" s="3" t="str">
        <f>"CA8"</f>
        <v>CA8</v>
      </c>
      <c r="B9021" s="4">
        <v>4</v>
      </c>
      <c r="C9021" s="5">
        <v>0.48299999999999998</v>
      </c>
    </row>
    <row r="9022" spans="1:3" x14ac:dyDescent="0.2">
      <c r="A9022" s="3" t="str">
        <f>"CHCHD4"</f>
        <v>CHCHD4</v>
      </c>
      <c r="B9022" s="4">
        <v>4</v>
      </c>
      <c r="C9022" s="5">
        <v>0.48299999999999998</v>
      </c>
    </row>
    <row r="9023" spans="1:3" x14ac:dyDescent="0.2">
      <c r="A9023" s="3" t="str">
        <f>"PLCD4"</f>
        <v>PLCD4</v>
      </c>
      <c r="B9023" s="4">
        <v>4</v>
      </c>
      <c r="C9023" s="5">
        <v>0.48299999999999998</v>
      </c>
    </row>
    <row r="9024" spans="1:3" x14ac:dyDescent="0.2">
      <c r="A9024" s="3" t="str">
        <f>"PON3"</f>
        <v>PON3</v>
      </c>
      <c r="B9024" s="4">
        <v>4</v>
      </c>
      <c r="C9024" s="5">
        <v>0.48299999999999998</v>
      </c>
    </row>
    <row r="9025" spans="1:3" x14ac:dyDescent="0.2">
      <c r="A9025" s="3" t="str">
        <f>"SLC6A1"</f>
        <v>SLC6A1</v>
      </c>
      <c r="B9025" s="4">
        <v>4</v>
      </c>
      <c r="C9025" s="5">
        <v>0.48199999999999998</v>
      </c>
    </row>
    <row r="9026" spans="1:3" x14ac:dyDescent="0.2">
      <c r="A9026" s="3" t="str">
        <f>"ICE1"</f>
        <v>ICE1</v>
      </c>
      <c r="B9026" s="4">
        <v>4</v>
      </c>
      <c r="C9026" s="5">
        <v>0.48</v>
      </c>
    </row>
    <row r="9027" spans="1:3" x14ac:dyDescent="0.2">
      <c r="A9027" s="3" t="str">
        <f>"GRID1"</f>
        <v>GRID1</v>
      </c>
      <c r="B9027" s="4">
        <v>4</v>
      </c>
      <c r="C9027" s="5">
        <v>0.48</v>
      </c>
    </row>
    <row r="9028" spans="1:3" x14ac:dyDescent="0.2">
      <c r="A9028" s="3" t="str">
        <f>"THEG"</f>
        <v>THEG</v>
      </c>
      <c r="B9028" s="4">
        <v>4</v>
      </c>
      <c r="C9028" s="5">
        <v>0.47899999999999998</v>
      </c>
    </row>
    <row r="9029" spans="1:3" x14ac:dyDescent="0.2">
      <c r="A9029" s="3" t="str">
        <f>"CHAMP1"</f>
        <v>CHAMP1</v>
      </c>
      <c r="B9029" s="4">
        <v>4</v>
      </c>
      <c r="C9029" s="5">
        <v>0.47899999999999998</v>
      </c>
    </row>
    <row r="9030" spans="1:3" x14ac:dyDescent="0.2">
      <c r="A9030" s="3" t="str">
        <f>"FGFR2"</f>
        <v>FGFR2</v>
      </c>
      <c r="B9030" s="4">
        <v>4</v>
      </c>
      <c r="C9030" s="5">
        <v>0.47899999999999998</v>
      </c>
    </row>
    <row r="9031" spans="1:3" x14ac:dyDescent="0.2">
      <c r="A9031" s="3" t="str">
        <f>"CALML3"</f>
        <v>CALML3</v>
      </c>
      <c r="B9031" s="4">
        <v>4</v>
      </c>
      <c r="C9031" s="5">
        <v>0.47899999999999998</v>
      </c>
    </row>
    <row r="9032" spans="1:3" x14ac:dyDescent="0.2">
      <c r="A9032" s="3" t="str">
        <f>"COL7A1"</f>
        <v>COL7A1</v>
      </c>
      <c r="B9032" s="4">
        <v>4</v>
      </c>
      <c r="C9032" s="5">
        <v>0.47799999999999998</v>
      </c>
    </row>
    <row r="9033" spans="1:3" x14ac:dyDescent="0.2">
      <c r="A9033" s="3" t="str">
        <f>"CREB3L4"</f>
        <v>CREB3L4</v>
      </c>
      <c r="B9033" s="4">
        <v>4</v>
      </c>
      <c r="C9033" s="5">
        <v>0.47799999999999998</v>
      </c>
    </row>
    <row r="9034" spans="1:3" x14ac:dyDescent="0.2">
      <c r="A9034" s="3" t="str">
        <f>"OXR1"</f>
        <v>OXR1</v>
      </c>
      <c r="B9034" s="4">
        <v>4</v>
      </c>
      <c r="C9034" s="5">
        <v>0.47799999999999998</v>
      </c>
    </row>
    <row r="9035" spans="1:3" x14ac:dyDescent="0.2">
      <c r="A9035" s="3" t="str">
        <f>"ROCK2"</f>
        <v>ROCK2</v>
      </c>
      <c r="B9035" s="4">
        <v>4</v>
      </c>
      <c r="C9035" s="5">
        <v>0.47699999999999998</v>
      </c>
    </row>
    <row r="9036" spans="1:3" x14ac:dyDescent="0.2">
      <c r="A9036" s="3" t="str">
        <f>"ECM2"</f>
        <v>ECM2</v>
      </c>
      <c r="B9036" s="4">
        <v>4</v>
      </c>
      <c r="C9036" s="5">
        <v>0.47699999999999998</v>
      </c>
    </row>
    <row r="9037" spans="1:3" x14ac:dyDescent="0.2">
      <c r="A9037" s="3" t="str">
        <f>"NUP43"</f>
        <v>NUP43</v>
      </c>
      <c r="B9037" s="4">
        <v>4</v>
      </c>
      <c r="C9037" s="5">
        <v>0.47699999999999998</v>
      </c>
    </row>
    <row r="9038" spans="1:3" x14ac:dyDescent="0.2">
      <c r="A9038" s="3" t="str">
        <f>"DNAJA3"</f>
        <v>DNAJA3</v>
      </c>
      <c r="B9038" s="4">
        <v>4</v>
      </c>
      <c r="C9038" s="5">
        <v>0.47699999999999998</v>
      </c>
    </row>
    <row r="9039" spans="1:3" x14ac:dyDescent="0.2">
      <c r="A9039" s="3" t="str">
        <f>"ZNF84"</f>
        <v>ZNF84</v>
      </c>
      <c r="B9039" s="4">
        <v>4</v>
      </c>
      <c r="C9039" s="5">
        <v>0.47599999999999998</v>
      </c>
    </row>
    <row r="9040" spans="1:3" x14ac:dyDescent="0.2">
      <c r="A9040" s="3" t="str">
        <f>"TXNDC16"</f>
        <v>TXNDC16</v>
      </c>
      <c r="B9040" s="4">
        <v>4</v>
      </c>
      <c r="C9040" s="5">
        <v>0.47599999999999998</v>
      </c>
    </row>
    <row r="9041" spans="1:3" x14ac:dyDescent="0.2">
      <c r="A9041" s="3" t="str">
        <f>"SMC2"</f>
        <v>SMC2</v>
      </c>
      <c r="B9041" s="4">
        <v>4</v>
      </c>
      <c r="C9041" s="5">
        <v>0.47599999999999998</v>
      </c>
    </row>
    <row r="9042" spans="1:3" x14ac:dyDescent="0.2">
      <c r="A9042" s="3" t="str">
        <f>"POGLUT2"</f>
        <v>POGLUT2</v>
      </c>
      <c r="B9042" s="4">
        <v>4</v>
      </c>
      <c r="C9042" s="5">
        <v>0.47599999999999998</v>
      </c>
    </row>
    <row r="9043" spans="1:3" x14ac:dyDescent="0.2">
      <c r="A9043" s="3" t="str">
        <f>"OGFOD3"</f>
        <v>OGFOD3</v>
      </c>
      <c r="B9043" s="4">
        <v>4</v>
      </c>
      <c r="C9043" s="5">
        <v>0.47499999999999998</v>
      </c>
    </row>
    <row r="9044" spans="1:3" x14ac:dyDescent="0.2">
      <c r="A9044" s="3" t="str">
        <f>"CHRM3"</f>
        <v>CHRM3</v>
      </c>
      <c r="B9044" s="4">
        <v>4</v>
      </c>
      <c r="C9044" s="5">
        <v>0.47499999999999998</v>
      </c>
    </row>
    <row r="9045" spans="1:3" x14ac:dyDescent="0.2">
      <c r="A9045" s="3" t="str">
        <f>"SCIN"</f>
        <v>SCIN</v>
      </c>
      <c r="B9045" s="4">
        <v>4</v>
      </c>
      <c r="C9045" s="5">
        <v>0.47199999999999998</v>
      </c>
    </row>
    <row r="9046" spans="1:3" x14ac:dyDescent="0.2">
      <c r="A9046" s="3" t="str">
        <f>"ITGA9-AS1"</f>
        <v>ITGA9-AS1</v>
      </c>
      <c r="B9046" s="4">
        <v>4</v>
      </c>
      <c r="C9046" s="5">
        <v>0.47199999999999998</v>
      </c>
    </row>
    <row r="9047" spans="1:3" x14ac:dyDescent="0.2">
      <c r="A9047" s="3" t="str">
        <f>"TMEM211"</f>
        <v>TMEM211</v>
      </c>
      <c r="B9047" s="4">
        <v>4</v>
      </c>
      <c r="C9047" s="5">
        <v>0.47199999999999998</v>
      </c>
    </row>
    <row r="9048" spans="1:3" x14ac:dyDescent="0.2">
      <c r="A9048" s="3" t="str">
        <f>"ZNF77"</f>
        <v>ZNF77</v>
      </c>
      <c r="B9048" s="4">
        <v>4</v>
      </c>
      <c r="C9048" s="5">
        <v>0.47199999999999998</v>
      </c>
    </row>
    <row r="9049" spans="1:3" x14ac:dyDescent="0.2">
      <c r="A9049" s="3" t="str">
        <f>"CLDN2"</f>
        <v>CLDN2</v>
      </c>
      <c r="B9049" s="4">
        <v>4</v>
      </c>
      <c r="C9049" s="5">
        <v>0.47199999999999998</v>
      </c>
    </row>
    <row r="9050" spans="1:3" x14ac:dyDescent="0.2">
      <c r="A9050" s="3" t="str">
        <f>"DNASE1L1"</f>
        <v>DNASE1L1</v>
      </c>
      <c r="B9050" s="4">
        <v>4</v>
      </c>
      <c r="C9050" s="5">
        <v>0.47199999999999998</v>
      </c>
    </row>
    <row r="9051" spans="1:3" x14ac:dyDescent="0.2">
      <c r="A9051" s="3" t="str">
        <f>"GLUD1"</f>
        <v>GLUD1</v>
      </c>
      <c r="B9051" s="4">
        <v>4</v>
      </c>
      <c r="C9051" s="5">
        <v>0.47199999999999998</v>
      </c>
    </row>
    <row r="9052" spans="1:3" x14ac:dyDescent="0.2">
      <c r="A9052" s="3" t="str">
        <f>"ADAMTS19"</f>
        <v>ADAMTS19</v>
      </c>
      <c r="B9052" s="4">
        <v>4</v>
      </c>
      <c r="C9052" s="5">
        <v>0.47099999999999997</v>
      </c>
    </row>
    <row r="9053" spans="1:3" x14ac:dyDescent="0.2">
      <c r="A9053" s="3" t="str">
        <f>"SLC6A4"</f>
        <v>SLC6A4</v>
      </c>
      <c r="B9053" s="4">
        <v>4</v>
      </c>
      <c r="C9053" s="5">
        <v>0.47099999999999997</v>
      </c>
    </row>
    <row r="9054" spans="1:3" x14ac:dyDescent="0.2">
      <c r="A9054" s="3" t="str">
        <f>"TMEM109"</f>
        <v>TMEM109</v>
      </c>
      <c r="B9054" s="4">
        <v>4</v>
      </c>
      <c r="C9054" s="5">
        <v>0.47099999999999997</v>
      </c>
    </row>
    <row r="9055" spans="1:3" x14ac:dyDescent="0.2">
      <c r="A9055" s="3" t="str">
        <f>"MAGEE1"</f>
        <v>MAGEE1</v>
      </c>
      <c r="B9055" s="4">
        <v>4</v>
      </c>
      <c r="C9055" s="5">
        <v>0.47099999999999997</v>
      </c>
    </row>
    <row r="9056" spans="1:3" x14ac:dyDescent="0.2">
      <c r="A9056" s="3" t="str">
        <f>"ZNF540"</f>
        <v>ZNF540</v>
      </c>
      <c r="B9056" s="4">
        <v>4</v>
      </c>
      <c r="C9056" s="5">
        <v>0.47</v>
      </c>
    </row>
    <row r="9057" spans="1:3" x14ac:dyDescent="0.2">
      <c r="A9057" s="3" t="str">
        <f>"DAGLA"</f>
        <v>DAGLA</v>
      </c>
      <c r="B9057" s="4">
        <v>4</v>
      </c>
      <c r="C9057" s="5">
        <v>0.47</v>
      </c>
    </row>
    <row r="9058" spans="1:3" x14ac:dyDescent="0.2">
      <c r="A9058" s="3" t="str">
        <f>"SOX13"</f>
        <v>SOX13</v>
      </c>
      <c r="B9058" s="4">
        <v>4</v>
      </c>
      <c r="C9058" s="5">
        <v>0.47</v>
      </c>
    </row>
    <row r="9059" spans="1:3" x14ac:dyDescent="0.2">
      <c r="A9059" s="3" t="str">
        <f>"NUP35"</f>
        <v>NUP35</v>
      </c>
      <c r="B9059" s="4">
        <v>4</v>
      </c>
      <c r="C9059" s="5">
        <v>0.47</v>
      </c>
    </row>
    <row r="9060" spans="1:3" x14ac:dyDescent="0.2">
      <c r="A9060" s="3" t="str">
        <f>"SHC1"</f>
        <v>SHC1</v>
      </c>
      <c r="B9060" s="4">
        <v>4</v>
      </c>
      <c r="C9060" s="5">
        <v>0.47</v>
      </c>
    </row>
    <row r="9061" spans="1:3" x14ac:dyDescent="0.2">
      <c r="A9061" s="3" t="str">
        <f>"API5"</f>
        <v>API5</v>
      </c>
      <c r="B9061" s="4">
        <v>4</v>
      </c>
      <c r="C9061" s="5">
        <v>0.47</v>
      </c>
    </row>
    <row r="9062" spans="1:3" x14ac:dyDescent="0.2">
      <c r="A9062" s="3" t="str">
        <f>"MRC2"</f>
        <v>MRC2</v>
      </c>
      <c r="B9062" s="4">
        <v>4</v>
      </c>
      <c r="C9062" s="5">
        <v>0.46899999999999997</v>
      </c>
    </row>
    <row r="9063" spans="1:3" x14ac:dyDescent="0.2">
      <c r="A9063" s="3" t="str">
        <f>"CDC20P1"</f>
        <v>CDC20P1</v>
      </c>
      <c r="B9063" s="4">
        <v>4</v>
      </c>
      <c r="C9063" s="5">
        <v>0.46899999999999997</v>
      </c>
    </row>
    <row r="9064" spans="1:3" x14ac:dyDescent="0.2">
      <c r="A9064" s="3" t="str">
        <f>"DIRAS3"</f>
        <v>DIRAS3</v>
      </c>
      <c r="B9064" s="4">
        <v>4</v>
      </c>
      <c r="C9064" s="5">
        <v>0.46800000000000003</v>
      </c>
    </row>
    <row r="9065" spans="1:3" x14ac:dyDescent="0.2">
      <c r="A9065" s="3" t="str">
        <f>"ANGPT1"</f>
        <v>ANGPT1</v>
      </c>
      <c r="B9065" s="4">
        <v>4</v>
      </c>
      <c r="C9065" s="5">
        <v>0.46800000000000003</v>
      </c>
    </row>
    <row r="9066" spans="1:3" x14ac:dyDescent="0.2">
      <c r="A9066" s="3" t="str">
        <f>"LINC01679"</f>
        <v>LINC01679</v>
      </c>
      <c r="B9066" s="4">
        <v>4</v>
      </c>
      <c r="C9066" s="5">
        <v>0.46800000000000003</v>
      </c>
    </row>
    <row r="9067" spans="1:3" x14ac:dyDescent="0.2">
      <c r="A9067" s="3" t="str">
        <f>"AL596202.1"</f>
        <v>AL596202.1</v>
      </c>
      <c r="B9067" s="4">
        <v>4</v>
      </c>
      <c r="C9067" s="5">
        <v>0.46800000000000003</v>
      </c>
    </row>
    <row r="9068" spans="1:3" x14ac:dyDescent="0.2">
      <c r="A9068" s="3" t="str">
        <f>"NCDN"</f>
        <v>NCDN</v>
      </c>
      <c r="B9068" s="4">
        <v>4</v>
      </c>
      <c r="C9068" s="5">
        <v>0.46800000000000003</v>
      </c>
    </row>
    <row r="9069" spans="1:3" x14ac:dyDescent="0.2">
      <c r="A9069" s="3" t="str">
        <f>"CARMIL3"</f>
        <v>CARMIL3</v>
      </c>
      <c r="B9069" s="4">
        <v>4</v>
      </c>
      <c r="C9069" s="5">
        <v>0.46800000000000003</v>
      </c>
    </row>
    <row r="9070" spans="1:3" x14ac:dyDescent="0.2">
      <c r="A9070" s="3" t="str">
        <f>"FH"</f>
        <v>FH</v>
      </c>
      <c r="B9070" s="4">
        <v>4</v>
      </c>
      <c r="C9070" s="5">
        <v>0.46800000000000003</v>
      </c>
    </row>
    <row r="9071" spans="1:3" x14ac:dyDescent="0.2">
      <c r="A9071" s="3" t="str">
        <f>"SRCAP"</f>
        <v>SRCAP</v>
      </c>
      <c r="B9071" s="4">
        <v>4</v>
      </c>
      <c r="C9071" s="5">
        <v>0.46700000000000003</v>
      </c>
    </row>
    <row r="9072" spans="1:3" x14ac:dyDescent="0.2">
      <c r="A9072" s="3" t="str">
        <f>"UBE2G2"</f>
        <v>UBE2G2</v>
      </c>
      <c r="B9072" s="4">
        <v>4</v>
      </c>
      <c r="C9072" s="5">
        <v>0.46600000000000003</v>
      </c>
    </row>
    <row r="9073" spans="1:3" x14ac:dyDescent="0.2">
      <c r="A9073" s="3" t="str">
        <f>"NMNAT3"</f>
        <v>NMNAT3</v>
      </c>
      <c r="B9073" s="4">
        <v>4</v>
      </c>
      <c r="C9073" s="5">
        <v>0.46600000000000003</v>
      </c>
    </row>
    <row r="9074" spans="1:3" x14ac:dyDescent="0.2">
      <c r="A9074" s="3" t="str">
        <f>"PCDHGB4"</f>
        <v>PCDHGB4</v>
      </c>
      <c r="B9074" s="4">
        <v>4</v>
      </c>
      <c r="C9074" s="5">
        <v>0.46600000000000003</v>
      </c>
    </row>
    <row r="9075" spans="1:3" x14ac:dyDescent="0.2">
      <c r="A9075" s="3" t="str">
        <f>"PRRG3"</f>
        <v>PRRG3</v>
      </c>
      <c r="B9075" s="4">
        <v>4</v>
      </c>
      <c r="C9075" s="5">
        <v>0.46500000000000002</v>
      </c>
    </row>
    <row r="9076" spans="1:3" x14ac:dyDescent="0.2">
      <c r="A9076" s="3" t="str">
        <f>"HTRA1"</f>
        <v>HTRA1</v>
      </c>
      <c r="B9076" s="4">
        <v>4</v>
      </c>
      <c r="C9076" s="5">
        <v>0.46500000000000002</v>
      </c>
    </row>
    <row r="9077" spans="1:3" x14ac:dyDescent="0.2">
      <c r="A9077" s="3" t="str">
        <f>"AC002996.1"</f>
        <v>AC002996.1</v>
      </c>
      <c r="B9077" s="4">
        <v>4</v>
      </c>
      <c r="C9077" s="5">
        <v>0.46500000000000002</v>
      </c>
    </row>
    <row r="9078" spans="1:3" x14ac:dyDescent="0.2">
      <c r="A9078" s="3" t="str">
        <f>"CAMSAP2"</f>
        <v>CAMSAP2</v>
      </c>
      <c r="B9078" s="4">
        <v>4</v>
      </c>
      <c r="C9078" s="5">
        <v>0.46500000000000002</v>
      </c>
    </row>
    <row r="9079" spans="1:3" x14ac:dyDescent="0.2">
      <c r="A9079" s="3" t="str">
        <f>"ERVMER34-1"</f>
        <v>ERVMER34-1</v>
      </c>
      <c r="B9079" s="4">
        <v>4</v>
      </c>
      <c r="C9079" s="5">
        <v>0.46500000000000002</v>
      </c>
    </row>
    <row r="9080" spans="1:3" x14ac:dyDescent="0.2">
      <c r="A9080" s="3" t="str">
        <f>"LONP2"</f>
        <v>LONP2</v>
      </c>
      <c r="B9080" s="4">
        <v>4</v>
      </c>
      <c r="C9080" s="5">
        <v>0.46500000000000002</v>
      </c>
    </row>
    <row r="9081" spans="1:3" x14ac:dyDescent="0.2">
      <c r="A9081" s="3" t="str">
        <f>"CBX6"</f>
        <v>CBX6</v>
      </c>
      <c r="B9081" s="4">
        <v>4</v>
      </c>
      <c r="C9081" s="5">
        <v>0.46400000000000002</v>
      </c>
    </row>
    <row r="9082" spans="1:3" x14ac:dyDescent="0.2">
      <c r="A9082" s="3" t="str">
        <f>"AMER1"</f>
        <v>AMER1</v>
      </c>
      <c r="B9082" s="4">
        <v>4</v>
      </c>
      <c r="C9082" s="5">
        <v>0.46400000000000002</v>
      </c>
    </row>
    <row r="9083" spans="1:3" x14ac:dyDescent="0.2">
      <c r="A9083" s="3" t="str">
        <f>"RYR2"</f>
        <v>RYR2</v>
      </c>
      <c r="B9083" s="4">
        <v>4</v>
      </c>
      <c r="C9083" s="5">
        <v>0.46200000000000002</v>
      </c>
    </row>
    <row r="9084" spans="1:3" x14ac:dyDescent="0.2">
      <c r="A9084" s="3" t="str">
        <f>"ZNF566"</f>
        <v>ZNF566</v>
      </c>
      <c r="B9084" s="4">
        <v>4</v>
      </c>
      <c r="C9084" s="5">
        <v>0.46200000000000002</v>
      </c>
    </row>
    <row r="9085" spans="1:3" x14ac:dyDescent="0.2">
      <c r="A9085" s="3" t="str">
        <f>"APBB2"</f>
        <v>APBB2</v>
      </c>
      <c r="B9085" s="4">
        <v>4</v>
      </c>
      <c r="C9085" s="5">
        <v>0.46200000000000002</v>
      </c>
    </row>
    <row r="9086" spans="1:3" x14ac:dyDescent="0.2">
      <c r="A9086" s="3" t="str">
        <f>"ZNF358"</f>
        <v>ZNF358</v>
      </c>
      <c r="B9086" s="4">
        <v>4</v>
      </c>
      <c r="C9086" s="5">
        <v>0.46100000000000002</v>
      </c>
    </row>
    <row r="9087" spans="1:3" x14ac:dyDescent="0.2">
      <c r="A9087" s="3" t="str">
        <f>"SLAIN1"</f>
        <v>SLAIN1</v>
      </c>
      <c r="B9087" s="4">
        <v>4</v>
      </c>
      <c r="C9087" s="5">
        <v>0.46</v>
      </c>
    </row>
    <row r="9088" spans="1:3" x14ac:dyDescent="0.2">
      <c r="A9088" s="3" t="str">
        <f>"ZKSCAN4"</f>
        <v>ZKSCAN4</v>
      </c>
      <c r="B9088" s="4">
        <v>4</v>
      </c>
      <c r="C9088" s="5">
        <v>0.46</v>
      </c>
    </row>
    <row r="9089" spans="1:3" x14ac:dyDescent="0.2">
      <c r="A9089" s="3" t="str">
        <f>"ERCC6"</f>
        <v>ERCC6</v>
      </c>
      <c r="B9089" s="4">
        <v>4</v>
      </c>
      <c r="C9089" s="5">
        <v>0.46</v>
      </c>
    </row>
    <row r="9090" spans="1:3" x14ac:dyDescent="0.2">
      <c r="A9090" s="3" t="str">
        <f>"IRF2BP1"</f>
        <v>IRF2BP1</v>
      </c>
      <c r="B9090" s="4">
        <v>4</v>
      </c>
      <c r="C9090" s="5">
        <v>0.46</v>
      </c>
    </row>
    <row r="9091" spans="1:3" x14ac:dyDescent="0.2">
      <c r="A9091" s="3" t="str">
        <f>"DNAJB5"</f>
        <v>DNAJB5</v>
      </c>
      <c r="B9091" s="4">
        <v>4</v>
      </c>
      <c r="C9091" s="5">
        <v>0.46</v>
      </c>
    </row>
    <row r="9092" spans="1:3" x14ac:dyDescent="0.2">
      <c r="A9092" s="3" t="str">
        <f>"NFYB"</f>
        <v>NFYB</v>
      </c>
      <c r="B9092" s="4">
        <v>4</v>
      </c>
      <c r="C9092" s="5">
        <v>0.45900000000000002</v>
      </c>
    </row>
    <row r="9093" spans="1:3" x14ac:dyDescent="0.2">
      <c r="A9093" s="3" t="str">
        <f>"SIDT2"</f>
        <v>SIDT2</v>
      </c>
      <c r="B9093" s="4">
        <v>4</v>
      </c>
      <c r="C9093" s="5">
        <v>0.45900000000000002</v>
      </c>
    </row>
    <row r="9094" spans="1:3" x14ac:dyDescent="0.2">
      <c r="A9094" s="3" t="str">
        <f>"CLYBL"</f>
        <v>CLYBL</v>
      </c>
      <c r="B9094" s="4">
        <v>4</v>
      </c>
      <c r="C9094" s="5">
        <v>0.45900000000000002</v>
      </c>
    </row>
    <row r="9095" spans="1:3" x14ac:dyDescent="0.2">
      <c r="A9095" s="3" t="str">
        <f>"GPI"</f>
        <v>GPI</v>
      </c>
      <c r="B9095" s="4">
        <v>4</v>
      </c>
      <c r="C9095" s="5">
        <v>0.45900000000000002</v>
      </c>
    </row>
    <row r="9096" spans="1:3" x14ac:dyDescent="0.2">
      <c r="A9096" s="3" t="str">
        <f>"JADE2"</f>
        <v>JADE2</v>
      </c>
      <c r="B9096" s="4">
        <v>4</v>
      </c>
      <c r="C9096" s="5">
        <v>0.45800000000000002</v>
      </c>
    </row>
    <row r="9097" spans="1:3" x14ac:dyDescent="0.2">
      <c r="A9097" s="3" t="str">
        <f>"PLCH2"</f>
        <v>PLCH2</v>
      </c>
      <c r="B9097" s="4">
        <v>4</v>
      </c>
      <c r="C9097" s="5">
        <v>0.45800000000000002</v>
      </c>
    </row>
    <row r="9098" spans="1:3" x14ac:dyDescent="0.2">
      <c r="A9098" s="3" t="str">
        <f>"DSEL"</f>
        <v>DSEL</v>
      </c>
      <c r="B9098" s="4">
        <v>4</v>
      </c>
      <c r="C9098" s="5">
        <v>0.45700000000000002</v>
      </c>
    </row>
    <row r="9099" spans="1:3" x14ac:dyDescent="0.2">
      <c r="A9099" s="3" t="str">
        <f>"SETBP1"</f>
        <v>SETBP1</v>
      </c>
      <c r="B9099" s="4">
        <v>4</v>
      </c>
      <c r="C9099" s="5">
        <v>0.45700000000000002</v>
      </c>
    </row>
    <row r="9100" spans="1:3" x14ac:dyDescent="0.2">
      <c r="A9100" s="3" t="str">
        <f>"ABCC4"</f>
        <v>ABCC4</v>
      </c>
      <c r="B9100" s="4">
        <v>4</v>
      </c>
      <c r="C9100" s="5">
        <v>0.45600000000000002</v>
      </c>
    </row>
    <row r="9101" spans="1:3" x14ac:dyDescent="0.2">
      <c r="A9101" s="3" t="str">
        <f>"TOM1L1"</f>
        <v>TOM1L1</v>
      </c>
      <c r="B9101" s="4">
        <v>4</v>
      </c>
      <c r="C9101" s="5">
        <v>0.45600000000000002</v>
      </c>
    </row>
    <row r="9102" spans="1:3" x14ac:dyDescent="0.2">
      <c r="A9102" s="3" t="str">
        <f>"RBMXL1"</f>
        <v>RBMXL1</v>
      </c>
      <c r="B9102" s="4">
        <v>4</v>
      </c>
      <c r="C9102" s="5">
        <v>0.45600000000000002</v>
      </c>
    </row>
    <row r="9103" spans="1:3" x14ac:dyDescent="0.2">
      <c r="A9103" s="3" t="str">
        <f>"AC068279.1"</f>
        <v>AC068279.1</v>
      </c>
      <c r="B9103" s="4">
        <v>4</v>
      </c>
      <c r="C9103" s="5">
        <v>0.45600000000000002</v>
      </c>
    </row>
    <row r="9104" spans="1:3" x14ac:dyDescent="0.2">
      <c r="A9104" s="3" t="str">
        <f>"PCDHGA3"</f>
        <v>PCDHGA3</v>
      </c>
      <c r="B9104" s="4">
        <v>4</v>
      </c>
      <c r="C9104" s="5">
        <v>0.45500000000000002</v>
      </c>
    </row>
    <row r="9105" spans="1:3" x14ac:dyDescent="0.2">
      <c r="A9105" s="3" t="str">
        <f>"EPHB3"</f>
        <v>EPHB3</v>
      </c>
      <c r="B9105" s="4">
        <v>4</v>
      </c>
      <c r="C9105" s="5">
        <v>0.45500000000000002</v>
      </c>
    </row>
    <row r="9106" spans="1:3" x14ac:dyDescent="0.2">
      <c r="A9106" s="3" t="str">
        <f>"CALD1"</f>
        <v>CALD1</v>
      </c>
      <c r="B9106" s="4">
        <v>4</v>
      </c>
      <c r="C9106" s="5">
        <v>0.45500000000000002</v>
      </c>
    </row>
    <row r="9107" spans="1:3" x14ac:dyDescent="0.2">
      <c r="A9107" s="3" t="str">
        <f>"DNM1P51"</f>
        <v>DNM1P51</v>
      </c>
      <c r="B9107" s="4">
        <v>4</v>
      </c>
      <c r="C9107" s="5">
        <v>0.45500000000000002</v>
      </c>
    </row>
    <row r="9108" spans="1:3" x14ac:dyDescent="0.2">
      <c r="A9108" s="3" t="str">
        <f>"FLRT2"</f>
        <v>FLRT2</v>
      </c>
      <c r="B9108" s="4">
        <v>4</v>
      </c>
      <c r="C9108" s="5">
        <v>0.45400000000000001</v>
      </c>
    </row>
    <row r="9109" spans="1:3" x14ac:dyDescent="0.2">
      <c r="A9109" s="3" t="str">
        <f>"EML5"</f>
        <v>EML5</v>
      </c>
      <c r="B9109" s="4">
        <v>4</v>
      </c>
      <c r="C9109" s="5">
        <v>0.45400000000000001</v>
      </c>
    </row>
    <row r="9110" spans="1:3" x14ac:dyDescent="0.2">
      <c r="A9110" s="3" t="str">
        <f>"AL161457.2"</f>
        <v>AL161457.2</v>
      </c>
      <c r="B9110" s="4">
        <v>4</v>
      </c>
      <c r="C9110" s="5">
        <v>0.45300000000000001</v>
      </c>
    </row>
    <row r="9111" spans="1:3" x14ac:dyDescent="0.2">
      <c r="A9111" s="3" t="str">
        <f>"EGOT"</f>
        <v>EGOT</v>
      </c>
      <c r="B9111" s="4">
        <v>4</v>
      </c>
      <c r="C9111" s="5">
        <v>0.45300000000000001</v>
      </c>
    </row>
    <row r="9112" spans="1:3" x14ac:dyDescent="0.2">
      <c r="A9112" s="3" t="str">
        <f>"ZNF532"</f>
        <v>ZNF532</v>
      </c>
      <c r="B9112" s="4">
        <v>4</v>
      </c>
      <c r="C9112" s="5">
        <v>0.45300000000000001</v>
      </c>
    </row>
    <row r="9113" spans="1:3" x14ac:dyDescent="0.2">
      <c r="A9113" s="3" t="str">
        <f>"ZNF615"</f>
        <v>ZNF615</v>
      </c>
      <c r="B9113" s="4">
        <v>4</v>
      </c>
      <c r="C9113" s="5">
        <v>0.45300000000000001</v>
      </c>
    </row>
    <row r="9114" spans="1:3" x14ac:dyDescent="0.2">
      <c r="A9114" s="3" t="str">
        <f>"ZNF260"</f>
        <v>ZNF260</v>
      </c>
      <c r="B9114" s="4">
        <v>4</v>
      </c>
      <c r="C9114" s="5">
        <v>0.45200000000000001</v>
      </c>
    </row>
    <row r="9115" spans="1:3" x14ac:dyDescent="0.2">
      <c r="A9115" s="3" t="str">
        <f>"ZNF75D"</f>
        <v>ZNF75D</v>
      </c>
      <c r="B9115" s="4">
        <v>4</v>
      </c>
      <c r="C9115" s="5">
        <v>0.45100000000000001</v>
      </c>
    </row>
    <row r="9116" spans="1:3" x14ac:dyDescent="0.2">
      <c r="A9116" s="3" t="str">
        <f>"ZNF770"</f>
        <v>ZNF770</v>
      </c>
      <c r="B9116" s="4">
        <v>4</v>
      </c>
      <c r="C9116" s="5">
        <v>0.45100000000000001</v>
      </c>
    </row>
    <row r="9117" spans="1:3" x14ac:dyDescent="0.2">
      <c r="A9117" s="3" t="str">
        <f>"SNRNP200"</f>
        <v>SNRNP200</v>
      </c>
      <c r="B9117" s="4">
        <v>4</v>
      </c>
      <c r="C9117" s="5">
        <v>0.45100000000000001</v>
      </c>
    </row>
    <row r="9118" spans="1:3" x14ac:dyDescent="0.2">
      <c r="A9118" s="3" t="str">
        <f>"AC092919.2"</f>
        <v>AC092919.2</v>
      </c>
      <c r="B9118" s="4">
        <v>4</v>
      </c>
      <c r="C9118" s="5">
        <v>0.45100000000000001</v>
      </c>
    </row>
    <row r="9119" spans="1:3" x14ac:dyDescent="0.2">
      <c r="A9119" s="3" t="str">
        <f>"BACE1-AS"</f>
        <v>BACE1-AS</v>
      </c>
      <c r="B9119" s="4">
        <v>4</v>
      </c>
      <c r="C9119" s="5">
        <v>0.45100000000000001</v>
      </c>
    </row>
    <row r="9120" spans="1:3" x14ac:dyDescent="0.2">
      <c r="A9120" s="3" t="str">
        <f>"LINC02035"</f>
        <v>LINC02035</v>
      </c>
      <c r="B9120" s="4">
        <v>4</v>
      </c>
      <c r="C9120" s="5">
        <v>0.45</v>
      </c>
    </row>
    <row r="9121" spans="1:3" x14ac:dyDescent="0.2">
      <c r="A9121" s="3" t="str">
        <f>"AC004076.2"</f>
        <v>AC004076.2</v>
      </c>
      <c r="B9121" s="4">
        <v>4</v>
      </c>
      <c r="C9121" s="5">
        <v>0.44900000000000001</v>
      </c>
    </row>
    <row r="9122" spans="1:3" x14ac:dyDescent="0.2">
      <c r="A9122" s="3" t="str">
        <f>"NKX3-1"</f>
        <v>NKX3-1</v>
      </c>
      <c r="B9122" s="4">
        <v>4</v>
      </c>
      <c r="C9122" s="5">
        <v>0.44900000000000001</v>
      </c>
    </row>
    <row r="9123" spans="1:3" x14ac:dyDescent="0.2">
      <c r="A9123" s="3" t="str">
        <f>"LINC02688"</f>
        <v>LINC02688</v>
      </c>
      <c r="B9123" s="4">
        <v>4</v>
      </c>
      <c r="C9123" s="5">
        <v>0.44900000000000001</v>
      </c>
    </row>
    <row r="9124" spans="1:3" x14ac:dyDescent="0.2">
      <c r="A9124" s="3" t="str">
        <f>"DUSP9"</f>
        <v>DUSP9</v>
      </c>
      <c r="B9124" s="4">
        <v>4</v>
      </c>
      <c r="C9124" s="5">
        <v>0.44900000000000001</v>
      </c>
    </row>
    <row r="9125" spans="1:3" x14ac:dyDescent="0.2">
      <c r="A9125" s="3" t="str">
        <f>"SLC2A9"</f>
        <v>SLC2A9</v>
      </c>
      <c r="B9125" s="4">
        <v>4</v>
      </c>
      <c r="C9125" s="5">
        <v>0.44900000000000001</v>
      </c>
    </row>
    <row r="9126" spans="1:3" x14ac:dyDescent="0.2">
      <c r="A9126" s="3" t="str">
        <f>"NAA80"</f>
        <v>NAA80</v>
      </c>
      <c r="B9126" s="4">
        <v>4</v>
      </c>
      <c r="C9126" s="5">
        <v>0.44900000000000001</v>
      </c>
    </row>
    <row r="9127" spans="1:3" x14ac:dyDescent="0.2">
      <c r="A9127" s="3" t="str">
        <f>"SELENOP"</f>
        <v>SELENOP</v>
      </c>
      <c r="B9127" s="4">
        <v>4</v>
      </c>
      <c r="C9127" s="5">
        <v>0.44900000000000001</v>
      </c>
    </row>
    <row r="9128" spans="1:3" x14ac:dyDescent="0.2">
      <c r="A9128" s="3" t="str">
        <f>"ZDHHC15"</f>
        <v>ZDHHC15</v>
      </c>
      <c r="B9128" s="4">
        <v>4</v>
      </c>
      <c r="C9128" s="5">
        <v>0.44800000000000001</v>
      </c>
    </row>
    <row r="9129" spans="1:3" x14ac:dyDescent="0.2">
      <c r="A9129" s="3" t="str">
        <f>"ARHGEF17"</f>
        <v>ARHGEF17</v>
      </c>
      <c r="B9129" s="4">
        <v>4</v>
      </c>
      <c r="C9129" s="5">
        <v>0.44800000000000001</v>
      </c>
    </row>
    <row r="9130" spans="1:3" x14ac:dyDescent="0.2">
      <c r="A9130" s="3" t="str">
        <f>"TENT4A"</f>
        <v>TENT4A</v>
      </c>
      <c r="B9130" s="4">
        <v>4</v>
      </c>
      <c r="C9130" s="5">
        <v>0.44700000000000001</v>
      </c>
    </row>
    <row r="9131" spans="1:3" x14ac:dyDescent="0.2">
      <c r="A9131" s="3" t="str">
        <f>"PERM1"</f>
        <v>PERM1</v>
      </c>
      <c r="B9131" s="4">
        <v>4</v>
      </c>
      <c r="C9131" s="5">
        <v>0.44700000000000001</v>
      </c>
    </row>
    <row r="9132" spans="1:3" x14ac:dyDescent="0.2">
      <c r="A9132" s="3" t="str">
        <f>"ST3GAL3"</f>
        <v>ST3GAL3</v>
      </c>
      <c r="B9132" s="4">
        <v>4</v>
      </c>
      <c r="C9132" s="5">
        <v>0.44600000000000001</v>
      </c>
    </row>
    <row r="9133" spans="1:3" x14ac:dyDescent="0.2">
      <c r="A9133" s="3" t="str">
        <f>"PRIMA1"</f>
        <v>PRIMA1</v>
      </c>
      <c r="B9133" s="4">
        <v>4</v>
      </c>
      <c r="C9133" s="5">
        <v>0.44600000000000001</v>
      </c>
    </row>
    <row r="9134" spans="1:3" x14ac:dyDescent="0.2">
      <c r="A9134" s="3" t="str">
        <f>"NDST3"</f>
        <v>NDST3</v>
      </c>
      <c r="B9134" s="4">
        <v>4</v>
      </c>
      <c r="C9134" s="5">
        <v>0.44600000000000001</v>
      </c>
    </row>
    <row r="9135" spans="1:3" x14ac:dyDescent="0.2">
      <c r="A9135" s="3" t="str">
        <f>"UCN2"</f>
        <v>UCN2</v>
      </c>
      <c r="B9135" s="4">
        <v>4</v>
      </c>
      <c r="C9135" s="5">
        <v>0.44600000000000001</v>
      </c>
    </row>
    <row r="9136" spans="1:3" x14ac:dyDescent="0.2">
      <c r="A9136" s="3" t="str">
        <f>"INPP5J"</f>
        <v>INPP5J</v>
      </c>
      <c r="B9136" s="4">
        <v>4</v>
      </c>
      <c r="C9136" s="5">
        <v>0.44500000000000001</v>
      </c>
    </row>
    <row r="9137" spans="1:3" x14ac:dyDescent="0.2">
      <c r="A9137" s="3" t="str">
        <f>"SELENOM"</f>
        <v>SELENOM</v>
      </c>
      <c r="B9137" s="4">
        <v>4</v>
      </c>
      <c r="C9137" s="5">
        <v>0.44400000000000001</v>
      </c>
    </row>
    <row r="9138" spans="1:3" x14ac:dyDescent="0.2">
      <c r="A9138" s="3" t="str">
        <f>"WDR48"</f>
        <v>WDR48</v>
      </c>
      <c r="B9138" s="4">
        <v>4</v>
      </c>
      <c r="C9138" s="5">
        <v>0.443</v>
      </c>
    </row>
    <row r="9139" spans="1:3" x14ac:dyDescent="0.2">
      <c r="A9139" s="3" t="str">
        <f>"AC083805.3"</f>
        <v>AC083805.3</v>
      </c>
      <c r="B9139" s="4">
        <v>4</v>
      </c>
      <c r="C9139" s="5">
        <v>0.443</v>
      </c>
    </row>
    <row r="9140" spans="1:3" x14ac:dyDescent="0.2">
      <c r="A9140" s="3" t="str">
        <f>"ZNF225"</f>
        <v>ZNF225</v>
      </c>
      <c r="B9140" s="4">
        <v>4</v>
      </c>
      <c r="C9140" s="5">
        <v>0.443</v>
      </c>
    </row>
    <row r="9141" spans="1:3" x14ac:dyDescent="0.2">
      <c r="A9141" s="3" t="str">
        <f>"AL121906.2"</f>
        <v>AL121906.2</v>
      </c>
      <c r="B9141" s="4">
        <v>4</v>
      </c>
      <c r="C9141" s="5">
        <v>0.443</v>
      </c>
    </row>
    <row r="9142" spans="1:3" x14ac:dyDescent="0.2">
      <c r="A9142" s="3" t="str">
        <f>"LINC00957"</f>
        <v>LINC00957</v>
      </c>
      <c r="B9142" s="4">
        <v>4</v>
      </c>
      <c r="C9142" s="5">
        <v>0.443</v>
      </c>
    </row>
    <row r="9143" spans="1:3" x14ac:dyDescent="0.2">
      <c r="A9143" s="3" t="str">
        <f>"KLHL26"</f>
        <v>KLHL26</v>
      </c>
      <c r="B9143" s="4">
        <v>4</v>
      </c>
      <c r="C9143" s="5">
        <v>0.443</v>
      </c>
    </row>
    <row r="9144" spans="1:3" x14ac:dyDescent="0.2">
      <c r="A9144" s="3" t="str">
        <f>"COL17A1"</f>
        <v>COL17A1</v>
      </c>
      <c r="B9144" s="4">
        <v>4</v>
      </c>
      <c r="C9144" s="5">
        <v>0.442</v>
      </c>
    </row>
    <row r="9145" spans="1:3" x14ac:dyDescent="0.2">
      <c r="A9145" s="3" t="str">
        <f>"EDIL3-DT"</f>
        <v>EDIL3-DT</v>
      </c>
      <c r="B9145" s="4">
        <v>4</v>
      </c>
      <c r="C9145" s="5">
        <v>0.442</v>
      </c>
    </row>
    <row r="9146" spans="1:3" x14ac:dyDescent="0.2">
      <c r="A9146" s="3" t="str">
        <f>"KCNQ1"</f>
        <v>KCNQ1</v>
      </c>
      <c r="B9146" s="4">
        <v>4</v>
      </c>
      <c r="C9146" s="5">
        <v>0.441</v>
      </c>
    </row>
    <row r="9147" spans="1:3" x14ac:dyDescent="0.2">
      <c r="A9147" s="3" t="str">
        <f>"DIPK1B"</f>
        <v>DIPK1B</v>
      </c>
      <c r="B9147" s="4">
        <v>4</v>
      </c>
      <c r="C9147" s="5">
        <v>0.441</v>
      </c>
    </row>
    <row r="9148" spans="1:3" x14ac:dyDescent="0.2">
      <c r="A9148" s="3" t="str">
        <f>"EDA2R"</f>
        <v>EDA2R</v>
      </c>
      <c r="B9148" s="4">
        <v>4</v>
      </c>
      <c r="C9148" s="5">
        <v>0.441</v>
      </c>
    </row>
    <row r="9149" spans="1:3" x14ac:dyDescent="0.2">
      <c r="A9149" s="3" t="str">
        <f>"CYP2J2"</f>
        <v>CYP2J2</v>
      </c>
      <c r="B9149" s="4">
        <v>4</v>
      </c>
      <c r="C9149" s="5">
        <v>0.441</v>
      </c>
    </row>
    <row r="9150" spans="1:3" x14ac:dyDescent="0.2">
      <c r="A9150" s="3" t="str">
        <f>"POM121"</f>
        <v>POM121</v>
      </c>
      <c r="B9150" s="4">
        <v>4</v>
      </c>
      <c r="C9150" s="5">
        <v>0.44</v>
      </c>
    </row>
    <row r="9151" spans="1:3" x14ac:dyDescent="0.2">
      <c r="A9151" s="3" t="str">
        <f>"PLPBP"</f>
        <v>PLPBP</v>
      </c>
      <c r="B9151" s="4">
        <v>4</v>
      </c>
      <c r="C9151" s="5">
        <v>0.44</v>
      </c>
    </row>
    <row r="9152" spans="1:3" x14ac:dyDescent="0.2">
      <c r="A9152" s="3" t="str">
        <f>"C1orf115"</f>
        <v>C1orf115</v>
      </c>
      <c r="B9152" s="4">
        <v>4</v>
      </c>
      <c r="C9152" s="5">
        <v>0.44</v>
      </c>
    </row>
    <row r="9153" spans="1:3" x14ac:dyDescent="0.2">
      <c r="A9153" s="3" t="str">
        <f>"ZNF605"</f>
        <v>ZNF605</v>
      </c>
      <c r="B9153" s="4">
        <v>4</v>
      </c>
      <c r="C9153" s="5">
        <v>0.44</v>
      </c>
    </row>
    <row r="9154" spans="1:3" x14ac:dyDescent="0.2">
      <c r="A9154" s="3" t="str">
        <f>"ROBO1"</f>
        <v>ROBO1</v>
      </c>
      <c r="B9154" s="4">
        <v>4</v>
      </c>
      <c r="C9154" s="5">
        <v>0.439</v>
      </c>
    </row>
    <row r="9155" spans="1:3" x14ac:dyDescent="0.2">
      <c r="A9155" s="3" t="str">
        <f>"SPATC1L"</f>
        <v>SPATC1L</v>
      </c>
      <c r="B9155" s="4">
        <v>4</v>
      </c>
      <c r="C9155" s="5">
        <v>0.439</v>
      </c>
    </row>
    <row r="9156" spans="1:3" x14ac:dyDescent="0.2">
      <c r="A9156" s="3" t="str">
        <f>"SOD3"</f>
        <v>SOD3</v>
      </c>
      <c r="B9156" s="4">
        <v>4</v>
      </c>
      <c r="C9156" s="5">
        <v>0.439</v>
      </c>
    </row>
    <row r="9157" spans="1:3" x14ac:dyDescent="0.2">
      <c r="A9157" s="3" t="str">
        <f>"ZNF181"</f>
        <v>ZNF181</v>
      </c>
      <c r="B9157" s="4">
        <v>4</v>
      </c>
      <c r="C9157" s="5">
        <v>0.438</v>
      </c>
    </row>
    <row r="9158" spans="1:3" x14ac:dyDescent="0.2">
      <c r="A9158" s="3" t="str">
        <f>"LRRC41"</f>
        <v>LRRC41</v>
      </c>
      <c r="B9158" s="4">
        <v>4</v>
      </c>
      <c r="C9158" s="5">
        <v>0.438</v>
      </c>
    </row>
    <row r="9159" spans="1:3" x14ac:dyDescent="0.2">
      <c r="A9159" s="3" t="str">
        <f>"PF4V1"</f>
        <v>PF4V1</v>
      </c>
      <c r="B9159" s="4">
        <v>4</v>
      </c>
      <c r="C9159" s="5">
        <v>0.437</v>
      </c>
    </row>
    <row r="9160" spans="1:3" x14ac:dyDescent="0.2">
      <c r="A9160" s="3" t="str">
        <f>"ZNF577"</f>
        <v>ZNF577</v>
      </c>
      <c r="B9160" s="4">
        <v>4</v>
      </c>
      <c r="C9160" s="5">
        <v>0.436</v>
      </c>
    </row>
    <row r="9161" spans="1:3" x14ac:dyDescent="0.2">
      <c r="A9161" s="3" t="str">
        <f>"BUB3"</f>
        <v>BUB3</v>
      </c>
      <c r="B9161" s="4">
        <v>4</v>
      </c>
      <c r="C9161" s="5">
        <v>0.436</v>
      </c>
    </row>
    <row r="9162" spans="1:3" x14ac:dyDescent="0.2">
      <c r="A9162" s="3" t="str">
        <f>"TMEM47"</f>
        <v>TMEM47</v>
      </c>
      <c r="B9162" s="4">
        <v>4</v>
      </c>
      <c r="C9162" s="5">
        <v>0.436</v>
      </c>
    </row>
    <row r="9163" spans="1:3" x14ac:dyDescent="0.2">
      <c r="A9163" s="3" t="str">
        <f>"AC140479.2"</f>
        <v>AC140479.2</v>
      </c>
      <c r="B9163" s="4">
        <v>4</v>
      </c>
      <c r="C9163" s="5">
        <v>0.436</v>
      </c>
    </row>
    <row r="9164" spans="1:3" x14ac:dyDescent="0.2">
      <c r="A9164" s="3" t="str">
        <f>"ARHGAP23"</f>
        <v>ARHGAP23</v>
      </c>
      <c r="B9164" s="4">
        <v>4</v>
      </c>
      <c r="C9164" s="5">
        <v>0.435</v>
      </c>
    </row>
    <row r="9165" spans="1:3" x14ac:dyDescent="0.2">
      <c r="A9165" s="3" t="str">
        <f>"CACNB4"</f>
        <v>CACNB4</v>
      </c>
      <c r="B9165" s="4">
        <v>4</v>
      </c>
      <c r="C9165" s="5">
        <v>0.435</v>
      </c>
    </row>
    <row r="9166" spans="1:3" x14ac:dyDescent="0.2">
      <c r="A9166" s="3" t="str">
        <f>"MAVS"</f>
        <v>MAVS</v>
      </c>
      <c r="B9166" s="4">
        <v>4</v>
      </c>
      <c r="C9166" s="5">
        <v>0.435</v>
      </c>
    </row>
    <row r="9167" spans="1:3" x14ac:dyDescent="0.2">
      <c r="A9167" s="3" t="str">
        <f>"AC012313.1"</f>
        <v>AC012313.1</v>
      </c>
      <c r="B9167" s="4">
        <v>4</v>
      </c>
      <c r="C9167" s="5">
        <v>0.435</v>
      </c>
    </row>
    <row r="9168" spans="1:3" x14ac:dyDescent="0.2">
      <c r="A9168" s="3" t="str">
        <f>"DDX46"</f>
        <v>DDX46</v>
      </c>
      <c r="B9168" s="4">
        <v>4</v>
      </c>
      <c r="C9168" s="5">
        <v>0.435</v>
      </c>
    </row>
    <row r="9169" spans="1:3" x14ac:dyDescent="0.2">
      <c r="A9169" s="3" t="str">
        <f>"NME4"</f>
        <v>NME4</v>
      </c>
      <c r="B9169" s="4">
        <v>4</v>
      </c>
      <c r="C9169" s="5">
        <v>0.433</v>
      </c>
    </row>
    <row r="9170" spans="1:3" x14ac:dyDescent="0.2">
      <c r="A9170" s="3" t="str">
        <f>"MOB3B"</f>
        <v>MOB3B</v>
      </c>
      <c r="B9170" s="4">
        <v>4</v>
      </c>
      <c r="C9170" s="5">
        <v>0.433</v>
      </c>
    </row>
    <row r="9171" spans="1:3" x14ac:dyDescent="0.2">
      <c r="A9171" s="3" t="str">
        <f>"MAB21L4"</f>
        <v>MAB21L4</v>
      </c>
      <c r="B9171" s="4">
        <v>4</v>
      </c>
      <c r="C9171" s="5">
        <v>0.433</v>
      </c>
    </row>
    <row r="9172" spans="1:3" x14ac:dyDescent="0.2">
      <c r="A9172" s="3" t="str">
        <f>"BTBD7"</f>
        <v>BTBD7</v>
      </c>
      <c r="B9172" s="4">
        <v>4</v>
      </c>
      <c r="C9172" s="5">
        <v>0.433</v>
      </c>
    </row>
    <row r="9173" spans="1:3" x14ac:dyDescent="0.2">
      <c r="A9173" s="3" t="str">
        <f>"TRIM24"</f>
        <v>TRIM24</v>
      </c>
      <c r="B9173" s="4">
        <v>4</v>
      </c>
      <c r="C9173" s="5">
        <v>0.433</v>
      </c>
    </row>
    <row r="9174" spans="1:3" x14ac:dyDescent="0.2">
      <c r="A9174" s="3" t="str">
        <f>"POGLUT3"</f>
        <v>POGLUT3</v>
      </c>
      <c r="B9174" s="4">
        <v>4</v>
      </c>
      <c r="C9174" s="5">
        <v>0.432</v>
      </c>
    </row>
    <row r="9175" spans="1:3" x14ac:dyDescent="0.2">
      <c r="A9175" s="3" t="str">
        <f>"WTIP"</f>
        <v>WTIP</v>
      </c>
      <c r="B9175" s="4">
        <v>4</v>
      </c>
      <c r="C9175" s="5">
        <v>0.432</v>
      </c>
    </row>
    <row r="9176" spans="1:3" x14ac:dyDescent="0.2">
      <c r="A9176" s="3" t="str">
        <f>"FMO2"</f>
        <v>FMO2</v>
      </c>
      <c r="B9176" s="4">
        <v>4</v>
      </c>
      <c r="C9176" s="5">
        <v>0.432</v>
      </c>
    </row>
    <row r="9177" spans="1:3" x14ac:dyDescent="0.2">
      <c r="A9177" s="3" t="str">
        <f>"CACTIN"</f>
        <v>CACTIN</v>
      </c>
      <c r="B9177" s="4">
        <v>4</v>
      </c>
      <c r="C9177" s="5">
        <v>0.43099999999999999</v>
      </c>
    </row>
    <row r="9178" spans="1:3" x14ac:dyDescent="0.2">
      <c r="A9178" s="3" t="str">
        <f>"VPS9D1-AS1"</f>
        <v>VPS9D1-AS1</v>
      </c>
      <c r="B9178" s="4">
        <v>4</v>
      </c>
      <c r="C9178" s="5">
        <v>0.43099999999999999</v>
      </c>
    </row>
    <row r="9179" spans="1:3" x14ac:dyDescent="0.2">
      <c r="A9179" s="3" t="str">
        <f>"TIPIN"</f>
        <v>TIPIN</v>
      </c>
      <c r="B9179" s="4">
        <v>4</v>
      </c>
      <c r="C9179" s="5">
        <v>0.43099999999999999</v>
      </c>
    </row>
    <row r="9180" spans="1:3" x14ac:dyDescent="0.2">
      <c r="A9180" s="3" t="str">
        <f>"HAP1"</f>
        <v>HAP1</v>
      </c>
      <c r="B9180" s="4">
        <v>4</v>
      </c>
      <c r="C9180" s="5">
        <v>0.43099999999999999</v>
      </c>
    </row>
    <row r="9181" spans="1:3" x14ac:dyDescent="0.2">
      <c r="A9181" s="3" t="str">
        <f>"SLC66A3"</f>
        <v>SLC66A3</v>
      </c>
      <c r="B9181" s="4">
        <v>4</v>
      </c>
      <c r="C9181" s="5">
        <v>0.43</v>
      </c>
    </row>
    <row r="9182" spans="1:3" x14ac:dyDescent="0.2">
      <c r="A9182" s="3" t="str">
        <f>"CLPB"</f>
        <v>CLPB</v>
      </c>
      <c r="B9182" s="4">
        <v>4</v>
      </c>
      <c r="C9182" s="5">
        <v>0.43</v>
      </c>
    </row>
    <row r="9183" spans="1:3" x14ac:dyDescent="0.2">
      <c r="A9183" s="3" t="str">
        <f>"TRIL"</f>
        <v>TRIL</v>
      </c>
      <c r="B9183" s="4">
        <v>4</v>
      </c>
      <c r="C9183" s="5">
        <v>0.43</v>
      </c>
    </row>
    <row r="9184" spans="1:3" x14ac:dyDescent="0.2">
      <c r="A9184" s="3" t="str">
        <f>"GRB10"</f>
        <v>GRB10</v>
      </c>
      <c r="B9184" s="4">
        <v>4</v>
      </c>
      <c r="C9184" s="5">
        <v>0.43</v>
      </c>
    </row>
    <row r="9185" spans="1:3" x14ac:dyDescent="0.2">
      <c r="A9185" s="3" t="str">
        <f>"RTL8A"</f>
        <v>RTL8A</v>
      </c>
      <c r="B9185" s="4">
        <v>4</v>
      </c>
      <c r="C9185" s="5">
        <v>0.42899999999999999</v>
      </c>
    </row>
    <row r="9186" spans="1:3" x14ac:dyDescent="0.2">
      <c r="A9186" s="3" t="str">
        <f>"NTRK3"</f>
        <v>NTRK3</v>
      </c>
      <c r="B9186" s="4">
        <v>4</v>
      </c>
      <c r="C9186" s="5">
        <v>0.42799999999999999</v>
      </c>
    </row>
    <row r="9187" spans="1:3" x14ac:dyDescent="0.2">
      <c r="A9187" s="3" t="str">
        <f>"KIAA1586"</f>
        <v>KIAA1586</v>
      </c>
      <c r="B9187" s="4">
        <v>4</v>
      </c>
      <c r="C9187" s="5">
        <v>0.42799999999999999</v>
      </c>
    </row>
    <row r="9188" spans="1:3" x14ac:dyDescent="0.2">
      <c r="A9188" s="3" t="str">
        <f>"QDPR"</f>
        <v>QDPR</v>
      </c>
      <c r="B9188" s="4">
        <v>4</v>
      </c>
      <c r="C9188" s="5">
        <v>0.42699999999999999</v>
      </c>
    </row>
    <row r="9189" spans="1:3" x14ac:dyDescent="0.2">
      <c r="A9189" s="3" t="str">
        <f>"SLC2A4"</f>
        <v>SLC2A4</v>
      </c>
      <c r="B9189" s="4">
        <v>4</v>
      </c>
      <c r="C9189" s="5">
        <v>0.42599999999999999</v>
      </c>
    </row>
    <row r="9190" spans="1:3" x14ac:dyDescent="0.2">
      <c r="A9190" s="3" t="str">
        <f>"AC023043.2"</f>
        <v>AC023043.2</v>
      </c>
      <c r="B9190" s="4">
        <v>4</v>
      </c>
      <c r="C9190" s="5">
        <v>0.42499999999999999</v>
      </c>
    </row>
    <row r="9191" spans="1:3" x14ac:dyDescent="0.2">
      <c r="A9191" s="3" t="str">
        <f>"NUMBL"</f>
        <v>NUMBL</v>
      </c>
      <c r="B9191" s="4">
        <v>4</v>
      </c>
      <c r="C9191" s="5">
        <v>0.42499999999999999</v>
      </c>
    </row>
    <row r="9192" spans="1:3" x14ac:dyDescent="0.2">
      <c r="A9192" s="3" t="str">
        <f>"SPINK2"</f>
        <v>SPINK2</v>
      </c>
      <c r="B9192" s="4">
        <v>4</v>
      </c>
      <c r="C9192" s="5">
        <v>0.42199999999999999</v>
      </c>
    </row>
    <row r="9193" spans="1:3" x14ac:dyDescent="0.2">
      <c r="A9193" s="3" t="str">
        <f>"Z68871.1"</f>
        <v>Z68871.1</v>
      </c>
      <c r="B9193" s="4">
        <v>4</v>
      </c>
      <c r="C9193" s="5">
        <v>0.42199999999999999</v>
      </c>
    </row>
    <row r="9194" spans="1:3" x14ac:dyDescent="0.2">
      <c r="A9194" s="3" t="str">
        <f>"ELAVL2"</f>
        <v>ELAVL2</v>
      </c>
      <c r="B9194" s="4">
        <v>4</v>
      </c>
      <c r="C9194" s="5">
        <v>0.42099999999999999</v>
      </c>
    </row>
    <row r="9195" spans="1:3" x14ac:dyDescent="0.2">
      <c r="A9195" s="3" t="str">
        <f>"SLC25A42"</f>
        <v>SLC25A42</v>
      </c>
      <c r="B9195" s="4">
        <v>4</v>
      </c>
      <c r="C9195" s="5">
        <v>0.42099999999999999</v>
      </c>
    </row>
    <row r="9196" spans="1:3" x14ac:dyDescent="0.2">
      <c r="A9196" s="3" t="str">
        <f>"TRMT10B"</f>
        <v>TRMT10B</v>
      </c>
      <c r="B9196" s="4">
        <v>4</v>
      </c>
      <c r="C9196" s="5">
        <v>0.42099999999999999</v>
      </c>
    </row>
    <row r="9197" spans="1:3" x14ac:dyDescent="0.2">
      <c r="A9197" s="3" t="str">
        <f>"IMMP2L"</f>
        <v>IMMP2L</v>
      </c>
      <c r="B9197" s="4">
        <v>4</v>
      </c>
      <c r="C9197" s="5">
        <v>0.42</v>
      </c>
    </row>
    <row r="9198" spans="1:3" x14ac:dyDescent="0.2">
      <c r="A9198" s="3" t="str">
        <f>"ABR"</f>
        <v>ABR</v>
      </c>
      <c r="B9198" s="4">
        <v>4</v>
      </c>
      <c r="C9198" s="5">
        <v>0.41899999999999998</v>
      </c>
    </row>
    <row r="9199" spans="1:3" x14ac:dyDescent="0.2">
      <c r="A9199" s="3" t="str">
        <f>"ZNF136"</f>
        <v>ZNF136</v>
      </c>
      <c r="B9199" s="4">
        <v>4</v>
      </c>
      <c r="C9199" s="5">
        <v>0.41799999999999998</v>
      </c>
    </row>
    <row r="9200" spans="1:3" x14ac:dyDescent="0.2">
      <c r="A9200" s="3" t="str">
        <f>"IGSF9B"</f>
        <v>IGSF9B</v>
      </c>
      <c r="B9200" s="4">
        <v>4</v>
      </c>
      <c r="C9200" s="5">
        <v>0.41799999999999998</v>
      </c>
    </row>
    <row r="9201" spans="1:3" x14ac:dyDescent="0.2">
      <c r="A9201" s="3" t="str">
        <f>"ZNF503-AS2"</f>
        <v>ZNF503-AS2</v>
      </c>
      <c r="B9201" s="4">
        <v>4</v>
      </c>
      <c r="C9201" s="5">
        <v>0.41799999999999998</v>
      </c>
    </row>
    <row r="9202" spans="1:3" x14ac:dyDescent="0.2">
      <c r="A9202" s="3" t="str">
        <f>"PHACTR3"</f>
        <v>PHACTR3</v>
      </c>
      <c r="B9202" s="4">
        <v>4</v>
      </c>
      <c r="C9202" s="5">
        <v>0.41699999999999998</v>
      </c>
    </row>
    <row r="9203" spans="1:3" x14ac:dyDescent="0.2">
      <c r="A9203" s="3" t="str">
        <f>"AC124016.2"</f>
        <v>AC124016.2</v>
      </c>
      <c r="B9203" s="4">
        <v>4</v>
      </c>
      <c r="C9203" s="5">
        <v>0.41599999999999998</v>
      </c>
    </row>
    <row r="9204" spans="1:3" x14ac:dyDescent="0.2">
      <c r="A9204" s="3" t="str">
        <f>"RSF1"</f>
        <v>RSF1</v>
      </c>
      <c r="B9204" s="4">
        <v>4</v>
      </c>
      <c r="C9204" s="5">
        <v>0.41499999999999998</v>
      </c>
    </row>
    <row r="9205" spans="1:3" x14ac:dyDescent="0.2">
      <c r="A9205" s="3" t="str">
        <f>"DELEC1"</f>
        <v>DELEC1</v>
      </c>
      <c r="B9205" s="4">
        <v>4</v>
      </c>
      <c r="C9205" s="5">
        <v>0.41499999999999998</v>
      </c>
    </row>
    <row r="9206" spans="1:3" x14ac:dyDescent="0.2">
      <c r="A9206" s="3" t="str">
        <f>"METTL25"</f>
        <v>METTL25</v>
      </c>
      <c r="B9206" s="4">
        <v>4</v>
      </c>
      <c r="C9206" s="5">
        <v>0.41299999999999998</v>
      </c>
    </row>
    <row r="9207" spans="1:3" x14ac:dyDescent="0.2">
      <c r="A9207" s="3" t="str">
        <f>"GPR63"</f>
        <v>GPR63</v>
      </c>
      <c r="B9207" s="4">
        <v>4</v>
      </c>
      <c r="C9207" s="5">
        <v>0.41299999999999998</v>
      </c>
    </row>
    <row r="9208" spans="1:3" x14ac:dyDescent="0.2">
      <c r="A9208" s="3" t="str">
        <f>"ZNF451"</f>
        <v>ZNF451</v>
      </c>
      <c r="B9208" s="4">
        <v>4</v>
      </c>
      <c r="C9208" s="5">
        <v>0.41199999999999998</v>
      </c>
    </row>
    <row r="9209" spans="1:3" x14ac:dyDescent="0.2">
      <c r="A9209" s="3" t="str">
        <f>"ALDH18A1"</f>
        <v>ALDH18A1</v>
      </c>
      <c r="B9209" s="4">
        <v>4</v>
      </c>
      <c r="C9209" s="5">
        <v>0.41099999999999998</v>
      </c>
    </row>
    <row r="9210" spans="1:3" x14ac:dyDescent="0.2">
      <c r="A9210" s="3" t="str">
        <f>"AP3M1"</f>
        <v>AP3M1</v>
      </c>
      <c r="B9210" s="4">
        <v>4</v>
      </c>
      <c r="C9210" s="5">
        <v>0.41</v>
      </c>
    </row>
    <row r="9211" spans="1:3" x14ac:dyDescent="0.2">
      <c r="A9211" s="3" t="str">
        <f>"SLC35A1"</f>
        <v>SLC35A1</v>
      </c>
      <c r="B9211" s="4">
        <v>4</v>
      </c>
      <c r="C9211" s="5">
        <v>0.41</v>
      </c>
    </row>
    <row r="9212" spans="1:3" x14ac:dyDescent="0.2">
      <c r="A9212" s="3" t="str">
        <f>"SV2B"</f>
        <v>SV2B</v>
      </c>
      <c r="B9212" s="4">
        <v>4</v>
      </c>
      <c r="C9212" s="5">
        <v>0.41</v>
      </c>
    </row>
    <row r="9213" spans="1:3" x14ac:dyDescent="0.2">
      <c r="A9213" s="3" t="str">
        <f>"ZNF829"</f>
        <v>ZNF829</v>
      </c>
      <c r="B9213" s="4">
        <v>4</v>
      </c>
      <c r="C9213" s="5">
        <v>0.41</v>
      </c>
    </row>
    <row r="9214" spans="1:3" x14ac:dyDescent="0.2">
      <c r="A9214" s="3" t="str">
        <f>"SMO"</f>
        <v>SMO</v>
      </c>
      <c r="B9214" s="4">
        <v>4</v>
      </c>
      <c r="C9214" s="5">
        <v>0.41</v>
      </c>
    </row>
    <row r="9215" spans="1:3" x14ac:dyDescent="0.2">
      <c r="A9215" s="3" t="str">
        <f>"CHMP1B2P"</f>
        <v>CHMP1B2P</v>
      </c>
      <c r="B9215" s="4">
        <v>4</v>
      </c>
      <c r="C9215" s="5">
        <v>0.41</v>
      </c>
    </row>
    <row r="9216" spans="1:3" x14ac:dyDescent="0.2">
      <c r="A9216" s="3" t="str">
        <f>"SPECC1L"</f>
        <v>SPECC1L</v>
      </c>
      <c r="B9216" s="4">
        <v>4</v>
      </c>
      <c r="C9216" s="5">
        <v>0.41</v>
      </c>
    </row>
    <row r="9217" spans="1:3" x14ac:dyDescent="0.2">
      <c r="A9217" s="3" t="str">
        <f>"PAPLN"</f>
        <v>PAPLN</v>
      </c>
      <c r="B9217" s="4">
        <v>4</v>
      </c>
      <c r="C9217" s="5">
        <v>0.41</v>
      </c>
    </row>
    <row r="9218" spans="1:3" x14ac:dyDescent="0.2">
      <c r="A9218" s="3" t="str">
        <f>"RIMBP3C"</f>
        <v>RIMBP3C</v>
      </c>
      <c r="B9218" s="4">
        <v>4</v>
      </c>
      <c r="C9218" s="5">
        <v>0.41</v>
      </c>
    </row>
    <row r="9219" spans="1:3" x14ac:dyDescent="0.2">
      <c r="A9219" s="3" t="str">
        <f>"ITGAV"</f>
        <v>ITGAV</v>
      </c>
      <c r="B9219" s="4">
        <v>4</v>
      </c>
      <c r="C9219" s="5">
        <v>0.40899999999999997</v>
      </c>
    </row>
    <row r="9220" spans="1:3" x14ac:dyDescent="0.2">
      <c r="A9220" s="3" t="str">
        <f>"MOXD1"</f>
        <v>MOXD1</v>
      </c>
      <c r="B9220" s="4">
        <v>4</v>
      </c>
      <c r="C9220" s="5">
        <v>0.40899999999999997</v>
      </c>
    </row>
    <row r="9221" spans="1:3" x14ac:dyDescent="0.2">
      <c r="A9221" s="3" t="str">
        <f>"COL5A1"</f>
        <v>COL5A1</v>
      </c>
      <c r="B9221" s="4">
        <v>4</v>
      </c>
      <c r="C9221" s="5">
        <v>0.40899999999999997</v>
      </c>
    </row>
    <row r="9222" spans="1:3" x14ac:dyDescent="0.2">
      <c r="A9222" s="3" t="str">
        <f>"RBL1"</f>
        <v>RBL1</v>
      </c>
      <c r="B9222" s="4">
        <v>4</v>
      </c>
      <c r="C9222" s="5">
        <v>0.40699999999999997</v>
      </c>
    </row>
    <row r="9223" spans="1:3" x14ac:dyDescent="0.2">
      <c r="A9223" s="3" t="str">
        <f>"CERT1"</f>
        <v>CERT1</v>
      </c>
      <c r="B9223" s="4">
        <v>4</v>
      </c>
      <c r="C9223" s="5">
        <v>0.40699999999999997</v>
      </c>
    </row>
    <row r="9224" spans="1:3" x14ac:dyDescent="0.2">
      <c r="A9224" s="3" t="str">
        <f>"B3GALNT1"</f>
        <v>B3GALNT1</v>
      </c>
      <c r="B9224" s="4">
        <v>4</v>
      </c>
      <c r="C9224" s="5">
        <v>0.40600000000000003</v>
      </c>
    </row>
    <row r="9225" spans="1:3" x14ac:dyDescent="0.2">
      <c r="A9225" s="3" t="str">
        <f>"MT1L"</f>
        <v>MT1L</v>
      </c>
      <c r="B9225" s="4">
        <v>4</v>
      </c>
      <c r="C9225" s="5">
        <v>0.40600000000000003</v>
      </c>
    </row>
    <row r="9226" spans="1:3" x14ac:dyDescent="0.2">
      <c r="A9226" s="3" t="str">
        <f>"RPTOR"</f>
        <v>RPTOR</v>
      </c>
      <c r="B9226" s="4">
        <v>4</v>
      </c>
      <c r="C9226" s="5">
        <v>0.40600000000000003</v>
      </c>
    </row>
    <row r="9227" spans="1:3" x14ac:dyDescent="0.2">
      <c r="A9227" s="3" t="str">
        <f>"RFESD"</f>
        <v>RFESD</v>
      </c>
      <c r="B9227" s="4">
        <v>4</v>
      </c>
      <c r="C9227" s="5">
        <v>0.40600000000000003</v>
      </c>
    </row>
    <row r="9228" spans="1:3" x14ac:dyDescent="0.2">
      <c r="A9228" s="3" t="str">
        <f>"PRTFDC1"</f>
        <v>PRTFDC1</v>
      </c>
      <c r="B9228" s="4">
        <v>4</v>
      </c>
      <c r="C9228" s="5">
        <v>0.40500000000000003</v>
      </c>
    </row>
    <row r="9229" spans="1:3" x14ac:dyDescent="0.2">
      <c r="A9229" s="3" t="str">
        <f>"PLEKHA6"</f>
        <v>PLEKHA6</v>
      </c>
      <c r="B9229" s="4">
        <v>4</v>
      </c>
      <c r="C9229" s="5">
        <v>0.40400000000000003</v>
      </c>
    </row>
    <row r="9230" spans="1:3" x14ac:dyDescent="0.2">
      <c r="A9230" s="3" t="str">
        <f>"NCAPG2"</f>
        <v>NCAPG2</v>
      </c>
      <c r="B9230" s="4">
        <v>4</v>
      </c>
      <c r="C9230" s="5">
        <v>0.40300000000000002</v>
      </c>
    </row>
    <row r="9231" spans="1:3" x14ac:dyDescent="0.2">
      <c r="A9231" s="3" t="str">
        <f>"PATJ"</f>
        <v>PATJ</v>
      </c>
      <c r="B9231" s="4">
        <v>4</v>
      </c>
      <c r="C9231" s="5">
        <v>0.40300000000000002</v>
      </c>
    </row>
    <row r="9232" spans="1:3" x14ac:dyDescent="0.2">
      <c r="A9232" s="3" t="str">
        <f>"CERNA2"</f>
        <v>CERNA2</v>
      </c>
      <c r="B9232" s="4">
        <v>4</v>
      </c>
      <c r="C9232" s="5">
        <v>0.40200000000000002</v>
      </c>
    </row>
    <row r="9233" spans="1:3" x14ac:dyDescent="0.2">
      <c r="A9233" s="3" t="str">
        <f>"GJA1"</f>
        <v>GJA1</v>
      </c>
      <c r="B9233" s="4">
        <v>4</v>
      </c>
      <c r="C9233" s="5">
        <v>0.40200000000000002</v>
      </c>
    </row>
    <row r="9234" spans="1:3" x14ac:dyDescent="0.2">
      <c r="A9234" s="3" t="str">
        <f>"HMBOX1"</f>
        <v>HMBOX1</v>
      </c>
      <c r="B9234" s="4">
        <v>4</v>
      </c>
      <c r="C9234" s="5">
        <v>0.40100000000000002</v>
      </c>
    </row>
    <row r="9235" spans="1:3" x14ac:dyDescent="0.2">
      <c r="A9235" s="3" t="str">
        <f>"LAMA1"</f>
        <v>LAMA1</v>
      </c>
      <c r="B9235" s="4">
        <v>4</v>
      </c>
      <c r="C9235" s="5">
        <v>0.4</v>
      </c>
    </row>
    <row r="9236" spans="1:3" x14ac:dyDescent="0.2">
      <c r="A9236" s="3" t="str">
        <f>"GPALPP1"</f>
        <v>GPALPP1</v>
      </c>
      <c r="B9236" s="4">
        <v>4</v>
      </c>
      <c r="C9236" s="5">
        <v>0.39800000000000002</v>
      </c>
    </row>
    <row r="9237" spans="1:3" x14ac:dyDescent="0.2">
      <c r="A9237" s="3" t="str">
        <f>"IL6ST"</f>
        <v>IL6ST</v>
      </c>
      <c r="B9237" s="4">
        <v>4</v>
      </c>
      <c r="C9237" s="5">
        <v>0.39800000000000002</v>
      </c>
    </row>
    <row r="9238" spans="1:3" x14ac:dyDescent="0.2">
      <c r="A9238" s="3" t="str">
        <f>"MCM6"</f>
        <v>MCM6</v>
      </c>
      <c r="B9238" s="4">
        <v>4</v>
      </c>
      <c r="C9238" s="5">
        <v>0.39800000000000002</v>
      </c>
    </row>
    <row r="9239" spans="1:3" x14ac:dyDescent="0.2">
      <c r="A9239" s="3" t="str">
        <f>"INSYN2A"</f>
        <v>INSYN2A</v>
      </c>
      <c r="B9239" s="4">
        <v>4</v>
      </c>
      <c r="C9239" s="5">
        <v>0.39700000000000002</v>
      </c>
    </row>
    <row r="9240" spans="1:3" x14ac:dyDescent="0.2">
      <c r="A9240" s="3" t="str">
        <f>"AL136366.1"</f>
        <v>AL136366.1</v>
      </c>
      <c r="B9240" s="4">
        <v>4</v>
      </c>
      <c r="C9240" s="5">
        <v>0.39600000000000002</v>
      </c>
    </row>
    <row r="9241" spans="1:3" x14ac:dyDescent="0.2">
      <c r="A9241" s="3" t="str">
        <f>"METAP1D"</f>
        <v>METAP1D</v>
      </c>
      <c r="B9241" s="4">
        <v>4</v>
      </c>
      <c r="C9241" s="5">
        <v>0.39600000000000002</v>
      </c>
    </row>
    <row r="9242" spans="1:3" x14ac:dyDescent="0.2">
      <c r="A9242" s="3" t="str">
        <f>"MARCHF9"</f>
        <v>MARCHF9</v>
      </c>
      <c r="B9242" s="4">
        <v>4</v>
      </c>
      <c r="C9242" s="5">
        <v>0.39500000000000002</v>
      </c>
    </row>
    <row r="9243" spans="1:3" x14ac:dyDescent="0.2">
      <c r="A9243" s="3" t="str">
        <f>"AL353743.1"</f>
        <v>AL353743.1</v>
      </c>
      <c r="B9243" s="4">
        <v>4</v>
      </c>
      <c r="C9243" s="5">
        <v>0.39500000000000002</v>
      </c>
    </row>
    <row r="9244" spans="1:3" x14ac:dyDescent="0.2">
      <c r="A9244" s="3" t="str">
        <f>"SMARCC1"</f>
        <v>SMARCC1</v>
      </c>
      <c r="B9244" s="4">
        <v>4</v>
      </c>
      <c r="C9244" s="5">
        <v>0.39500000000000002</v>
      </c>
    </row>
    <row r="9245" spans="1:3" x14ac:dyDescent="0.2">
      <c r="A9245" s="3" t="str">
        <f>"NTS"</f>
        <v>NTS</v>
      </c>
      <c r="B9245" s="4">
        <v>4</v>
      </c>
      <c r="C9245" s="5">
        <v>0.39400000000000002</v>
      </c>
    </row>
    <row r="9246" spans="1:3" x14ac:dyDescent="0.2">
      <c r="A9246" s="3" t="str">
        <f>"NCKIPSD"</f>
        <v>NCKIPSD</v>
      </c>
      <c r="B9246" s="4">
        <v>4</v>
      </c>
      <c r="C9246" s="5">
        <v>0.39400000000000002</v>
      </c>
    </row>
    <row r="9247" spans="1:3" x14ac:dyDescent="0.2">
      <c r="A9247" s="3" t="str">
        <f>"PAK3"</f>
        <v>PAK3</v>
      </c>
      <c r="B9247" s="4">
        <v>4</v>
      </c>
      <c r="C9247" s="5">
        <v>0.39200000000000002</v>
      </c>
    </row>
    <row r="9248" spans="1:3" x14ac:dyDescent="0.2">
      <c r="A9248" s="3" t="str">
        <f>"CDCA7L"</f>
        <v>CDCA7L</v>
      </c>
      <c r="B9248" s="4">
        <v>4</v>
      </c>
      <c r="C9248" s="5">
        <v>0.39200000000000002</v>
      </c>
    </row>
    <row r="9249" spans="1:3" x14ac:dyDescent="0.2">
      <c r="A9249" s="3" t="str">
        <f>"VAV2"</f>
        <v>VAV2</v>
      </c>
      <c r="B9249" s="4">
        <v>4</v>
      </c>
      <c r="C9249" s="5">
        <v>0.39200000000000002</v>
      </c>
    </row>
    <row r="9250" spans="1:3" x14ac:dyDescent="0.2">
      <c r="A9250" s="3" t="str">
        <f>"ZNF662"</f>
        <v>ZNF662</v>
      </c>
      <c r="B9250" s="4">
        <v>4</v>
      </c>
      <c r="C9250" s="5">
        <v>0.38800000000000001</v>
      </c>
    </row>
    <row r="9251" spans="1:3" x14ac:dyDescent="0.2">
      <c r="A9251" s="3" t="str">
        <f>"C11orf45"</f>
        <v>C11orf45</v>
      </c>
      <c r="B9251" s="4">
        <v>4</v>
      </c>
      <c r="C9251" s="5">
        <v>0.38700000000000001</v>
      </c>
    </row>
    <row r="9252" spans="1:3" x14ac:dyDescent="0.2">
      <c r="A9252" s="3" t="str">
        <f>"LMTK3"</f>
        <v>LMTK3</v>
      </c>
      <c r="B9252" s="4">
        <v>4</v>
      </c>
      <c r="C9252" s="5">
        <v>0.38700000000000001</v>
      </c>
    </row>
    <row r="9253" spans="1:3" x14ac:dyDescent="0.2">
      <c r="A9253" s="3" t="str">
        <f>"CHRDL1"</f>
        <v>CHRDL1</v>
      </c>
      <c r="B9253" s="4">
        <v>4</v>
      </c>
      <c r="C9253" s="5">
        <v>0.38600000000000001</v>
      </c>
    </row>
    <row r="9254" spans="1:3" x14ac:dyDescent="0.2">
      <c r="A9254" s="3" t="str">
        <f>"TFF2"</f>
        <v>TFF2</v>
      </c>
      <c r="B9254" s="4">
        <v>4</v>
      </c>
      <c r="C9254" s="5">
        <v>0.38500000000000001</v>
      </c>
    </row>
    <row r="9255" spans="1:3" x14ac:dyDescent="0.2">
      <c r="A9255" s="3" t="str">
        <f>"FAM155B"</f>
        <v>FAM155B</v>
      </c>
      <c r="B9255" s="4">
        <v>4</v>
      </c>
      <c r="C9255" s="5">
        <v>0.38300000000000001</v>
      </c>
    </row>
    <row r="9256" spans="1:3" x14ac:dyDescent="0.2">
      <c r="A9256" s="3" t="str">
        <f>"CADM2"</f>
        <v>CADM2</v>
      </c>
      <c r="B9256" s="4">
        <v>4</v>
      </c>
      <c r="C9256" s="5">
        <v>0.38300000000000001</v>
      </c>
    </row>
    <row r="9257" spans="1:3" x14ac:dyDescent="0.2">
      <c r="A9257" s="3" t="str">
        <f>"KMT2A"</f>
        <v>KMT2A</v>
      </c>
      <c r="B9257" s="4">
        <v>4</v>
      </c>
      <c r="C9257" s="5">
        <v>0.38200000000000001</v>
      </c>
    </row>
    <row r="9258" spans="1:3" x14ac:dyDescent="0.2">
      <c r="A9258" s="3" t="str">
        <f>"PPFIBP2"</f>
        <v>PPFIBP2</v>
      </c>
      <c r="B9258" s="4">
        <v>4</v>
      </c>
      <c r="C9258" s="5">
        <v>0.38200000000000001</v>
      </c>
    </row>
    <row r="9259" spans="1:3" x14ac:dyDescent="0.2">
      <c r="A9259" s="3" t="str">
        <f>"IL17RD"</f>
        <v>IL17RD</v>
      </c>
      <c r="B9259" s="4">
        <v>4</v>
      </c>
      <c r="C9259" s="5">
        <v>0.38100000000000001</v>
      </c>
    </row>
    <row r="9260" spans="1:3" x14ac:dyDescent="0.2">
      <c r="A9260" s="3" t="str">
        <f>"DCHS1"</f>
        <v>DCHS1</v>
      </c>
      <c r="B9260" s="4">
        <v>4</v>
      </c>
      <c r="C9260" s="5">
        <v>0.377</v>
      </c>
    </row>
    <row r="9261" spans="1:3" x14ac:dyDescent="0.2">
      <c r="A9261" s="3" t="str">
        <f>"ADGRG6"</f>
        <v>ADGRG6</v>
      </c>
      <c r="B9261" s="4">
        <v>4</v>
      </c>
      <c r="C9261" s="5">
        <v>0.372</v>
      </c>
    </row>
    <row r="9262" spans="1:3" x14ac:dyDescent="0.2">
      <c r="A9262" s="3" t="str">
        <f>"IGFBP6"</f>
        <v>IGFBP6</v>
      </c>
      <c r="B9262" s="4">
        <v>4</v>
      </c>
      <c r="C9262" s="5">
        <v>0.371</v>
      </c>
    </row>
    <row r="9263" spans="1:3" x14ac:dyDescent="0.2">
      <c r="A9263" s="3" t="str">
        <f>"ZNF367"</f>
        <v>ZNF367</v>
      </c>
      <c r="B9263" s="4">
        <v>4</v>
      </c>
      <c r="C9263" s="5">
        <v>0.36899999999999999</v>
      </c>
    </row>
    <row r="9264" spans="1:3" x14ac:dyDescent="0.2">
      <c r="A9264" s="3" t="str">
        <f>"WDR82"</f>
        <v>WDR82</v>
      </c>
      <c r="B9264" s="4">
        <v>4</v>
      </c>
      <c r="C9264" s="5">
        <v>0.36899999999999999</v>
      </c>
    </row>
    <row r="9265" spans="1:3" x14ac:dyDescent="0.2">
      <c r="A9265" s="3" t="str">
        <f>"TSHZ3"</f>
        <v>TSHZ3</v>
      </c>
      <c r="B9265" s="4">
        <v>4</v>
      </c>
      <c r="C9265" s="5">
        <v>0.36499999999999999</v>
      </c>
    </row>
    <row r="9266" spans="1:3" x14ac:dyDescent="0.2">
      <c r="A9266" s="3" t="str">
        <f>"PCNA"</f>
        <v>PCNA</v>
      </c>
      <c r="B9266" s="4">
        <v>4</v>
      </c>
      <c r="C9266" s="5">
        <v>0.36099999999999999</v>
      </c>
    </row>
    <row r="9267" spans="1:3" x14ac:dyDescent="0.2">
      <c r="A9267" s="3" t="str">
        <f>"CLDN1"</f>
        <v>CLDN1</v>
      </c>
      <c r="B9267" s="4">
        <v>4</v>
      </c>
      <c r="C9267" s="5">
        <v>0.27400000000000002</v>
      </c>
    </row>
    <row r="9268" spans="1:3" x14ac:dyDescent="0.2">
      <c r="A9268" s="3" t="str">
        <f>"CAV2"</f>
        <v>CAV2</v>
      </c>
      <c r="B9268" s="4">
        <v>5</v>
      </c>
      <c r="C9268" s="5">
        <v>0.89600000000000002</v>
      </c>
    </row>
    <row r="9269" spans="1:3" x14ac:dyDescent="0.2">
      <c r="A9269" s="3" t="str">
        <f>"SLC44A2"</f>
        <v>SLC44A2</v>
      </c>
      <c r="B9269" s="4">
        <v>5</v>
      </c>
      <c r="C9269" s="5">
        <v>0.88900000000000001</v>
      </c>
    </row>
    <row r="9270" spans="1:3" x14ac:dyDescent="0.2">
      <c r="A9270" s="3" t="str">
        <f>"EVI5L"</f>
        <v>EVI5L</v>
      </c>
      <c r="B9270" s="4">
        <v>5</v>
      </c>
      <c r="C9270" s="5">
        <v>0.872</v>
      </c>
    </row>
    <row r="9271" spans="1:3" x14ac:dyDescent="0.2">
      <c r="A9271" s="3" t="str">
        <f>"TPD52L1"</f>
        <v>TPD52L1</v>
      </c>
      <c r="B9271" s="4">
        <v>5</v>
      </c>
      <c r="C9271" s="5">
        <v>0.871</v>
      </c>
    </row>
    <row r="9272" spans="1:3" x14ac:dyDescent="0.2">
      <c r="A9272" s="3" t="str">
        <f>"TAX1BP3"</f>
        <v>TAX1BP3</v>
      </c>
      <c r="B9272" s="4">
        <v>5</v>
      </c>
      <c r="C9272" s="5">
        <v>0.86799999999999999</v>
      </c>
    </row>
    <row r="9273" spans="1:3" x14ac:dyDescent="0.2">
      <c r="A9273" s="3" t="str">
        <f>"MTA2"</f>
        <v>MTA2</v>
      </c>
      <c r="B9273" s="4">
        <v>5</v>
      </c>
      <c r="C9273" s="5">
        <v>0.86399999999999999</v>
      </c>
    </row>
    <row r="9274" spans="1:3" x14ac:dyDescent="0.2">
      <c r="A9274" s="3" t="str">
        <f>"GSTK1"</f>
        <v>GSTK1</v>
      </c>
      <c r="B9274" s="4">
        <v>5</v>
      </c>
      <c r="C9274" s="5">
        <v>0.86199999999999999</v>
      </c>
    </row>
    <row r="9275" spans="1:3" x14ac:dyDescent="0.2">
      <c r="A9275" s="3" t="str">
        <f>"ARHGEF16"</f>
        <v>ARHGEF16</v>
      </c>
      <c r="B9275" s="4">
        <v>5</v>
      </c>
      <c r="C9275" s="5">
        <v>0.85899999999999999</v>
      </c>
    </row>
    <row r="9276" spans="1:3" x14ac:dyDescent="0.2">
      <c r="A9276" s="3" t="str">
        <f>"ASAH1"</f>
        <v>ASAH1</v>
      </c>
      <c r="B9276" s="4">
        <v>5</v>
      </c>
      <c r="C9276" s="5">
        <v>0.85799999999999998</v>
      </c>
    </row>
    <row r="9277" spans="1:3" x14ac:dyDescent="0.2">
      <c r="A9277" s="3" t="str">
        <f>"TMED3"</f>
        <v>TMED3</v>
      </c>
      <c r="B9277" s="4">
        <v>5</v>
      </c>
      <c r="C9277" s="5">
        <v>0.85799999999999998</v>
      </c>
    </row>
    <row r="9278" spans="1:3" x14ac:dyDescent="0.2">
      <c r="A9278" s="3" t="str">
        <f>"PROM2"</f>
        <v>PROM2</v>
      </c>
      <c r="B9278" s="4">
        <v>5</v>
      </c>
      <c r="C9278" s="5">
        <v>0.85799999999999998</v>
      </c>
    </row>
    <row r="9279" spans="1:3" x14ac:dyDescent="0.2">
      <c r="A9279" s="3" t="str">
        <f>"CTDSP1"</f>
        <v>CTDSP1</v>
      </c>
      <c r="B9279" s="4">
        <v>5</v>
      </c>
      <c r="C9279" s="5">
        <v>0.85699999999999998</v>
      </c>
    </row>
    <row r="9280" spans="1:3" x14ac:dyDescent="0.2">
      <c r="A9280" s="3" t="str">
        <f>"FEM1A"</f>
        <v>FEM1A</v>
      </c>
      <c r="B9280" s="4">
        <v>5</v>
      </c>
      <c r="C9280" s="5">
        <v>0.85599999999999998</v>
      </c>
    </row>
    <row r="9281" spans="1:3" x14ac:dyDescent="0.2">
      <c r="A9281" s="3" t="str">
        <f>"ZDHHC12"</f>
        <v>ZDHHC12</v>
      </c>
      <c r="B9281" s="4">
        <v>5</v>
      </c>
      <c r="C9281" s="5">
        <v>0.85399999999999998</v>
      </c>
    </row>
    <row r="9282" spans="1:3" x14ac:dyDescent="0.2">
      <c r="A9282" s="3" t="str">
        <f>"ATP1B3"</f>
        <v>ATP1B3</v>
      </c>
      <c r="B9282" s="4">
        <v>5</v>
      </c>
      <c r="C9282" s="5">
        <v>0.85099999999999998</v>
      </c>
    </row>
    <row r="9283" spans="1:3" x14ac:dyDescent="0.2">
      <c r="A9283" s="3" t="str">
        <f>"RETSAT"</f>
        <v>RETSAT</v>
      </c>
      <c r="B9283" s="4">
        <v>5</v>
      </c>
      <c r="C9283" s="5">
        <v>0.85</v>
      </c>
    </row>
    <row r="9284" spans="1:3" x14ac:dyDescent="0.2">
      <c r="A9284" s="3" t="str">
        <f>"CTSB"</f>
        <v>CTSB</v>
      </c>
      <c r="B9284" s="4">
        <v>5</v>
      </c>
      <c r="C9284" s="5">
        <v>0.84899999999999998</v>
      </c>
    </row>
    <row r="9285" spans="1:3" x14ac:dyDescent="0.2">
      <c r="A9285" s="3" t="str">
        <f>"LAMP1"</f>
        <v>LAMP1</v>
      </c>
      <c r="B9285" s="4">
        <v>5</v>
      </c>
      <c r="C9285" s="5">
        <v>0.84799999999999998</v>
      </c>
    </row>
    <row r="9286" spans="1:3" x14ac:dyDescent="0.2">
      <c r="A9286" s="3" t="str">
        <f>"GLTP"</f>
        <v>GLTP</v>
      </c>
      <c r="B9286" s="4">
        <v>5</v>
      </c>
      <c r="C9286" s="5">
        <v>0.84599999999999997</v>
      </c>
    </row>
    <row r="9287" spans="1:3" x14ac:dyDescent="0.2">
      <c r="A9287" s="3" t="str">
        <f>"SYT7"</f>
        <v>SYT7</v>
      </c>
      <c r="B9287" s="4">
        <v>5</v>
      </c>
      <c r="C9287" s="5">
        <v>0.84499999999999997</v>
      </c>
    </row>
    <row r="9288" spans="1:3" x14ac:dyDescent="0.2">
      <c r="A9288" s="3" t="str">
        <f>"ANTKMT"</f>
        <v>ANTKMT</v>
      </c>
      <c r="B9288" s="4">
        <v>5</v>
      </c>
      <c r="C9288" s="5">
        <v>0.84099999999999997</v>
      </c>
    </row>
    <row r="9289" spans="1:3" x14ac:dyDescent="0.2">
      <c r="A9289" s="3" t="str">
        <f>"IFRD2"</f>
        <v>IFRD2</v>
      </c>
      <c r="B9289" s="4">
        <v>5</v>
      </c>
      <c r="C9289" s="5">
        <v>0.84099999999999997</v>
      </c>
    </row>
    <row r="9290" spans="1:3" x14ac:dyDescent="0.2">
      <c r="A9290" s="3" t="str">
        <f>"FZD5"</f>
        <v>FZD5</v>
      </c>
      <c r="B9290" s="4">
        <v>5</v>
      </c>
      <c r="C9290" s="5">
        <v>0.83899999999999997</v>
      </c>
    </row>
    <row r="9291" spans="1:3" x14ac:dyDescent="0.2">
      <c r="A9291" s="3" t="str">
        <f>"ASPH"</f>
        <v>ASPH</v>
      </c>
      <c r="B9291" s="4">
        <v>5</v>
      </c>
      <c r="C9291" s="5">
        <v>0.83899999999999997</v>
      </c>
    </row>
    <row r="9292" spans="1:3" x14ac:dyDescent="0.2">
      <c r="A9292" s="3" t="str">
        <f>"SDC1"</f>
        <v>SDC1</v>
      </c>
      <c r="B9292" s="4">
        <v>5</v>
      </c>
      <c r="C9292" s="5">
        <v>0.83499999999999996</v>
      </c>
    </row>
    <row r="9293" spans="1:3" x14ac:dyDescent="0.2">
      <c r="A9293" s="3" t="str">
        <f>"KCTD2"</f>
        <v>KCTD2</v>
      </c>
      <c r="B9293" s="4">
        <v>5</v>
      </c>
      <c r="C9293" s="5">
        <v>0.83399999999999996</v>
      </c>
    </row>
    <row r="9294" spans="1:3" x14ac:dyDescent="0.2">
      <c r="A9294" s="3" t="str">
        <f>"SMPD1"</f>
        <v>SMPD1</v>
      </c>
      <c r="B9294" s="4">
        <v>5</v>
      </c>
      <c r="C9294" s="5">
        <v>0.83199999999999996</v>
      </c>
    </row>
    <row r="9295" spans="1:3" x14ac:dyDescent="0.2">
      <c r="A9295" s="3" t="str">
        <f>"SRRM3"</f>
        <v>SRRM3</v>
      </c>
      <c r="B9295" s="4">
        <v>5</v>
      </c>
      <c r="C9295" s="5">
        <v>0.83199999999999996</v>
      </c>
    </row>
    <row r="9296" spans="1:3" x14ac:dyDescent="0.2">
      <c r="A9296" s="3" t="str">
        <f>"HYAL2"</f>
        <v>HYAL2</v>
      </c>
      <c r="B9296" s="4">
        <v>5</v>
      </c>
      <c r="C9296" s="5">
        <v>0.83099999999999996</v>
      </c>
    </row>
    <row r="9297" spans="1:3" x14ac:dyDescent="0.2">
      <c r="A9297" s="3" t="str">
        <f>"ARAF"</f>
        <v>ARAF</v>
      </c>
      <c r="B9297" s="4">
        <v>5</v>
      </c>
      <c r="C9297" s="5">
        <v>0.82899999999999996</v>
      </c>
    </row>
    <row r="9298" spans="1:3" x14ac:dyDescent="0.2">
      <c r="A9298" s="3" t="str">
        <f>"A4GALT"</f>
        <v>A4GALT</v>
      </c>
      <c r="B9298" s="4">
        <v>5</v>
      </c>
      <c r="C9298" s="5">
        <v>0.82699999999999996</v>
      </c>
    </row>
    <row r="9299" spans="1:3" x14ac:dyDescent="0.2">
      <c r="A9299" s="3" t="str">
        <f>"PACSIN3"</f>
        <v>PACSIN3</v>
      </c>
      <c r="B9299" s="4">
        <v>5</v>
      </c>
      <c r="C9299" s="5">
        <v>0.82699999999999996</v>
      </c>
    </row>
    <row r="9300" spans="1:3" x14ac:dyDescent="0.2">
      <c r="A9300" s="3" t="str">
        <f>"SCRIB"</f>
        <v>SCRIB</v>
      </c>
      <c r="B9300" s="4">
        <v>5</v>
      </c>
      <c r="C9300" s="5">
        <v>0.82599999999999996</v>
      </c>
    </row>
    <row r="9301" spans="1:3" x14ac:dyDescent="0.2">
      <c r="A9301" s="3" t="str">
        <f>"PYGB"</f>
        <v>PYGB</v>
      </c>
      <c r="B9301" s="4">
        <v>5</v>
      </c>
      <c r="C9301" s="5">
        <v>0.82499999999999996</v>
      </c>
    </row>
    <row r="9302" spans="1:3" x14ac:dyDescent="0.2">
      <c r="A9302" s="3" t="str">
        <f>"KCNK5"</f>
        <v>KCNK5</v>
      </c>
      <c r="B9302" s="4">
        <v>5</v>
      </c>
      <c r="C9302" s="5">
        <v>0.82399999999999995</v>
      </c>
    </row>
    <row r="9303" spans="1:3" x14ac:dyDescent="0.2">
      <c r="A9303" s="3" t="str">
        <f>"PTK6"</f>
        <v>PTK6</v>
      </c>
      <c r="B9303" s="4">
        <v>5</v>
      </c>
      <c r="C9303" s="5">
        <v>0.82399999999999995</v>
      </c>
    </row>
    <row r="9304" spans="1:3" x14ac:dyDescent="0.2">
      <c r="A9304" s="3" t="str">
        <f>"TNKS1BP1"</f>
        <v>TNKS1BP1</v>
      </c>
      <c r="B9304" s="4">
        <v>5</v>
      </c>
      <c r="C9304" s="5">
        <v>0.82299999999999995</v>
      </c>
    </row>
    <row r="9305" spans="1:3" x14ac:dyDescent="0.2">
      <c r="A9305" s="3" t="str">
        <f>"SNTA1"</f>
        <v>SNTA1</v>
      </c>
      <c r="B9305" s="4">
        <v>5</v>
      </c>
      <c r="C9305" s="5">
        <v>0.82199999999999995</v>
      </c>
    </row>
    <row r="9306" spans="1:3" x14ac:dyDescent="0.2">
      <c r="A9306" s="3" t="str">
        <f>"POLDIP2"</f>
        <v>POLDIP2</v>
      </c>
      <c r="B9306" s="4">
        <v>5</v>
      </c>
      <c r="C9306" s="5">
        <v>0.82199999999999995</v>
      </c>
    </row>
    <row r="9307" spans="1:3" x14ac:dyDescent="0.2">
      <c r="A9307" s="3" t="str">
        <f>"AC144831.1"</f>
        <v>AC144831.1</v>
      </c>
      <c r="B9307" s="4">
        <v>5</v>
      </c>
      <c r="C9307" s="5">
        <v>0.82099999999999995</v>
      </c>
    </row>
    <row r="9308" spans="1:3" x14ac:dyDescent="0.2">
      <c r="A9308" s="3" t="str">
        <f>"DGAT1"</f>
        <v>DGAT1</v>
      </c>
      <c r="B9308" s="4">
        <v>5</v>
      </c>
      <c r="C9308" s="5">
        <v>0.81899999999999995</v>
      </c>
    </row>
    <row r="9309" spans="1:3" x14ac:dyDescent="0.2">
      <c r="A9309" s="3" t="str">
        <f>"LPCAT3"</f>
        <v>LPCAT3</v>
      </c>
      <c r="B9309" s="4">
        <v>5</v>
      </c>
      <c r="C9309" s="5">
        <v>0.81699999999999995</v>
      </c>
    </row>
    <row r="9310" spans="1:3" x14ac:dyDescent="0.2">
      <c r="A9310" s="3" t="str">
        <f>"VPS4A"</f>
        <v>VPS4A</v>
      </c>
      <c r="B9310" s="4">
        <v>5</v>
      </c>
      <c r="C9310" s="5">
        <v>0.81599999999999995</v>
      </c>
    </row>
    <row r="9311" spans="1:3" x14ac:dyDescent="0.2">
      <c r="A9311" s="3" t="str">
        <f>"FBLIM1"</f>
        <v>FBLIM1</v>
      </c>
      <c r="B9311" s="4">
        <v>5</v>
      </c>
      <c r="C9311" s="5">
        <v>0.81599999999999995</v>
      </c>
    </row>
    <row r="9312" spans="1:3" x14ac:dyDescent="0.2">
      <c r="A9312" s="3" t="str">
        <f>"PLPP6"</f>
        <v>PLPP6</v>
      </c>
      <c r="B9312" s="4">
        <v>5</v>
      </c>
      <c r="C9312" s="5">
        <v>0.81399999999999995</v>
      </c>
    </row>
    <row r="9313" spans="1:3" x14ac:dyDescent="0.2">
      <c r="A9313" s="3" t="str">
        <f>"KIF1C"</f>
        <v>KIF1C</v>
      </c>
      <c r="B9313" s="4">
        <v>5</v>
      </c>
      <c r="C9313" s="5">
        <v>0.81100000000000005</v>
      </c>
    </row>
    <row r="9314" spans="1:3" x14ac:dyDescent="0.2">
      <c r="A9314" s="3" t="str">
        <f>"MPZL2"</f>
        <v>MPZL2</v>
      </c>
      <c r="B9314" s="4">
        <v>5</v>
      </c>
      <c r="C9314" s="5">
        <v>0.81100000000000005</v>
      </c>
    </row>
    <row r="9315" spans="1:3" x14ac:dyDescent="0.2">
      <c r="A9315" s="3" t="str">
        <f>"SLC27A4"</f>
        <v>SLC27A4</v>
      </c>
      <c r="B9315" s="4">
        <v>5</v>
      </c>
      <c r="C9315" s="5">
        <v>0.81100000000000005</v>
      </c>
    </row>
    <row r="9316" spans="1:3" x14ac:dyDescent="0.2">
      <c r="A9316" s="3" t="str">
        <f>"PTGES2"</f>
        <v>PTGES2</v>
      </c>
      <c r="B9316" s="4">
        <v>5</v>
      </c>
      <c r="C9316" s="5">
        <v>0.81</v>
      </c>
    </row>
    <row r="9317" spans="1:3" x14ac:dyDescent="0.2">
      <c r="A9317" s="3" t="str">
        <f>"SH3RF2"</f>
        <v>SH3RF2</v>
      </c>
      <c r="B9317" s="4">
        <v>5</v>
      </c>
      <c r="C9317" s="5">
        <v>0.81</v>
      </c>
    </row>
    <row r="9318" spans="1:3" x14ac:dyDescent="0.2">
      <c r="A9318" s="3" t="str">
        <f>"BAP1"</f>
        <v>BAP1</v>
      </c>
      <c r="B9318" s="4">
        <v>5</v>
      </c>
      <c r="C9318" s="5">
        <v>0.81</v>
      </c>
    </row>
    <row r="9319" spans="1:3" x14ac:dyDescent="0.2">
      <c r="A9319" s="3" t="str">
        <f>"MFSD4A"</f>
        <v>MFSD4A</v>
      </c>
      <c r="B9319" s="4">
        <v>5</v>
      </c>
      <c r="C9319" s="5">
        <v>0.80800000000000005</v>
      </c>
    </row>
    <row r="9320" spans="1:3" x14ac:dyDescent="0.2">
      <c r="A9320" s="3" t="str">
        <f>"MYO1C"</f>
        <v>MYO1C</v>
      </c>
      <c r="B9320" s="4">
        <v>5</v>
      </c>
      <c r="C9320" s="5">
        <v>0.80700000000000005</v>
      </c>
    </row>
    <row r="9321" spans="1:3" x14ac:dyDescent="0.2">
      <c r="A9321" s="3" t="str">
        <f>"RAB15"</f>
        <v>RAB15</v>
      </c>
      <c r="B9321" s="4">
        <v>5</v>
      </c>
      <c r="C9321" s="5">
        <v>0.80600000000000005</v>
      </c>
    </row>
    <row r="9322" spans="1:3" x14ac:dyDescent="0.2">
      <c r="A9322" s="3" t="str">
        <f>"LRRC8A"</f>
        <v>LRRC8A</v>
      </c>
      <c r="B9322" s="4">
        <v>5</v>
      </c>
      <c r="C9322" s="5">
        <v>0.80600000000000005</v>
      </c>
    </row>
    <row r="9323" spans="1:3" x14ac:dyDescent="0.2">
      <c r="A9323" s="3" t="str">
        <f>"ANKRD9"</f>
        <v>ANKRD9</v>
      </c>
      <c r="B9323" s="4">
        <v>5</v>
      </c>
      <c r="C9323" s="5">
        <v>0.80200000000000005</v>
      </c>
    </row>
    <row r="9324" spans="1:3" x14ac:dyDescent="0.2">
      <c r="A9324" s="3" t="str">
        <f>"CD151"</f>
        <v>CD151</v>
      </c>
      <c r="B9324" s="4">
        <v>5</v>
      </c>
      <c r="C9324" s="5">
        <v>0.80200000000000005</v>
      </c>
    </row>
    <row r="9325" spans="1:3" x14ac:dyDescent="0.2">
      <c r="A9325" s="3" t="str">
        <f>"SH3PXD2B"</f>
        <v>SH3PXD2B</v>
      </c>
      <c r="B9325" s="4">
        <v>5</v>
      </c>
      <c r="C9325" s="5">
        <v>0.80200000000000005</v>
      </c>
    </row>
    <row r="9326" spans="1:3" x14ac:dyDescent="0.2">
      <c r="A9326" s="3" t="str">
        <f>"TRPM4"</f>
        <v>TRPM4</v>
      </c>
      <c r="B9326" s="4">
        <v>5</v>
      </c>
      <c r="C9326" s="5">
        <v>0.80100000000000005</v>
      </c>
    </row>
    <row r="9327" spans="1:3" x14ac:dyDescent="0.2">
      <c r="A9327" s="3" t="str">
        <f>"ERMP1"</f>
        <v>ERMP1</v>
      </c>
      <c r="B9327" s="4">
        <v>5</v>
      </c>
      <c r="C9327" s="5">
        <v>0.8</v>
      </c>
    </row>
    <row r="9328" spans="1:3" x14ac:dyDescent="0.2">
      <c r="A9328" s="3" t="str">
        <f>"LAD1"</f>
        <v>LAD1</v>
      </c>
      <c r="B9328" s="4">
        <v>5</v>
      </c>
      <c r="C9328" s="5">
        <v>0.79800000000000004</v>
      </c>
    </row>
    <row r="9329" spans="1:3" x14ac:dyDescent="0.2">
      <c r="A9329" s="3" t="str">
        <f>"PIP5K1C"</f>
        <v>PIP5K1C</v>
      </c>
      <c r="B9329" s="4">
        <v>5</v>
      </c>
      <c r="C9329" s="5">
        <v>0.79800000000000004</v>
      </c>
    </row>
    <row r="9330" spans="1:3" x14ac:dyDescent="0.2">
      <c r="A9330" s="3" t="str">
        <f>"TSPAN4"</f>
        <v>TSPAN4</v>
      </c>
      <c r="B9330" s="4">
        <v>5</v>
      </c>
      <c r="C9330" s="5">
        <v>0.79800000000000004</v>
      </c>
    </row>
    <row r="9331" spans="1:3" x14ac:dyDescent="0.2">
      <c r="A9331" s="3" t="str">
        <f>"RGP1"</f>
        <v>RGP1</v>
      </c>
      <c r="B9331" s="4">
        <v>5</v>
      </c>
      <c r="C9331" s="5">
        <v>0.79700000000000004</v>
      </c>
    </row>
    <row r="9332" spans="1:3" x14ac:dyDescent="0.2">
      <c r="A9332" s="3" t="str">
        <f>"SHF"</f>
        <v>SHF</v>
      </c>
      <c r="B9332" s="4">
        <v>5</v>
      </c>
      <c r="C9332" s="5">
        <v>0.79700000000000004</v>
      </c>
    </row>
    <row r="9333" spans="1:3" x14ac:dyDescent="0.2">
      <c r="A9333" s="3" t="str">
        <f>"LTA4H"</f>
        <v>LTA4H</v>
      </c>
      <c r="B9333" s="4">
        <v>5</v>
      </c>
      <c r="C9333" s="5">
        <v>0.79500000000000004</v>
      </c>
    </row>
    <row r="9334" spans="1:3" x14ac:dyDescent="0.2">
      <c r="A9334" s="3" t="str">
        <f>"CTNNBIP1"</f>
        <v>CTNNBIP1</v>
      </c>
      <c r="B9334" s="4">
        <v>5</v>
      </c>
      <c r="C9334" s="5">
        <v>0.79300000000000004</v>
      </c>
    </row>
    <row r="9335" spans="1:3" x14ac:dyDescent="0.2">
      <c r="A9335" s="3" t="str">
        <f>"GPRC5B"</f>
        <v>GPRC5B</v>
      </c>
      <c r="B9335" s="4">
        <v>5</v>
      </c>
      <c r="C9335" s="5">
        <v>0.79300000000000004</v>
      </c>
    </row>
    <row r="9336" spans="1:3" x14ac:dyDescent="0.2">
      <c r="A9336" s="3" t="str">
        <f>"SPINT2"</f>
        <v>SPINT2</v>
      </c>
      <c r="B9336" s="4">
        <v>5</v>
      </c>
      <c r="C9336" s="5">
        <v>0.79200000000000004</v>
      </c>
    </row>
    <row r="9337" spans="1:3" x14ac:dyDescent="0.2">
      <c r="A9337" s="3" t="str">
        <f>"TANC1"</f>
        <v>TANC1</v>
      </c>
      <c r="B9337" s="4">
        <v>5</v>
      </c>
      <c r="C9337" s="5">
        <v>0.79200000000000004</v>
      </c>
    </row>
    <row r="9338" spans="1:3" x14ac:dyDescent="0.2">
      <c r="A9338" s="3" t="str">
        <f>"PCDH1"</f>
        <v>PCDH1</v>
      </c>
      <c r="B9338" s="4">
        <v>5</v>
      </c>
      <c r="C9338" s="5">
        <v>0.79100000000000004</v>
      </c>
    </row>
    <row r="9339" spans="1:3" x14ac:dyDescent="0.2">
      <c r="A9339" s="3" t="str">
        <f>"SURF4"</f>
        <v>SURF4</v>
      </c>
      <c r="B9339" s="4">
        <v>5</v>
      </c>
      <c r="C9339" s="5">
        <v>0.79</v>
      </c>
    </row>
    <row r="9340" spans="1:3" x14ac:dyDescent="0.2">
      <c r="A9340" s="3" t="str">
        <f>"SSH3"</f>
        <v>SSH3</v>
      </c>
      <c r="B9340" s="4">
        <v>5</v>
      </c>
      <c r="C9340" s="5">
        <v>0.78900000000000003</v>
      </c>
    </row>
    <row r="9341" spans="1:3" x14ac:dyDescent="0.2">
      <c r="A9341" s="3" t="str">
        <f>"SRPRA"</f>
        <v>SRPRA</v>
      </c>
      <c r="B9341" s="4">
        <v>5</v>
      </c>
      <c r="C9341" s="5">
        <v>0.78700000000000003</v>
      </c>
    </row>
    <row r="9342" spans="1:3" x14ac:dyDescent="0.2">
      <c r="A9342" s="3" t="str">
        <f>"RCC2"</f>
        <v>RCC2</v>
      </c>
      <c r="B9342" s="4">
        <v>5</v>
      </c>
      <c r="C9342" s="5">
        <v>0.78500000000000003</v>
      </c>
    </row>
    <row r="9343" spans="1:3" x14ac:dyDescent="0.2">
      <c r="A9343" s="3" t="str">
        <f>"SLC16A7"</f>
        <v>SLC16A7</v>
      </c>
      <c r="B9343" s="4">
        <v>5</v>
      </c>
      <c r="C9343" s="5">
        <v>0.78400000000000003</v>
      </c>
    </row>
    <row r="9344" spans="1:3" x14ac:dyDescent="0.2">
      <c r="A9344" s="3" t="str">
        <f>"ATMIN"</f>
        <v>ATMIN</v>
      </c>
      <c r="B9344" s="4">
        <v>5</v>
      </c>
      <c r="C9344" s="5">
        <v>0.78400000000000003</v>
      </c>
    </row>
    <row r="9345" spans="1:3" x14ac:dyDescent="0.2">
      <c r="A9345" s="3" t="str">
        <f>"SYNGR1"</f>
        <v>SYNGR1</v>
      </c>
      <c r="B9345" s="4">
        <v>5</v>
      </c>
      <c r="C9345" s="5">
        <v>0.78300000000000003</v>
      </c>
    </row>
    <row r="9346" spans="1:3" x14ac:dyDescent="0.2">
      <c r="A9346" s="3" t="str">
        <f>"EIF4EBP2"</f>
        <v>EIF4EBP2</v>
      </c>
      <c r="B9346" s="4">
        <v>5</v>
      </c>
      <c r="C9346" s="5">
        <v>0.78300000000000003</v>
      </c>
    </row>
    <row r="9347" spans="1:3" x14ac:dyDescent="0.2">
      <c r="A9347" s="3" t="str">
        <f>"DDOST"</f>
        <v>DDOST</v>
      </c>
      <c r="B9347" s="4">
        <v>5</v>
      </c>
      <c r="C9347" s="5">
        <v>0.78100000000000003</v>
      </c>
    </row>
    <row r="9348" spans="1:3" x14ac:dyDescent="0.2">
      <c r="A9348" s="3" t="str">
        <f>"ARHGAP1"</f>
        <v>ARHGAP1</v>
      </c>
      <c r="B9348" s="4">
        <v>5</v>
      </c>
      <c r="C9348" s="5">
        <v>0.78100000000000003</v>
      </c>
    </row>
    <row r="9349" spans="1:3" x14ac:dyDescent="0.2">
      <c r="A9349" s="3" t="str">
        <f>"FOXQ1"</f>
        <v>FOXQ1</v>
      </c>
      <c r="B9349" s="4">
        <v>5</v>
      </c>
      <c r="C9349" s="5">
        <v>0.78</v>
      </c>
    </row>
    <row r="9350" spans="1:3" x14ac:dyDescent="0.2">
      <c r="A9350" s="3" t="str">
        <f>"THEM6"</f>
        <v>THEM6</v>
      </c>
      <c r="B9350" s="4">
        <v>5</v>
      </c>
      <c r="C9350" s="5">
        <v>0.77800000000000002</v>
      </c>
    </row>
    <row r="9351" spans="1:3" x14ac:dyDescent="0.2">
      <c r="A9351" s="3" t="str">
        <f>"LRRC26"</f>
        <v>LRRC26</v>
      </c>
      <c r="B9351" s="4">
        <v>5</v>
      </c>
      <c r="C9351" s="5">
        <v>0.77700000000000002</v>
      </c>
    </row>
    <row r="9352" spans="1:3" x14ac:dyDescent="0.2">
      <c r="A9352" s="3" t="str">
        <f>"GPRC5C"</f>
        <v>GPRC5C</v>
      </c>
      <c r="B9352" s="4">
        <v>5</v>
      </c>
      <c r="C9352" s="5">
        <v>0.77500000000000002</v>
      </c>
    </row>
    <row r="9353" spans="1:3" x14ac:dyDescent="0.2">
      <c r="A9353" s="3" t="str">
        <f>"NOL10"</f>
        <v>NOL10</v>
      </c>
      <c r="B9353" s="4">
        <v>5</v>
      </c>
      <c r="C9353" s="5">
        <v>0.77400000000000002</v>
      </c>
    </row>
    <row r="9354" spans="1:3" x14ac:dyDescent="0.2">
      <c r="A9354" s="3" t="str">
        <f>"LMF2"</f>
        <v>LMF2</v>
      </c>
      <c r="B9354" s="4">
        <v>5</v>
      </c>
      <c r="C9354" s="5">
        <v>0.77300000000000002</v>
      </c>
    </row>
    <row r="9355" spans="1:3" x14ac:dyDescent="0.2">
      <c r="A9355" s="3" t="str">
        <f>"ATRN"</f>
        <v>ATRN</v>
      </c>
      <c r="B9355" s="4">
        <v>5</v>
      </c>
      <c r="C9355" s="5">
        <v>0.77200000000000002</v>
      </c>
    </row>
    <row r="9356" spans="1:3" x14ac:dyDescent="0.2">
      <c r="A9356" s="3" t="str">
        <f>"CREG1"</f>
        <v>CREG1</v>
      </c>
      <c r="B9356" s="4">
        <v>5</v>
      </c>
      <c r="C9356" s="5">
        <v>0.77200000000000002</v>
      </c>
    </row>
    <row r="9357" spans="1:3" x14ac:dyDescent="0.2">
      <c r="A9357" s="3" t="str">
        <f>"RAP1GDS1"</f>
        <v>RAP1GDS1</v>
      </c>
      <c r="B9357" s="4">
        <v>5</v>
      </c>
      <c r="C9357" s="5">
        <v>0.77100000000000002</v>
      </c>
    </row>
    <row r="9358" spans="1:3" x14ac:dyDescent="0.2">
      <c r="A9358" s="3" t="str">
        <f>"TPCN1"</f>
        <v>TPCN1</v>
      </c>
      <c r="B9358" s="4">
        <v>5</v>
      </c>
      <c r="C9358" s="5">
        <v>0.77100000000000002</v>
      </c>
    </row>
    <row r="9359" spans="1:3" x14ac:dyDescent="0.2">
      <c r="A9359" s="3" t="str">
        <f>"LAPTM4B"</f>
        <v>LAPTM4B</v>
      </c>
      <c r="B9359" s="4">
        <v>5</v>
      </c>
      <c r="C9359" s="5">
        <v>0.77100000000000002</v>
      </c>
    </row>
    <row r="9360" spans="1:3" x14ac:dyDescent="0.2">
      <c r="A9360" s="3" t="str">
        <f>"SLC9A1"</f>
        <v>SLC9A1</v>
      </c>
      <c r="B9360" s="4">
        <v>5</v>
      </c>
      <c r="C9360" s="5">
        <v>0.77</v>
      </c>
    </row>
    <row r="9361" spans="1:3" x14ac:dyDescent="0.2">
      <c r="A9361" s="3" t="str">
        <f>"CTSD"</f>
        <v>CTSD</v>
      </c>
      <c r="B9361" s="4">
        <v>5</v>
      </c>
      <c r="C9361" s="5">
        <v>0.76900000000000002</v>
      </c>
    </row>
    <row r="9362" spans="1:3" x14ac:dyDescent="0.2">
      <c r="A9362" s="3" t="str">
        <f>"TMEM41A"</f>
        <v>TMEM41A</v>
      </c>
      <c r="B9362" s="4">
        <v>5</v>
      </c>
      <c r="C9362" s="5">
        <v>0.76900000000000002</v>
      </c>
    </row>
    <row r="9363" spans="1:3" x14ac:dyDescent="0.2">
      <c r="A9363" s="3" t="str">
        <f>"GUSB"</f>
        <v>GUSB</v>
      </c>
      <c r="B9363" s="4">
        <v>5</v>
      </c>
      <c r="C9363" s="5">
        <v>0.76900000000000002</v>
      </c>
    </row>
    <row r="9364" spans="1:3" x14ac:dyDescent="0.2">
      <c r="A9364" s="3" t="str">
        <f>"RAB11FIP5"</f>
        <v>RAB11FIP5</v>
      </c>
      <c r="B9364" s="4">
        <v>5</v>
      </c>
      <c r="C9364" s="5">
        <v>0.76800000000000002</v>
      </c>
    </row>
    <row r="9365" spans="1:3" x14ac:dyDescent="0.2">
      <c r="A9365" s="3" t="str">
        <f>"KRT19"</f>
        <v>KRT19</v>
      </c>
      <c r="B9365" s="4">
        <v>5</v>
      </c>
      <c r="C9365" s="5">
        <v>0.76800000000000002</v>
      </c>
    </row>
    <row r="9366" spans="1:3" x14ac:dyDescent="0.2">
      <c r="A9366" s="3" t="str">
        <f>"PCBP4"</f>
        <v>PCBP4</v>
      </c>
      <c r="B9366" s="4">
        <v>5</v>
      </c>
      <c r="C9366" s="5">
        <v>0.76800000000000002</v>
      </c>
    </row>
    <row r="9367" spans="1:3" x14ac:dyDescent="0.2">
      <c r="A9367" s="3" t="str">
        <f>"HEXB"</f>
        <v>HEXB</v>
      </c>
      <c r="B9367" s="4">
        <v>5</v>
      </c>
      <c r="C9367" s="5">
        <v>0.76700000000000002</v>
      </c>
    </row>
    <row r="9368" spans="1:3" x14ac:dyDescent="0.2">
      <c r="A9368" s="3" t="str">
        <f>"MEX3D"</f>
        <v>MEX3D</v>
      </c>
      <c r="B9368" s="4">
        <v>5</v>
      </c>
      <c r="C9368" s="5">
        <v>0.76600000000000001</v>
      </c>
    </row>
    <row r="9369" spans="1:3" x14ac:dyDescent="0.2">
      <c r="A9369" s="3" t="str">
        <f>"FAAP100"</f>
        <v>FAAP100</v>
      </c>
      <c r="B9369" s="4">
        <v>5</v>
      </c>
      <c r="C9369" s="5">
        <v>0.76600000000000001</v>
      </c>
    </row>
    <row r="9370" spans="1:3" x14ac:dyDescent="0.2">
      <c r="A9370" s="3" t="str">
        <f>"ZNHIT6"</f>
        <v>ZNHIT6</v>
      </c>
      <c r="B9370" s="4">
        <v>5</v>
      </c>
      <c r="C9370" s="5">
        <v>0.76500000000000001</v>
      </c>
    </row>
    <row r="9371" spans="1:3" x14ac:dyDescent="0.2">
      <c r="A9371" s="3" t="str">
        <f>"CDIPT"</f>
        <v>CDIPT</v>
      </c>
      <c r="B9371" s="4">
        <v>5</v>
      </c>
      <c r="C9371" s="5">
        <v>0.76500000000000001</v>
      </c>
    </row>
    <row r="9372" spans="1:3" x14ac:dyDescent="0.2">
      <c r="A9372" s="3" t="str">
        <f>"WNT7B"</f>
        <v>WNT7B</v>
      </c>
      <c r="B9372" s="4">
        <v>5</v>
      </c>
      <c r="C9372" s="5">
        <v>0.76500000000000001</v>
      </c>
    </row>
    <row r="9373" spans="1:3" x14ac:dyDescent="0.2">
      <c r="A9373" s="3" t="str">
        <f>"NENF"</f>
        <v>NENF</v>
      </c>
      <c r="B9373" s="4">
        <v>5</v>
      </c>
      <c r="C9373" s="5">
        <v>0.76400000000000001</v>
      </c>
    </row>
    <row r="9374" spans="1:3" x14ac:dyDescent="0.2">
      <c r="A9374" s="3" t="str">
        <f>"SLC35A4"</f>
        <v>SLC35A4</v>
      </c>
      <c r="B9374" s="4">
        <v>5</v>
      </c>
      <c r="C9374" s="5">
        <v>0.76300000000000001</v>
      </c>
    </row>
    <row r="9375" spans="1:3" x14ac:dyDescent="0.2">
      <c r="A9375" s="3" t="str">
        <f>"ELOVL1"</f>
        <v>ELOVL1</v>
      </c>
      <c r="B9375" s="4">
        <v>5</v>
      </c>
      <c r="C9375" s="5">
        <v>0.76300000000000001</v>
      </c>
    </row>
    <row r="9376" spans="1:3" x14ac:dyDescent="0.2">
      <c r="A9376" s="3" t="str">
        <f>"MINAR1"</f>
        <v>MINAR1</v>
      </c>
      <c r="B9376" s="4">
        <v>5</v>
      </c>
      <c r="C9376" s="5">
        <v>0.76200000000000001</v>
      </c>
    </row>
    <row r="9377" spans="1:3" x14ac:dyDescent="0.2">
      <c r="A9377" s="3" t="str">
        <f>"RARG"</f>
        <v>RARG</v>
      </c>
      <c r="B9377" s="4">
        <v>5</v>
      </c>
      <c r="C9377" s="5">
        <v>0.76100000000000001</v>
      </c>
    </row>
    <row r="9378" spans="1:3" x14ac:dyDescent="0.2">
      <c r="A9378" s="3" t="str">
        <f>"PKM"</f>
        <v>PKM</v>
      </c>
      <c r="B9378" s="4">
        <v>5</v>
      </c>
      <c r="C9378" s="5">
        <v>0.76100000000000001</v>
      </c>
    </row>
    <row r="9379" spans="1:3" x14ac:dyDescent="0.2">
      <c r="A9379" s="3" t="str">
        <f>"HID1"</f>
        <v>HID1</v>
      </c>
      <c r="B9379" s="4">
        <v>5</v>
      </c>
      <c r="C9379" s="5">
        <v>0.76100000000000001</v>
      </c>
    </row>
    <row r="9380" spans="1:3" x14ac:dyDescent="0.2">
      <c r="A9380" s="3" t="str">
        <f>"CYP2R1"</f>
        <v>CYP2R1</v>
      </c>
      <c r="B9380" s="4">
        <v>5</v>
      </c>
      <c r="C9380" s="5">
        <v>0.76100000000000001</v>
      </c>
    </row>
    <row r="9381" spans="1:3" x14ac:dyDescent="0.2">
      <c r="A9381" s="3" t="str">
        <f>"C9orf152"</f>
        <v>C9orf152</v>
      </c>
      <c r="B9381" s="4">
        <v>5</v>
      </c>
      <c r="C9381" s="5">
        <v>0.76</v>
      </c>
    </row>
    <row r="9382" spans="1:3" x14ac:dyDescent="0.2">
      <c r="A9382" s="3" t="str">
        <f>"EFNA3"</f>
        <v>EFNA3</v>
      </c>
      <c r="B9382" s="4">
        <v>5</v>
      </c>
      <c r="C9382" s="5">
        <v>0.75900000000000001</v>
      </c>
    </row>
    <row r="9383" spans="1:3" x14ac:dyDescent="0.2">
      <c r="A9383" s="3" t="str">
        <f>"TUSC1"</f>
        <v>TUSC1</v>
      </c>
      <c r="B9383" s="4">
        <v>5</v>
      </c>
      <c r="C9383" s="5">
        <v>0.75900000000000001</v>
      </c>
    </row>
    <row r="9384" spans="1:3" x14ac:dyDescent="0.2">
      <c r="A9384" s="3" t="str">
        <f>"MBD3"</f>
        <v>MBD3</v>
      </c>
      <c r="B9384" s="4">
        <v>5</v>
      </c>
      <c r="C9384" s="5">
        <v>0.75900000000000001</v>
      </c>
    </row>
    <row r="9385" spans="1:3" x14ac:dyDescent="0.2">
      <c r="A9385" s="3" t="str">
        <f>"RUSC1"</f>
        <v>RUSC1</v>
      </c>
      <c r="B9385" s="4">
        <v>5</v>
      </c>
      <c r="C9385" s="5">
        <v>0.75900000000000001</v>
      </c>
    </row>
    <row r="9386" spans="1:3" x14ac:dyDescent="0.2">
      <c r="A9386" s="3" t="str">
        <f>"N4BP3"</f>
        <v>N4BP3</v>
      </c>
      <c r="B9386" s="4">
        <v>5</v>
      </c>
      <c r="C9386" s="5">
        <v>0.75900000000000001</v>
      </c>
    </row>
    <row r="9387" spans="1:3" x14ac:dyDescent="0.2">
      <c r="A9387" s="3" t="str">
        <f>"CA13"</f>
        <v>CA13</v>
      </c>
      <c r="B9387" s="4">
        <v>5</v>
      </c>
      <c r="C9387" s="5">
        <v>0.75800000000000001</v>
      </c>
    </row>
    <row r="9388" spans="1:3" x14ac:dyDescent="0.2">
      <c r="A9388" s="3" t="str">
        <f>"UNC45A"</f>
        <v>UNC45A</v>
      </c>
      <c r="B9388" s="4">
        <v>5</v>
      </c>
      <c r="C9388" s="5">
        <v>0.75800000000000001</v>
      </c>
    </row>
    <row r="9389" spans="1:3" x14ac:dyDescent="0.2">
      <c r="A9389" s="3" t="str">
        <f>"APH1A"</f>
        <v>APH1A</v>
      </c>
      <c r="B9389" s="4">
        <v>5</v>
      </c>
      <c r="C9389" s="5">
        <v>0.75800000000000001</v>
      </c>
    </row>
    <row r="9390" spans="1:3" x14ac:dyDescent="0.2">
      <c r="A9390" s="3" t="str">
        <f>"UROS"</f>
        <v>UROS</v>
      </c>
      <c r="B9390" s="4">
        <v>5</v>
      </c>
      <c r="C9390" s="5">
        <v>0.75700000000000001</v>
      </c>
    </row>
    <row r="9391" spans="1:3" x14ac:dyDescent="0.2">
      <c r="A9391" s="3" t="str">
        <f>"CIAO3"</f>
        <v>CIAO3</v>
      </c>
      <c r="B9391" s="4">
        <v>5</v>
      </c>
      <c r="C9391" s="5">
        <v>0.75600000000000001</v>
      </c>
    </row>
    <row r="9392" spans="1:3" x14ac:dyDescent="0.2">
      <c r="A9392" s="3" t="str">
        <f>"VSIG2"</f>
        <v>VSIG2</v>
      </c>
      <c r="B9392" s="4">
        <v>5</v>
      </c>
      <c r="C9392" s="5">
        <v>0.75600000000000001</v>
      </c>
    </row>
    <row r="9393" spans="1:3" x14ac:dyDescent="0.2">
      <c r="A9393" s="3" t="str">
        <f>"LY6E"</f>
        <v>LY6E</v>
      </c>
      <c r="B9393" s="4">
        <v>5</v>
      </c>
      <c r="C9393" s="5">
        <v>0.755</v>
      </c>
    </row>
    <row r="9394" spans="1:3" x14ac:dyDescent="0.2">
      <c r="A9394" s="3" t="str">
        <f>"FER1L6"</f>
        <v>FER1L6</v>
      </c>
      <c r="B9394" s="4">
        <v>5</v>
      </c>
      <c r="C9394" s="5">
        <v>0.754</v>
      </c>
    </row>
    <row r="9395" spans="1:3" x14ac:dyDescent="0.2">
      <c r="A9395" s="3" t="str">
        <f>"TMEM9B"</f>
        <v>TMEM9B</v>
      </c>
      <c r="B9395" s="4">
        <v>5</v>
      </c>
      <c r="C9395" s="5">
        <v>0.754</v>
      </c>
    </row>
    <row r="9396" spans="1:3" x14ac:dyDescent="0.2">
      <c r="A9396" s="3" t="str">
        <f>"ZNF512B"</f>
        <v>ZNF512B</v>
      </c>
      <c r="B9396" s="4">
        <v>5</v>
      </c>
      <c r="C9396" s="5">
        <v>0.753</v>
      </c>
    </row>
    <row r="9397" spans="1:3" x14ac:dyDescent="0.2">
      <c r="A9397" s="3" t="str">
        <f>"CRTC3"</f>
        <v>CRTC3</v>
      </c>
      <c r="B9397" s="4">
        <v>5</v>
      </c>
      <c r="C9397" s="5">
        <v>0.753</v>
      </c>
    </row>
    <row r="9398" spans="1:3" x14ac:dyDescent="0.2">
      <c r="A9398" s="3" t="str">
        <f>"MFSD3"</f>
        <v>MFSD3</v>
      </c>
      <c r="B9398" s="4">
        <v>5</v>
      </c>
      <c r="C9398" s="5">
        <v>0.752</v>
      </c>
    </row>
    <row r="9399" spans="1:3" x14ac:dyDescent="0.2">
      <c r="A9399" s="3" t="str">
        <f>"AL365205.1"</f>
        <v>AL365205.1</v>
      </c>
      <c r="B9399" s="4">
        <v>5</v>
      </c>
      <c r="C9399" s="5">
        <v>0.752</v>
      </c>
    </row>
    <row r="9400" spans="1:3" x14ac:dyDescent="0.2">
      <c r="A9400" s="3" t="str">
        <f>"PPIC"</f>
        <v>PPIC</v>
      </c>
      <c r="B9400" s="4">
        <v>5</v>
      </c>
      <c r="C9400" s="5">
        <v>0.752</v>
      </c>
    </row>
    <row r="9401" spans="1:3" x14ac:dyDescent="0.2">
      <c r="A9401" s="3" t="str">
        <f>"WDR83OS"</f>
        <v>WDR83OS</v>
      </c>
      <c r="B9401" s="4">
        <v>5</v>
      </c>
      <c r="C9401" s="5">
        <v>0.751</v>
      </c>
    </row>
    <row r="9402" spans="1:3" x14ac:dyDescent="0.2">
      <c r="A9402" s="3" t="str">
        <f>"TGFBRAP1"</f>
        <v>TGFBRAP1</v>
      </c>
      <c r="B9402" s="4">
        <v>5</v>
      </c>
      <c r="C9402" s="5">
        <v>0.751</v>
      </c>
    </row>
    <row r="9403" spans="1:3" x14ac:dyDescent="0.2">
      <c r="A9403" s="3" t="str">
        <f>"HNRNPAB"</f>
        <v>HNRNPAB</v>
      </c>
      <c r="B9403" s="4">
        <v>5</v>
      </c>
      <c r="C9403" s="5">
        <v>0.751</v>
      </c>
    </row>
    <row r="9404" spans="1:3" x14ac:dyDescent="0.2">
      <c r="A9404" s="3" t="str">
        <f>"PPL"</f>
        <v>PPL</v>
      </c>
      <c r="B9404" s="4">
        <v>5</v>
      </c>
      <c r="C9404" s="5">
        <v>0.75</v>
      </c>
    </row>
    <row r="9405" spans="1:3" x14ac:dyDescent="0.2">
      <c r="A9405" s="3" t="str">
        <f>"HSPB1"</f>
        <v>HSPB1</v>
      </c>
      <c r="B9405" s="4">
        <v>5</v>
      </c>
      <c r="C9405" s="5">
        <v>0.749</v>
      </c>
    </row>
    <row r="9406" spans="1:3" x14ac:dyDescent="0.2">
      <c r="A9406" s="3" t="str">
        <f>"SGSM2"</f>
        <v>SGSM2</v>
      </c>
      <c r="B9406" s="4">
        <v>5</v>
      </c>
      <c r="C9406" s="5">
        <v>0.749</v>
      </c>
    </row>
    <row r="9407" spans="1:3" x14ac:dyDescent="0.2">
      <c r="A9407" s="3" t="str">
        <f>"PORCN"</f>
        <v>PORCN</v>
      </c>
      <c r="B9407" s="4">
        <v>5</v>
      </c>
      <c r="C9407" s="5">
        <v>0.749</v>
      </c>
    </row>
    <row r="9408" spans="1:3" x14ac:dyDescent="0.2">
      <c r="A9408" s="3" t="str">
        <f>"TSEN15"</f>
        <v>TSEN15</v>
      </c>
      <c r="B9408" s="4">
        <v>5</v>
      </c>
      <c r="C9408" s="5">
        <v>0.748</v>
      </c>
    </row>
    <row r="9409" spans="1:3" x14ac:dyDescent="0.2">
      <c r="A9409" s="3" t="str">
        <f>"CLUH"</f>
        <v>CLUH</v>
      </c>
      <c r="B9409" s="4">
        <v>5</v>
      </c>
      <c r="C9409" s="5">
        <v>0.748</v>
      </c>
    </row>
    <row r="9410" spans="1:3" x14ac:dyDescent="0.2">
      <c r="A9410" s="3" t="str">
        <f>"ILVBL"</f>
        <v>ILVBL</v>
      </c>
      <c r="B9410" s="4">
        <v>5</v>
      </c>
      <c r="C9410" s="5">
        <v>0.748</v>
      </c>
    </row>
    <row r="9411" spans="1:3" x14ac:dyDescent="0.2">
      <c r="A9411" s="3" t="str">
        <f>"NAPA"</f>
        <v>NAPA</v>
      </c>
      <c r="B9411" s="4">
        <v>5</v>
      </c>
      <c r="C9411" s="5">
        <v>0.748</v>
      </c>
    </row>
    <row r="9412" spans="1:3" x14ac:dyDescent="0.2">
      <c r="A9412" s="3" t="str">
        <f>"CYREN"</f>
        <v>CYREN</v>
      </c>
      <c r="B9412" s="4">
        <v>5</v>
      </c>
      <c r="C9412" s="5">
        <v>0.747</v>
      </c>
    </row>
    <row r="9413" spans="1:3" x14ac:dyDescent="0.2">
      <c r="A9413" s="3" t="str">
        <f>"RRBP1"</f>
        <v>RRBP1</v>
      </c>
      <c r="B9413" s="4">
        <v>5</v>
      </c>
      <c r="C9413" s="5">
        <v>0.747</v>
      </c>
    </row>
    <row r="9414" spans="1:3" x14ac:dyDescent="0.2">
      <c r="A9414" s="3" t="str">
        <f>"HSD17B10"</f>
        <v>HSD17B10</v>
      </c>
      <c r="B9414" s="4">
        <v>5</v>
      </c>
      <c r="C9414" s="5">
        <v>0.747</v>
      </c>
    </row>
    <row r="9415" spans="1:3" x14ac:dyDescent="0.2">
      <c r="A9415" s="3" t="str">
        <f>"FUT1"</f>
        <v>FUT1</v>
      </c>
      <c r="B9415" s="4">
        <v>5</v>
      </c>
      <c r="C9415" s="5">
        <v>0.746</v>
      </c>
    </row>
    <row r="9416" spans="1:3" x14ac:dyDescent="0.2">
      <c r="A9416" s="3" t="str">
        <f>"GORASP2"</f>
        <v>GORASP2</v>
      </c>
      <c r="B9416" s="4">
        <v>5</v>
      </c>
      <c r="C9416" s="5">
        <v>0.746</v>
      </c>
    </row>
    <row r="9417" spans="1:3" x14ac:dyDescent="0.2">
      <c r="A9417" s="3" t="str">
        <f>"FHL2"</f>
        <v>FHL2</v>
      </c>
      <c r="B9417" s="4">
        <v>5</v>
      </c>
      <c r="C9417" s="5">
        <v>0.746</v>
      </c>
    </row>
    <row r="9418" spans="1:3" x14ac:dyDescent="0.2">
      <c r="A9418" s="3" t="str">
        <f>"PRKAR2B"</f>
        <v>PRKAR2B</v>
      </c>
      <c r="B9418" s="4">
        <v>5</v>
      </c>
      <c r="C9418" s="5">
        <v>0.745</v>
      </c>
    </row>
    <row r="9419" spans="1:3" x14ac:dyDescent="0.2">
      <c r="A9419" s="3" t="str">
        <f>"P2RY1"</f>
        <v>P2RY1</v>
      </c>
      <c r="B9419" s="4">
        <v>5</v>
      </c>
      <c r="C9419" s="5">
        <v>0.745</v>
      </c>
    </row>
    <row r="9420" spans="1:3" x14ac:dyDescent="0.2">
      <c r="A9420" s="3" t="str">
        <f>"CNPPD1"</f>
        <v>CNPPD1</v>
      </c>
      <c r="B9420" s="4">
        <v>5</v>
      </c>
      <c r="C9420" s="5">
        <v>0.745</v>
      </c>
    </row>
    <row r="9421" spans="1:3" x14ac:dyDescent="0.2">
      <c r="A9421" s="3" t="str">
        <f>"MAN1A1"</f>
        <v>MAN1A1</v>
      </c>
      <c r="B9421" s="4">
        <v>5</v>
      </c>
      <c r="C9421" s="5">
        <v>0.74399999999999999</v>
      </c>
    </row>
    <row r="9422" spans="1:3" x14ac:dyDescent="0.2">
      <c r="A9422" s="3" t="str">
        <f>"RNASEH1"</f>
        <v>RNASEH1</v>
      </c>
      <c r="B9422" s="4">
        <v>5</v>
      </c>
      <c r="C9422" s="5">
        <v>0.74399999999999999</v>
      </c>
    </row>
    <row r="9423" spans="1:3" x14ac:dyDescent="0.2">
      <c r="A9423" s="3" t="str">
        <f>"RIMS3"</f>
        <v>RIMS3</v>
      </c>
      <c r="B9423" s="4">
        <v>5</v>
      </c>
      <c r="C9423" s="5">
        <v>0.74399999999999999</v>
      </c>
    </row>
    <row r="9424" spans="1:3" x14ac:dyDescent="0.2">
      <c r="A9424" s="3" t="str">
        <f>"GSTZ1"</f>
        <v>GSTZ1</v>
      </c>
      <c r="B9424" s="4">
        <v>5</v>
      </c>
      <c r="C9424" s="5">
        <v>0.74399999999999999</v>
      </c>
    </row>
    <row r="9425" spans="1:3" x14ac:dyDescent="0.2">
      <c r="A9425" s="3" t="str">
        <f>"SLC2A8"</f>
        <v>SLC2A8</v>
      </c>
      <c r="B9425" s="4">
        <v>5</v>
      </c>
      <c r="C9425" s="5">
        <v>0.74399999999999999</v>
      </c>
    </row>
    <row r="9426" spans="1:3" x14ac:dyDescent="0.2">
      <c r="A9426" s="3" t="str">
        <f>"SLC25A39"</f>
        <v>SLC25A39</v>
      </c>
      <c r="B9426" s="4">
        <v>5</v>
      </c>
      <c r="C9426" s="5">
        <v>0.74299999999999999</v>
      </c>
    </row>
    <row r="9427" spans="1:3" x14ac:dyDescent="0.2">
      <c r="A9427" s="3" t="str">
        <f>"UCK2"</f>
        <v>UCK2</v>
      </c>
      <c r="B9427" s="4">
        <v>5</v>
      </c>
      <c r="C9427" s="5">
        <v>0.74299999999999999</v>
      </c>
    </row>
    <row r="9428" spans="1:3" x14ac:dyDescent="0.2">
      <c r="A9428" s="3" t="str">
        <f>"ITPRID2"</f>
        <v>ITPRID2</v>
      </c>
      <c r="B9428" s="4">
        <v>5</v>
      </c>
      <c r="C9428" s="5">
        <v>0.74199999999999999</v>
      </c>
    </row>
    <row r="9429" spans="1:3" x14ac:dyDescent="0.2">
      <c r="A9429" s="3" t="str">
        <f>"WFDC2"</f>
        <v>WFDC2</v>
      </c>
      <c r="B9429" s="4">
        <v>5</v>
      </c>
      <c r="C9429" s="5">
        <v>0.74099999999999999</v>
      </c>
    </row>
    <row r="9430" spans="1:3" x14ac:dyDescent="0.2">
      <c r="A9430" s="3" t="str">
        <f>"CREB3L2"</f>
        <v>CREB3L2</v>
      </c>
      <c r="B9430" s="4">
        <v>5</v>
      </c>
      <c r="C9430" s="5">
        <v>0.74099999999999999</v>
      </c>
    </row>
    <row r="9431" spans="1:3" x14ac:dyDescent="0.2">
      <c r="A9431" s="3" t="str">
        <f>"PSMD5"</f>
        <v>PSMD5</v>
      </c>
      <c r="B9431" s="4">
        <v>5</v>
      </c>
      <c r="C9431" s="5">
        <v>0.74099999999999999</v>
      </c>
    </row>
    <row r="9432" spans="1:3" x14ac:dyDescent="0.2">
      <c r="A9432" s="3" t="str">
        <f>"NCOA4"</f>
        <v>NCOA4</v>
      </c>
      <c r="B9432" s="4">
        <v>5</v>
      </c>
      <c r="C9432" s="5">
        <v>0.74</v>
      </c>
    </row>
    <row r="9433" spans="1:3" x14ac:dyDescent="0.2">
      <c r="A9433" s="3" t="str">
        <f>"REEP3"</f>
        <v>REEP3</v>
      </c>
      <c r="B9433" s="4">
        <v>5</v>
      </c>
      <c r="C9433" s="5">
        <v>0.73899999999999999</v>
      </c>
    </row>
    <row r="9434" spans="1:3" x14ac:dyDescent="0.2">
      <c r="A9434" s="3" t="str">
        <f>"RPLP0P2"</f>
        <v>RPLP0P2</v>
      </c>
      <c r="B9434" s="4">
        <v>5</v>
      </c>
      <c r="C9434" s="5">
        <v>0.73899999999999999</v>
      </c>
    </row>
    <row r="9435" spans="1:3" x14ac:dyDescent="0.2">
      <c r="A9435" s="3" t="str">
        <f>"FAM110C"</f>
        <v>FAM110C</v>
      </c>
      <c r="B9435" s="4">
        <v>5</v>
      </c>
      <c r="C9435" s="5">
        <v>0.73799999999999999</v>
      </c>
    </row>
    <row r="9436" spans="1:3" x14ac:dyDescent="0.2">
      <c r="A9436" s="3" t="str">
        <f>"IL17RC"</f>
        <v>IL17RC</v>
      </c>
      <c r="B9436" s="4">
        <v>5</v>
      </c>
      <c r="C9436" s="5">
        <v>0.73799999999999999</v>
      </c>
    </row>
    <row r="9437" spans="1:3" x14ac:dyDescent="0.2">
      <c r="A9437" s="3" t="str">
        <f>"CRAT"</f>
        <v>CRAT</v>
      </c>
      <c r="B9437" s="4">
        <v>5</v>
      </c>
      <c r="C9437" s="5">
        <v>0.73699999999999999</v>
      </c>
    </row>
    <row r="9438" spans="1:3" x14ac:dyDescent="0.2">
      <c r="A9438" s="3" t="str">
        <f>"ITGB1P1"</f>
        <v>ITGB1P1</v>
      </c>
      <c r="B9438" s="4">
        <v>5</v>
      </c>
      <c r="C9438" s="5">
        <v>0.73599999999999999</v>
      </c>
    </row>
    <row r="9439" spans="1:3" x14ac:dyDescent="0.2">
      <c r="A9439" s="3" t="str">
        <f>"STT3B"</f>
        <v>STT3B</v>
      </c>
      <c r="B9439" s="4">
        <v>5</v>
      </c>
      <c r="C9439" s="5">
        <v>0.73599999999999999</v>
      </c>
    </row>
    <row r="9440" spans="1:3" x14ac:dyDescent="0.2">
      <c r="A9440" s="3" t="str">
        <f>"SCNN1A"</f>
        <v>SCNN1A</v>
      </c>
      <c r="B9440" s="4">
        <v>5</v>
      </c>
      <c r="C9440" s="5">
        <v>0.73599999999999999</v>
      </c>
    </row>
    <row r="9441" spans="1:3" x14ac:dyDescent="0.2">
      <c r="A9441" s="3" t="str">
        <f>"SAMD10"</f>
        <v>SAMD10</v>
      </c>
      <c r="B9441" s="4">
        <v>5</v>
      </c>
      <c r="C9441" s="5">
        <v>0.73599999999999999</v>
      </c>
    </row>
    <row r="9442" spans="1:3" x14ac:dyDescent="0.2">
      <c r="A9442" s="3" t="str">
        <f>"TBX3"</f>
        <v>TBX3</v>
      </c>
      <c r="B9442" s="4">
        <v>5</v>
      </c>
      <c r="C9442" s="5">
        <v>0.73499999999999999</v>
      </c>
    </row>
    <row r="9443" spans="1:3" x14ac:dyDescent="0.2">
      <c r="A9443" s="3" t="str">
        <f>"AL121772.1"</f>
        <v>AL121772.1</v>
      </c>
      <c r="B9443" s="4">
        <v>5</v>
      </c>
      <c r="C9443" s="5">
        <v>0.73399999999999999</v>
      </c>
    </row>
    <row r="9444" spans="1:3" x14ac:dyDescent="0.2">
      <c r="A9444" s="3" t="str">
        <f>"RPUSD1"</f>
        <v>RPUSD1</v>
      </c>
      <c r="B9444" s="4">
        <v>5</v>
      </c>
      <c r="C9444" s="5">
        <v>0.73399999999999999</v>
      </c>
    </row>
    <row r="9445" spans="1:3" x14ac:dyDescent="0.2">
      <c r="A9445" s="3" t="str">
        <f>"FAM234A"</f>
        <v>FAM234A</v>
      </c>
      <c r="B9445" s="4">
        <v>5</v>
      </c>
      <c r="C9445" s="5">
        <v>0.73299999999999998</v>
      </c>
    </row>
    <row r="9446" spans="1:3" x14ac:dyDescent="0.2">
      <c r="A9446" s="3" t="str">
        <f>"SCAMP3"</f>
        <v>SCAMP3</v>
      </c>
      <c r="B9446" s="4">
        <v>5</v>
      </c>
      <c r="C9446" s="5">
        <v>0.73299999999999998</v>
      </c>
    </row>
    <row r="9447" spans="1:3" x14ac:dyDescent="0.2">
      <c r="A9447" s="3" t="str">
        <f>"B4GALT2"</f>
        <v>B4GALT2</v>
      </c>
      <c r="B9447" s="4">
        <v>5</v>
      </c>
      <c r="C9447" s="5">
        <v>0.73299999999999998</v>
      </c>
    </row>
    <row r="9448" spans="1:3" x14ac:dyDescent="0.2">
      <c r="A9448" s="3" t="str">
        <f>"PAM"</f>
        <v>PAM</v>
      </c>
      <c r="B9448" s="4">
        <v>5</v>
      </c>
      <c r="C9448" s="5">
        <v>0.73199999999999998</v>
      </c>
    </row>
    <row r="9449" spans="1:3" x14ac:dyDescent="0.2">
      <c r="A9449" s="3" t="str">
        <f>"SHB"</f>
        <v>SHB</v>
      </c>
      <c r="B9449" s="4">
        <v>5</v>
      </c>
      <c r="C9449" s="5">
        <v>0.73199999999999998</v>
      </c>
    </row>
    <row r="9450" spans="1:3" x14ac:dyDescent="0.2">
      <c r="A9450" s="3" t="str">
        <f>"SNAPC2"</f>
        <v>SNAPC2</v>
      </c>
      <c r="B9450" s="4">
        <v>5</v>
      </c>
      <c r="C9450" s="5">
        <v>0.73099999999999998</v>
      </c>
    </row>
    <row r="9451" spans="1:3" x14ac:dyDescent="0.2">
      <c r="A9451" s="3" t="str">
        <f>"FABP5"</f>
        <v>FABP5</v>
      </c>
      <c r="B9451" s="4">
        <v>5</v>
      </c>
      <c r="C9451" s="5">
        <v>0.73099999999999998</v>
      </c>
    </row>
    <row r="9452" spans="1:3" x14ac:dyDescent="0.2">
      <c r="A9452" s="3" t="str">
        <f>"HSBP1L1"</f>
        <v>HSBP1L1</v>
      </c>
      <c r="B9452" s="4">
        <v>5</v>
      </c>
      <c r="C9452" s="5">
        <v>0.73</v>
      </c>
    </row>
    <row r="9453" spans="1:3" x14ac:dyDescent="0.2">
      <c r="A9453" s="3" t="str">
        <f>"B3GALT5"</f>
        <v>B3GALT5</v>
      </c>
      <c r="B9453" s="4">
        <v>5</v>
      </c>
      <c r="C9453" s="5">
        <v>0.72899999999999998</v>
      </c>
    </row>
    <row r="9454" spans="1:3" x14ac:dyDescent="0.2">
      <c r="A9454" s="3" t="str">
        <f>"EML3"</f>
        <v>EML3</v>
      </c>
      <c r="B9454" s="4">
        <v>5</v>
      </c>
      <c r="C9454" s="5">
        <v>0.72899999999999998</v>
      </c>
    </row>
    <row r="9455" spans="1:3" x14ac:dyDescent="0.2">
      <c r="A9455" s="3" t="str">
        <f>"MMP28"</f>
        <v>MMP28</v>
      </c>
      <c r="B9455" s="4">
        <v>5</v>
      </c>
      <c r="C9455" s="5">
        <v>0.72799999999999998</v>
      </c>
    </row>
    <row r="9456" spans="1:3" x14ac:dyDescent="0.2">
      <c r="A9456" s="3" t="str">
        <f>"AKT1"</f>
        <v>AKT1</v>
      </c>
      <c r="B9456" s="4">
        <v>5</v>
      </c>
      <c r="C9456" s="5">
        <v>0.72799999999999998</v>
      </c>
    </row>
    <row r="9457" spans="1:3" x14ac:dyDescent="0.2">
      <c r="A9457" s="3" t="str">
        <f>"ITPR3"</f>
        <v>ITPR3</v>
      </c>
      <c r="B9457" s="4">
        <v>5</v>
      </c>
      <c r="C9457" s="5">
        <v>0.72699999999999998</v>
      </c>
    </row>
    <row r="9458" spans="1:3" x14ac:dyDescent="0.2">
      <c r="A9458" s="3" t="str">
        <f>"RAPGEF3"</f>
        <v>RAPGEF3</v>
      </c>
      <c r="B9458" s="4">
        <v>5</v>
      </c>
      <c r="C9458" s="5">
        <v>0.72599999999999998</v>
      </c>
    </row>
    <row r="9459" spans="1:3" x14ac:dyDescent="0.2">
      <c r="A9459" s="3" t="str">
        <f>"NAA50"</f>
        <v>NAA50</v>
      </c>
      <c r="B9459" s="4">
        <v>5</v>
      </c>
      <c r="C9459" s="5">
        <v>0.72499999999999998</v>
      </c>
    </row>
    <row r="9460" spans="1:3" x14ac:dyDescent="0.2">
      <c r="A9460" s="3" t="str">
        <f>"LYPD2"</f>
        <v>LYPD2</v>
      </c>
      <c r="B9460" s="4">
        <v>5</v>
      </c>
      <c r="C9460" s="5">
        <v>0.72499999999999998</v>
      </c>
    </row>
    <row r="9461" spans="1:3" x14ac:dyDescent="0.2">
      <c r="A9461" s="3" t="str">
        <f>"KIF7"</f>
        <v>KIF7</v>
      </c>
      <c r="B9461" s="4">
        <v>5</v>
      </c>
      <c r="C9461" s="5">
        <v>0.72299999999999998</v>
      </c>
    </row>
    <row r="9462" spans="1:3" x14ac:dyDescent="0.2">
      <c r="A9462" s="3" t="str">
        <f>"MYO19"</f>
        <v>MYO19</v>
      </c>
      <c r="B9462" s="4">
        <v>5</v>
      </c>
      <c r="C9462" s="5">
        <v>0.72299999999999998</v>
      </c>
    </row>
    <row r="9463" spans="1:3" x14ac:dyDescent="0.2">
      <c r="A9463" s="3" t="str">
        <f>"SCAP"</f>
        <v>SCAP</v>
      </c>
      <c r="B9463" s="4">
        <v>5</v>
      </c>
      <c r="C9463" s="5">
        <v>0.72199999999999998</v>
      </c>
    </row>
    <row r="9464" spans="1:3" x14ac:dyDescent="0.2">
      <c r="A9464" s="3" t="str">
        <f>"HS6ST1"</f>
        <v>HS6ST1</v>
      </c>
      <c r="B9464" s="4">
        <v>5</v>
      </c>
      <c r="C9464" s="5">
        <v>0.72099999999999997</v>
      </c>
    </row>
    <row r="9465" spans="1:3" x14ac:dyDescent="0.2">
      <c r="A9465" s="3" t="str">
        <f>"KCNN4"</f>
        <v>KCNN4</v>
      </c>
      <c r="B9465" s="4">
        <v>5</v>
      </c>
      <c r="C9465" s="5">
        <v>0.72</v>
      </c>
    </row>
    <row r="9466" spans="1:3" x14ac:dyDescent="0.2">
      <c r="A9466" s="3" t="str">
        <f>"CASP2"</f>
        <v>CASP2</v>
      </c>
      <c r="B9466" s="4">
        <v>5</v>
      </c>
      <c r="C9466" s="5">
        <v>0.72</v>
      </c>
    </row>
    <row r="9467" spans="1:3" x14ac:dyDescent="0.2">
      <c r="A9467" s="3" t="str">
        <f>"GAA"</f>
        <v>GAA</v>
      </c>
      <c r="B9467" s="4">
        <v>5</v>
      </c>
      <c r="C9467" s="5">
        <v>0.72</v>
      </c>
    </row>
    <row r="9468" spans="1:3" x14ac:dyDescent="0.2">
      <c r="A9468" s="3" t="str">
        <f>"CTNND1"</f>
        <v>CTNND1</v>
      </c>
      <c r="B9468" s="4">
        <v>5</v>
      </c>
      <c r="C9468" s="5">
        <v>0.71799999999999997</v>
      </c>
    </row>
    <row r="9469" spans="1:3" x14ac:dyDescent="0.2">
      <c r="A9469" s="3" t="str">
        <f>"SEPTIN8"</f>
        <v>SEPTIN8</v>
      </c>
      <c r="B9469" s="4">
        <v>5</v>
      </c>
      <c r="C9469" s="5">
        <v>0.71799999999999997</v>
      </c>
    </row>
    <row r="9470" spans="1:3" x14ac:dyDescent="0.2">
      <c r="A9470" s="3" t="str">
        <f>"ERN2"</f>
        <v>ERN2</v>
      </c>
      <c r="B9470" s="4">
        <v>5</v>
      </c>
      <c r="C9470" s="5">
        <v>0.71799999999999997</v>
      </c>
    </row>
    <row r="9471" spans="1:3" x14ac:dyDescent="0.2">
      <c r="A9471" s="3" t="str">
        <f>"ACOT7"</f>
        <v>ACOT7</v>
      </c>
      <c r="B9471" s="4">
        <v>5</v>
      </c>
      <c r="C9471" s="5">
        <v>0.71699999999999997</v>
      </c>
    </row>
    <row r="9472" spans="1:3" x14ac:dyDescent="0.2">
      <c r="A9472" s="3" t="str">
        <f>"PDZD2"</f>
        <v>PDZD2</v>
      </c>
      <c r="B9472" s="4">
        <v>5</v>
      </c>
      <c r="C9472" s="5">
        <v>0.71699999999999997</v>
      </c>
    </row>
    <row r="9473" spans="1:3" x14ac:dyDescent="0.2">
      <c r="A9473" s="3" t="str">
        <f>"RNF152"</f>
        <v>RNF152</v>
      </c>
      <c r="B9473" s="4">
        <v>5</v>
      </c>
      <c r="C9473" s="5">
        <v>0.71699999999999997</v>
      </c>
    </row>
    <row r="9474" spans="1:3" x14ac:dyDescent="0.2">
      <c r="A9474" s="3" t="str">
        <f>"TSPAN9"</f>
        <v>TSPAN9</v>
      </c>
      <c r="B9474" s="4">
        <v>5</v>
      </c>
      <c r="C9474" s="5">
        <v>0.71499999999999997</v>
      </c>
    </row>
    <row r="9475" spans="1:3" x14ac:dyDescent="0.2">
      <c r="A9475" s="3" t="str">
        <f>"STK39"</f>
        <v>STK39</v>
      </c>
      <c r="B9475" s="4">
        <v>5</v>
      </c>
      <c r="C9475" s="5">
        <v>0.71399999999999997</v>
      </c>
    </row>
    <row r="9476" spans="1:3" x14ac:dyDescent="0.2">
      <c r="A9476" s="3" t="str">
        <f>"RNF208"</f>
        <v>RNF208</v>
      </c>
      <c r="B9476" s="4">
        <v>5</v>
      </c>
      <c r="C9476" s="5">
        <v>0.71299999999999997</v>
      </c>
    </row>
    <row r="9477" spans="1:3" x14ac:dyDescent="0.2">
      <c r="A9477" s="3" t="str">
        <f>"MOAP1"</f>
        <v>MOAP1</v>
      </c>
      <c r="B9477" s="4">
        <v>5</v>
      </c>
      <c r="C9477" s="5">
        <v>0.71299999999999997</v>
      </c>
    </row>
    <row r="9478" spans="1:3" x14ac:dyDescent="0.2">
      <c r="A9478" s="3" t="str">
        <f>"SNX30"</f>
        <v>SNX30</v>
      </c>
      <c r="B9478" s="4">
        <v>5</v>
      </c>
      <c r="C9478" s="5">
        <v>0.71299999999999997</v>
      </c>
    </row>
    <row r="9479" spans="1:3" x14ac:dyDescent="0.2">
      <c r="A9479" s="3" t="str">
        <f>"CAPG"</f>
        <v>CAPG</v>
      </c>
      <c r="B9479" s="4">
        <v>5</v>
      </c>
      <c r="C9479" s="5">
        <v>0.71199999999999997</v>
      </c>
    </row>
    <row r="9480" spans="1:3" x14ac:dyDescent="0.2">
      <c r="A9480" s="3" t="str">
        <f>"AC080013.3"</f>
        <v>AC080013.3</v>
      </c>
      <c r="B9480" s="4">
        <v>5</v>
      </c>
      <c r="C9480" s="5">
        <v>0.71199999999999997</v>
      </c>
    </row>
    <row r="9481" spans="1:3" x14ac:dyDescent="0.2">
      <c r="A9481" s="3" t="str">
        <f>"ZBTB47"</f>
        <v>ZBTB47</v>
      </c>
      <c r="B9481" s="4">
        <v>5</v>
      </c>
      <c r="C9481" s="5">
        <v>0.71199999999999997</v>
      </c>
    </row>
    <row r="9482" spans="1:3" x14ac:dyDescent="0.2">
      <c r="A9482" s="3" t="str">
        <f>"PLXNB3"</f>
        <v>PLXNB3</v>
      </c>
      <c r="B9482" s="4">
        <v>5</v>
      </c>
      <c r="C9482" s="5">
        <v>0.71099999999999997</v>
      </c>
    </row>
    <row r="9483" spans="1:3" x14ac:dyDescent="0.2">
      <c r="A9483" s="3" t="str">
        <f>"LAMA5"</f>
        <v>LAMA5</v>
      </c>
      <c r="B9483" s="4">
        <v>5</v>
      </c>
      <c r="C9483" s="5">
        <v>0.71</v>
      </c>
    </row>
    <row r="9484" spans="1:3" x14ac:dyDescent="0.2">
      <c r="A9484" s="3" t="str">
        <f>"PPCS"</f>
        <v>PPCS</v>
      </c>
      <c r="B9484" s="4">
        <v>5</v>
      </c>
      <c r="C9484" s="5">
        <v>0.71</v>
      </c>
    </row>
    <row r="9485" spans="1:3" x14ac:dyDescent="0.2">
      <c r="A9485" s="3" t="str">
        <f>"MESP1"</f>
        <v>MESP1</v>
      </c>
      <c r="B9485" s="4">
        <v>5</v>
      </c>
      <c r="C9485" s="5">
        <v>0.70899999999999996</v>
      </c>
    </row>
    <row r="9486" spans="1:3" x14ac:dyDescent="0.2">
      <c r="A9486" s="3" t="str">
        <f>"SLC9A6"</f>
        <v>SLC9A6</v>
      </c>
      <c r="B9486" s="4">
        <v>5</v>
      </c>
      <c r="C9486" s="5">
        <v>0.70899999999999996</v>
      </c>
    </row>
    <row r="9487" spans="1:3" x14ac:dyDescent="0.2">
      <c r="A9487" s="3" t="str">
        <f>"CCDC6"</f>
        <v>CCDC6</v>
      </c>
      <c r="B9487" s="4">
        <v>5</v>
      </c>
      <c r="C9487" s="5">
        <v>0.70899999999999996</v>
      </c>
    </row>
    <row r="9488" spans="1:3" x14ac:dyDescent="0.2">
      <c r="A9488" s="3" t="str">
        <f>"CTSC"</f>
        <v>CTSC</v>
      </c>
      <c r="B9488" s="4">
        <v>5</v>
      </c>
      <c r="C9488" s="5">
        <v>0.70899999999999996</v>
      </c>
    </row>
    <row r="9489" spans="1:3" x14ac:dyDescent="0.2">
      <c r="A9489" s="3" t="str">
        <f>"SLC1A1"</f>
        <v>SLC1A1</v>
      </c>
      <c r="B9489" s="4">
        <v>5</v>
      </c>
      <c r="C9489" s="5">
        <v>0.70899999999999996</v>
      </c>
    </row>
    <row r="9490" spans="1:3" x14ac:dyDescent="0.2">
      <c r="A9490" s="3" t="str">
        <f>"MGST1"</f>
        <v>MGST1</v>
      </c>
      <c r="B9490" s="4">
        <v>5</v>
      </c>
      <c r="C9490" s="5">
        <v>0.70899999999999996</v>
      </c>
    </row>
    <row r="9491" spans="1:3" x14ac:dyDescent="0.2">
      <c r="A9491" s="3" t="str">
        <f>"STEAP4"</f>
        <v>STEAP4</v>
      </c>
      <c r="B9491" s="4">
        <v>5</v>
      </c>
      <c r="C9491" s="5">
        <v>0.70799999999999996</v>
      </c>
    </row>
    <row r="9492" spans="1:3" x14ac:dyDescent="0.2">
      <c r="A9492" s="3" t="str">
        <f>"AC020978.5"</f>
        <v>AC020978.5</v>
      </c>
      <c r="B9492" s="4">
        <v>5</v>
      </c>
      <c r="C9492" s="5">
        <v>0.70699999999999996</v>
      </c>
    </row>
    <row r="9493" spans="1:3" x14ac:dyDescent="0.2">
      <c r="A9493" s="3" t="str">
        <f>"SLC9A7"</f>
        <v>SLC9A7</v>
      </c>
      <c r="B9493" s="4">
        <v>5</v>
      </c>
      <c r="C9493" s="5">
        <v>0.70699999999999996</v>
      </c>
    </row>
    <row r="9494" spans="1:3" x14ac:dyDescent="0.2">
      <c r="A9494" s="3" t="str">
        <f>"MANSC1"</f>
        <v>MANSC1</v>
      </c>
      <c r="B9494" s="4">
        <v>5</v>
      </c>
      <c r="C9494" s="5">
        <v>0.70699999999999996</v>
      </c>
    </row>
    <row r="9495" spans="1:3" x14ac:dyDescent="0.2">
      <c r="A9495" s="3" t="str">
        <f>"PLA2G15"</f>
        <v>PLA2G15</v>
      </c>
      <c r="B9495" s="4">
        <v>5</v>
      </c>
      <c r="C9495" s="5">
        <v>0.70599999999999996</v>
      </c>
    </row>
    <row r="9496" spans="1:3" x14ac:dyDescent="0.2">
      <c r="A9496" s="3" t="str">
        <f>"PON2"</f>
        <v>PON2</v>
      </c>
      <c r="B9496" s="4">
        <v>5</v>
      </c>
      <c r="C9496" s="5">
        <v>0.70599999999999996</v>
      </c>
    </row>
    <row r="9497" spans="1:3" x14ac:dyDescent="0.2">
      <c r="A9497" s="3" t="str">
        <f>"FBLN2"</f>
        <v>FBLN2</v>
      </c>
      <c r="B9497" s="4">
        <v>5</v>
      </c>
      <c r="C9497" s="5">
        <v>0.70599999999999996</v>
      </c>
    </row>
    <row r="9498" spans="1:3" x14ac:dyDescent="0.2">
      <c r="A9498" s="3" t="str">
        <f>"AC068580.4"</f>
        <v>AC068580.4</v>
      </c>
      <c r="B9498" s="4">
        <v>5</v>
      </c>
      <c r="C9498" s="5">
        <v>0.70599999999999996</v>
      </c>
    </row>
    <row r="9499" spans="1:3" x14ac:dyDescent="0.2">
      <c r="A9499" s="3" t="str">
        <f>"MADD"</f>
        <v>MADD</v>
      </c>
      <c r="B9499" s="4">
        <v>5</v>
      </c>
      <c r="C9499" s="5">
        <v>0.70599999999999996</v>
      </c>
    </row>
    <row r="9500" spans="1:3" x14ac:dyDescent="0.2">
      <c r="A9500" s="3" t="str">
        <f>"SLC24A3"</f>
        <v>SLC24A3</v>
      </c>
      <c r="B9500" s="4">
        <v>5</v>
      </c>
      <c r="C9500" s="5">
        <v>0.70499999999999996</v>
      </c>
    </row>
    <row r="9501" spans="1:3" x14ac:dyDescent="0.2">
      <c r="A9501" s="3" t="str">
        <f>"TMEM205"</f>
        <v>TMEM205</v>
      </c>
      <c r="B9501" s="4">
        <v>5</v>
      </c>
      <c r="C9501" s="5">
        <v>0.70399999999999996</v>
      </c>
    </row>
    <row r="9502" spans="1:3" x14ac:dyDescent="0.2">
      <c r="A9502" s="3" t="str">
        <f>"KCTD6"</f>
        <v>KCTD6</v>
      </c>
      <c r="B9502" s="4">
        <v>5</v>
      </c>
      <c r="C9502" s="5">
        <v>0.70299999999999996</v>
      </c>
    </row>
    <row r="9503" spans="1:3" x14ac:dyDescent="0.2">
      <c r="A9503" s="3" t="str">
        <f>"LINC02178"</f>
        <v>LINC02178</v>
      </c>
      <c r="B9503" s="4">
        <v>5</v>
      </c>
      <c r="C9503" s="5">
        <v>0.70299999999999996</v>
      </c>
    </row>
    <row r="9504" spans="1:3" x14ac:dyDescent="0.2">
      <c r="A9504" s="3" t="str">
        <f>"ATP13A2"</f>
        <v>ATP13A2</v>
      </c>
      <c r="B9504" s="4">
        <v>5</v>
      </c>
      <c r="C9504" s="5">
        <v>0.70199999999999996</v>
      </c>
    </row>
    <row r="9505" spans="1:3" x14ac:dyDescent="0.2">
      <c r="A9505" s="3" t="str">
        <f>"ANO10"</f>
        <v>ANO10</v>
      </c>
      <c r="B9505" s="4">
        <v>5</v>
      </c>
      <c r="C9505" s="5">
        <v>0.70099999999999996</v>
      </c>
    </row>
    <row r="9506" spans="1:3" x14ac:dyDescent="0.2">
      <c r="A9506" s="3" t="str">
        <f>"AC025154.2"</f>
        <v>AC025154.2</v>
      </c>
      <c r="B9506" s="4">
        <v>5</v>
      </c>
      <c r="C9506" s="5">
        <v>0.70099999999999996</v>
      </c>
    </row>
    <row r="9507" spans="1:3" x14ac:dyDescent="0.2">
      <c r="A9507" s="3" t="str">
        <f>"CDR2L"</f>
        <v>CDR2L</v>
      </c>
      <c r="B9507" s="4">
        <v>5</v>
      </c>
      <c r="C9507" s="5">
        <v>0.70099999999999996</v>
      </c>
    </row>
    <row r="9508" spans="1:3" x14ac:dyDescent="0.2">
      <c r="A9508" s="3" t="str">
        <f>"ARHGAP5-AS1"</f>
        <v>ARHGAP5-AS1</v>
      </c>
      <c r="B9508" s="4">
        <v>5</v>
      </c>
      <c r="C9508" s="5">
        <v>0.7</v>
      </c>
    </row>
    <row r="9509" spans="1:3" x14ac:dyDescent="0.2">
      <c r="A9509" s="3" t="str">
        <f>"PMF1"</f>
        <v>PMF1</v>
      </c>
      <c r="B9509" s="4">
        <v>5</v>
      </c>
      <c r="C9509" s="5">
        <v>0.7</v>
      </c>
    </row>
    <row r="9510" spans="1:3" x14ac:dyDescent="0.2">
      <c r="A9510" s="3" t="str">
        <f>"CCDC85C"</f>
        <v>CCDC85C</v>
      </c>
      <c r="B9510" s="4">
        <v>5</v>
      </c>
      <c r="C9510" s="5">
        <v>0.7</v>
      </c>
    </row>
    <row r="9511" spans="1:3" x14ac:dyDescent="0.2">
      <c r="A9511" s="3" t="str">
        <f>"RCE1"</f>
        <v>RCE1</v>
      </c>
      <c r="B9511" s="4">
        <v>5</v>
      </c>
      <c r="C9511" s="5">
        <v>0.7</v>
      </c>
    </row>
    <row r="9512" spans="1:3" x14ac:dyDescent="0.2">
      <c r="A9512" s="3" t="str">
        <f>"KRTCAP2"</f>
        <v>KRTCAP2</v>
      </c>
      <c r="B9512" s="4">
        <v>5</v>
      </c>
      <c r="C9512" s="5">
        <v>0.69899999999999995</v>
      </c>
    </row>
    <row r="9513" spans="1:3" x14ac:dyDescent="0.2">
      <c r="A9513" s="3" t="str">
        <f>"GDE1"</f>
        <v>GDE1</v>
      </c>
      <c r="B9513" s="4">
        <v>5</v>
      </c>
      <c r="C9513" s="5">
        <v>0.69899999999999995</v>
      </c>
    </row>
    <row r="9514" spans="1:3" x14ac:dyDescent="0.2">
      <c r="A9514" s="3" t="str">
        <f>"C19orf33"</f>
        <v>C19orf33</v>
      </c>
      <c r="B9514" s="4">
        <v>5</v>
      </c>
      <c r="C9514" s="5">
        <v>0.69899999999999995</v>
      </c>
    </row>
    <row r="9515" spans="1:3" x14ac:dyDescent="0.2">
      <c r="A9515" s="3" t="str">
        <f>"PRCP"</f>
        <v>PRCP</v>
      </c>
      <c r="B9515" s="4">
        <v>5</v>
      </c>
      <c r="C9515" s="5">
        <v>0.69899999999999995</v>
      </c>
    </row>
    <row r="9516" spans="1:3" x14ac:dyDescent="0.2">
      <c r="A9516" s="3" t="str">
        <f>"RAPGEFL1"</f>
        <v>RAPGEFL1</v>
      </c>
      <c r="B9516" s="4">
        <v>5</v>
      </c>
      <c r="C9516" s="5">
        <v>0.69799999999999995</v>
      </c>
    </row>
    <row r="9517" spans="1:3" x14ac:dyDescent="0.2">
      <c r="A9517" s="3" t="str">
        <f>"RAB27B"</f>
        <v>RAB27B</v>
      </c>
      <c r="B9517" s="4">
        <v>5</v>
      </c>
      <c r="C9517" s="5">
        <v>0.69799999999999995</v>
      </c>
    </row>
    <row r="9518" spans="1:3" x14ac:dyDescent="0.2">
      <c r="A9518" s="3" t="str">
        <f>"SBDS"</f>
        <v>SBDS</v>
      </c>
      <c r="B9518" s="4">
        <v>5</v>
      </c>
      <c r="C9518" s="5">
        <v>0.69699999999999995</v>
      </c>
    </row>
    <row r="9519" spans="1:3" x14ac:dyDescent="0.2">
      <c r="A9519" s="3" t="str">
        <f>"CPSF4"</f>
        <v>CPSF4</v>
      </c>
      <c r="B9519" s="4">
        <v>5</v>
      </c>
      <c r="C9519" s="5">
        <v>0.69599999999999995</v>
      </c>
    </row>
    <row r="9520" spans="1:3" x14ac:dyDescent="0.2">
      <c r="A9520" s="3" t="str">
        <f>"IRX2"</f>
        <v>IRX2</v>
      </c>
      <c r="B9520" s="4">
        <v>5</v>
      </c>
      <c r="C9520" s="5">
        <v>0.69599999999999995</v>
      </c>
    </row>
    <row r="9521" spans="1:3" x14ac:dyDescent="0.2">
      <c r="A9521" s="3" t="str">
        <f>"ACTL10"</f>
        <v>ACTL10</v>
      </c>
      <c r="B9521" s="4">
        <v>5</v>
      </c>
      <c r="C9521" s="5">
        <v>0.69599999999999995</v>
      </c>
    </row>
    <row r="9522" spans="1:3" x14ac:dyDescent="0.2">
      <c r="A9522" s="3" t="str">
        <f>"SLC25A47P1"</f>
        <v>SLC25A47P1</v>
      </c>
      <c r="B9522" s="4">
        <v>5</v>
      </c>
      <c r="C9522" s="5">
        <v>0.69599999999999995</v>
      </c>
    </row>
    <row r="9523" spans="1:3" x14ac:dyDescent="0.2">
      <c r="A9523" s="3" t="str">
        <f>"RTL8C"</f>
        <v>RTL8C</v>
      </c>
      <c r="B9523" s="4">
        <v>5</v>
      </c>
      <c r="C9523" s="5">
        <v>0.69499999999999995</v>
      </c>
    </row>
    <row r="9524" spans="1:3" x14ac:dyDescent="0.2">
      <c r="A9524" s="3" t="str">
        <f>"TINAGL1"</f>
        <v>TINAGL1</v>
      </c>
      <c r="B9524" s="4">
        <v>5</v>
      </c>
      <c r="C9524" s="5">
        <v>0.69499999999999995</v>
      </c>
    </row>
    <row r="9525" spans="1:3" x14ac:dyDescent="0.2">
      <c r="A9525" s="3" t="str">
        <f>"P3H1"</f>
        <v>P3H1</v>
      </c>
      <c r="B9525" s="4">
        <v>5</v>
      </c>
      <c r="C9525" s="5">
        <v>0.69499999999999995</v>
      </c>
    </row>
    <row r="9526" spans="1:3" x14ac:dyDescent="0.2">
      <c r="A9526" s="3" t="str">
        <f>"PCDHB14"</f>
        <v>PCDHB14</v>
      </c>
      <c r="B9526" s="4">
        <v>5</v>
      </c>
      <c r="C9526" s="5">
        <v>0.69399999999999995</v>
      </c>
    </row>
    <row r="9527" spans="1:3" x14ac:dyDescent="0.2">
      <c r="A9527" s="3" t="str">
        <f>"FOXJ2"</f>
        <v>FOXJ2</v>
      </c>
      <c r="B9527" s="4">
        <v>5</v>
      </c>
      <c r="C9527" s="5">
        <v>0.69299999999999995</v>
      </c>
    </row>
    <row r="9528" spans="1:3" x14ac:dyDescent="0.2">
      <c r="A9528" s="3" t="str">
        <f>"RAB38"</f>
        <v>RAB38</v>
      </c>
      <c r="B9528" s="4">
        <v>5</v>
      </c>
      <c r="C9528" s="5">
        <v>0.69299999999999995</v>
      </c>
    </row>
    <row r="9529" spans="1:3" x14ac:dyDescent="0.2">
      <c r="A9529" s="3" t="str">
        <f>"TPD52"</f>
        <v>TPD52</v>
      </c>
      <c r="B9529" s="4">
        <v>5</v>
      </c>
      <c r="C9529" s="5">
        <v>0.69299999999999995</v>
      </c>
    </row>
    <row r="9530" spans="1:3" x14ac:dyDescent="0.2">
      <c r="A9530" s="3" t="str">
        <f>"MAN2A1"</f>
        <v>MAN2A1</v>
      </c>
      <c r="B9530" s="4">
        <v>5</v>
      </c>
      <c r="C9530" s="5">
        <v>0.69199999999999995</v>
      </c>
    </row>
    <row r="9531" spans="1:3" x14ac:dyDescent="0.2">
      <c r="A9531" s="3" t="str">
        <f>"KCNS3"</f>
        <v>KCNS3</v>
      </c>
      <c r="B9531" s="4">
        <v>5</v>
      </c>
      <c r="C9531" s="5">
        <v>0.69199999999999995</v>
      </c>
    </row>
    <row r="9532" spans="1:3" x14ac:dyDescent="0.2">
      <c r="A9532" s="3" t="str">
        <f>"FTSJ1"</f>
        <v>FTSJ1</v>
      </c>
      <c r="B9532" s="4">
        <v>5</v>
      </c>
      <c r="C9532" s="5">
        <v>0.69199999999999995</v>
      </c>
    </row>
    <row r="9533" spans="1:3" x14ac:dyDescent="0.2">
      <c r="A9533" s="3" t="str">
        <f>"ALDH3B2"</f>
        <v>ALDH3B2</v>
      </c>
      <c r="B9533" s="4">
        <v>5</v>
      </c>
      <c r="C9533" s="5">
        <v>0.69199999999999995</v>
      </c>
    </row>
    <row r="9534" spans="1:3" x14ac:dyDescent="0.2">
      <c r="A9534" s="3" t="str">
        <f>"TTC19"</f>
        <v>TTC19</v>
      </c>
      <c r="B9534" s="4">
        <v>5</v>
      </c>
      <c r="C9534" s="5">
        <v>0.69099999999999995</v>
      </c>
    </row>
    <row r="9535" spans="1:3" x14ac:dyDescent="0.2">
      <c r="A9535" s="3" t="str">
        <f>"F3"</f>
        <v>F3</v>
      </c>
      <c r="B9535" s="4">
        <v>5</v>
      </c>
      <c r="C9535" s="5">
        <v>0.69099999999999995</v>
      </c>
    </row>
    <row r="9536" spans="1:3" x14ac:dyDescent="0.2">
      <c r="A9536" s="3" t="str">
        <f>"MAPK7"</f>
        <v>MAPK7</v>
      </c>
      <c r="B9536" s="4">
        <v>5</v>
      </c>
      <c r="C9536" s="5">
        <v>0.69</v>
      </c>
    </row>
    <row r="9537" spans="1:3" x14ac:dyDescent="0.2">
      <c r="A9537" s="3" t="str">
        <f>"PLD2"</f>
        <v>PLD2</v>
      </c>
      <c r="B9537" s="4">
        <v>5</v>
      </c>
      <c r="C9537" s="5">
        <v>0.69</v>
      </c>
    </row>
    <row r="9538" spans="1:3" x14ac:dyDescent="0.2">
      <c r="A9538" s="3" t="str">
        <f>"AC130371.2"</f>
        <v>AC130371.2</v>
      </c>
      <c r="B9538" s="4">
        <v>5</v>
      </c>
      <c r="C9538" s="5">
        <v>0.69</v>
      </c>
    </row>
    <row r="9539" spans="1:3" x14ac:dyDescent="0.2">
      <c r="A9539" s="3" t="str">
        <f>"AL359715.2"</f>
        <v>AL359715.2</v>
      </c>
      <c r="B9539" s="4">
        <v>5</v>
      </c>
      <c r="C9539" s="5">
        <v>0.68799999999999994</v>
      </c>
    </row>
    <row r="9540" spans="1:3" x14ac:dyDescent="0.2">
      <c r="A9540" s="3" t="str">
        <f>"NIPAL3"</f>
        <v>NIPAL3</v>
      </c>
      <c r="B9540" s="4">
        <v>5</v>
      </c>
      <c r="C9540" s="5">
        <v>0.68700000000000006</v>
      </c>
    </row>
    <row r="9541" spans="1:3" x14ac:dyDescent="0.2">
      <c r="A9541" s="3" t="str">
        <f>"P2RY2"</f>
        <v>P2RY2</v>
      </c>
      <c r="B9541" s="4">
        <v>5</v>
      </c>
      <c r="C9541" s="5">
        <v>0.68700000000000006</v>
      </c>
    </row>
    <row r="9542" spans="1:3" x14ac:dyDescent="0.2">
      <c r="A9542" s="3" t="str">
        <f>"RAI1"</f>
        <v>RAI1</v>
      </c>
      <c r="B9542" s="4">
        <v>5</v>
      </c>
      <c r="C9542" s="5">
        <v>0.68700000000000006</v>
      </c>
    </row>
    <row r="9543" spans="1:3" x14ac:dyDescent="0.2">
      <c r="A9543" s="3" t="str">
        <f>"ARL4C"</f>
        <v>ARL4C</v>
      </c>
      <c r="B9543" s="4">
        <v>5</v>
      </c>
      <c r="C9543" s="5">
        <v>0.68600000000000005</v>
      </c>
    </row>
    <row r="9544" spans="1:3" x14ac:dyDescent="0.2">
      <c r="A9544" s="3" t="str">
        <f>"FAM120AOS"</f>
        <v>FAM120AOS</v>
      </c>
      <c r="B9544" s="4">
        <v>5</v>
      </c>
      <c r="C9544" s="5">
        <v>0.68600000000000005</v>
      </c>
    </row>
    <row r="9545" spans="1:3" x14ac:dyDescent="0.2">
      <c r="A9545" s="3" t="str">
        <f>"DEAF1"</f>
        <v>DEAF1</v>
      </c>
      <c r="B9545" s="4">
        <v>5</v>
      </c>
      <c r="C9545" s="5">
        <v>0.68600000000000005</v>
      </c>
    </row>
    <row r="9546" spans="1:3" x14ac:dyDescent="0.2">
      <c r="A9546" s="3" t="str">
        <f>"ALDH2"</f>
        <v>ALDH2</v>
      </c>
      <c r="B9546" s="4">
        <v>5</v>
      </c>
      <c r="C9546" s="5">
        <v>0.68600000000000005</v>
      </c>
    </row>
    <row r="9547" spans="1:3" x14ac:dyDescent="0.2">
      <c r="A9547" s="3" t="str">
        <f>"AC026464.4"</f>
        <v>AC026464.4</v>
      </c>
      <c r="B9547" s="4">
        <v>5</v>
      </c>
      <c r="C9547" s="5">
        <v>0.68500000000000005</v>
      </c>
    </row>
    <row r="9548" spans="1:3" x14ac:dyDescent="0.2">
      <c r="A9548" s="3" t="str">
        <f>"AGRN"</f>
        <v>AGRN</v>
      </c>
      <c r="B9548" s="4">
        <v>5</v>
      </c>
      <c r="C9548" s="5">
        <v>0.68400000000000005</v>
      </c>
    </row>
    <row r="9549" spans="1:3" x14ac:dyDescent="0.2">
      <c r="A9549" s="3" t="str">
        <f>"MICALL1"</f>
        <v>MICALL1</v>
      </c>
      <c r="B9549" s="4">
        <v>5</v>
      </c>
      <c r="C9549" s="5">
        <v>0.68400000000000005</v>
      </c>
    </row>
    <row r="9550" spans="1:3" x14ac:dyDescent="0.2">
      <c r="A9550" s="3" t="str">
        <f>"DEPTOR"</f>
        <v>DEPTOR</v>
      </c>
      <c r="B9550" s="4">
        <v>5</v>
      </c>
      <c r="C9550" s="5">
        <v>0.68400000000000005</v>
      </c>
    </row>
    <row r="9551" spans="1:3" x14ac:dyDescent="0.2">
      <c r="A9551" s="3" t="str">
        <f>"CYP4X1"</f>
        <v>CYP4X1</v>
      </c>
      <c r="B9551" s="4">
        <v>5</v>
      </c>
      <c r="C9551" s="5">
        <v>0.68300000000000005</v>
      </c>
    </row>
    <row r="9552" spans="1:3" x14ac:dyDescent="0.2">
      <c r="A9552" s="3" t="str">
        <f>"PELI3"</f>
        <v>PELI3</v>
      </c>
      <c r="B9552" s="4">
        <v>5</v>
      </c>
      <c r="C9552" s="5">
        <v>0.68200000000000005</v>
      </c>
    </row>
    <row r="9553" spans="1:3" x14ac:dyDescent="0.2">
      <c r="A9553" s="3" t="str">
        <f>"TFAP2A"</f>
        <v>TFAP2A</v>
      </c>
      <c r="B9553" s="4">
        <v>5</v>
      </c>
      <c r="C9553" s="5">
        <v>0.68200000000000005</v>
      </c>
    </row>
    <row r="9554" spans="1:3" x14ac:dyDescent="0.2">
      <c r="A9554" s="3" t="str">
        <f>"NDUFV1"</f>
        <v>NDUFV1</v>
      </c>
      <c r="B9554" s="4">
        <v>5</v>
      </c>
      <c r="C9554" s="5">
        <v>0.68200000000000005</v>
      </c>
    </row>
    <row r="9555" spans="1:3" x14ac:dyDescent="0.2">
      <c r="A9555" s="3" t="str">
        <f>"GNAI1"</f>
        <v>GNAI1</v>
      </c>
      <c r="B9555" s="4">
        <v>5</v>
      </c>
      <c r="C9555" s="5">
        <v>0.68100000000000005</v>
      </c>
    </row>
    <row r="9556" spans="1:3" x14ac:dyDescent="0.2">
      <c r="A9556" s="3" t="str">
        <f>"TCF3"</f>
        <v>TCF3</v>
      </c>
      <c r="B9556" s="4">
        <v>5</v>
      </c>
      <c r="C9556" s="5">
        <v>0.68</v>
      </c>
    </row>
    <row r="9557" spans="1:3" x14ac:dyDescent="0.2">
      <c r="A9557" s="3" t="str">
        <f>"BAG1"</f>
        <v>BAG1</v>
      </c>
      <c r="B9557" s="4">
        <v>5</v>
      </c>
      <c r="C9557" s="5">
        <v>0.68</v>
      </c>
    </row>
    <row r="9558" spans="1:3" x14ac:dyDescent="0.2">
      <c r="A9558" s="3" t="str">
        <f>"ATP1A1"</f>
        <v>ATP1A1</v>
      </c>
      <c r="B9558" s="4">
        <v>5</v>
      </c>
      <c r="C9558" s="5">
        <v>0.67900000000000005</v>
      </c>
    </row>
    <row r="9559" spans="1:3" x14ac:dyDescent="0.2">
      <c r="A9559" s="3" t="str">
        <f>"BCR"</f>
        <v>BCR</v>
      </c>
      <c r="B9559" s="4">
        <v>5</v>
      </c>
      <c r="C9559" s="5">
        <v>0.67900000000000005</v>
      </c>
    </row>
    <row r="9560" spans="1:3" x14ac:dyDescent="0.2">
      <c r="A9560" s="3" t="str">
        <f>"GFOD1"</f>
        <v>GFOD1</v>
      </c>
      <c r="B9560" s="4">
        <v>5</v>
      </c>
      <c r="C9560" s="5">
        <v>0.67900000000000005</v>
      </c>
    </row>
    <row r="9561" spans="1:3" x14ac:dyDescent="0.2">
      <c r="A9561" s="3" t="str">
        <f>"UBQLN4"</f>
        <v>UBQLN4</v>
      </c>
      <c r="B9561" s="4">
        <v>5</v>
      </c>
      <c r="C9561" s="5">
        <v>0.67900000000000005</v>
      </c>
    </row>
    <row r="9562" spans="1:3" x14ac:dyDescent="0.2">
      <c r="A9562" s="3" t="str">
        <f>"ENTPD3"</f>
        <v>ENTPD3</v>
      </c>
      <c r="B9562" s="4">
        <v>5</v>
      </c>
      <c r="C9562" s="5">
        <v>0.67900000000000005</v>
      </c>
    </row>
    <row r="9563" spans="1:3" x14ac:dyDescent="0.2">
      <c r="A9563" s="3" t="str">
        <f>"CRYBG1"</f>
        <v>CRYBG1</v>
      </c>
      <c r="B9563" s="4">
        <v>5</v>
      </c>
      <c r="C9563" s="5">
        <v>0.67900000000000005</v>
      </c>
    </row>
    <row r="9564" spans="1:3" x14ac:dyDescent="0.2">
      <c r="A9564" s="3" t="str">
        <f>"SLC25A3"</f>
        <v>SLC25A3</v>
      </c>
      <c r="B9564" s="4">
        <v>5</v>
      </c>
      <c r="C9564" s="5">
        <v>0.67800000000000005</v>
      </c>
    </row>
    <row r="9565" spans="1:3" x14ac:dyDescent="0.2">
      <c r="A9565" s="3" t="str">
        <f>"ADIRF"</f>
        <v>ADIRF</v>
      </c>
      <c r="B9565" s="4">
        <v>5</v>
      </c>
      <c r="C9565" s="5">
        <v>0.67800000000000005</v>
      </c>
    </row>
    <row r="9566" spans="1:3" x14ac:dyDescent="0.2">
      <c r="A9566" s="3" t="str">
        <f>"SH2D3A"</f>
        <v>SH2D3A</v>
      </c>
      <c r="B9566" s="4">
        <v>5</v>
      </c>
      <c r="C9566" s="5">
        <v>0.67600000000000005</v>
      </c>
    </row>
    <row r="9567" spans="1:3" x14ac:dyDescent="0.2">
      <c r="A9567" s="3" t="str">
        <f>"ALG3"</f>
        <v>ALG3</v>
      </c>
      <c r="B9567" s="4">
        <v>5</v>
      </c>
      <c r="C9567" s="5">
        <v>0.67600000000000005</v>
      </c>
    </row>
    <row r="9568" spans="1:3" x14ac:dyDescent="0.2">
      <c r="A9568" s="3" t="str">
        <f>"CHPT1"</f>
        <v>CHPT1</v>
      </c>
      <c r="B9568" s="4">
        <v>5</v>
      </c>
      <c r="C9568" s="5">
        <v>0.67600000000000005</v>
      </c>
    </row>
    <row r="9569" spans="1:3" x14ac:dyDescent="0.2">
      <c r="A9569" s="3" t="str">
        <f>"EIF2AK3"</f>
        <v>EIF2AK3</v>
      </c>
      <c r="B9569" s="4">
        <v>5</v>
      </c>
      <c r="C9569" s="5">
        <v>0.67500000000000004</v>
      </c>
    </row>
    <row r="9570" spans="1:3" x14ac:dyDescent="0.2">
      <c r="A9570" s="3" t="str">
        <f>"DDIT4L"</f>
        <v>DDIT4L</v>
      </c>
      <c r="B9570" s="4">
        <v>5</v>
      </c>
      <c r="C9570" s="5">
        <v>0.67500000000000004</v>
      </c>
    </row>
    <row r="9571" spans="1:3" x14ac:dyDescent="0.2">
      <c r="A9571" s="3" t="str">
        <f>"PLXNA1"</f>
        <v>PLXNA1</v>
      </c>
      <c r="B9571" s="4">
        <v>5</v>
      </c>
      <c r="C9571" s="5">
        <v>0.67500000000000004</v>
      </c>
    </row>
    <row r="9572" spans="1:3" x14ac:dyDescent="0.2">
      <c r="A9572" s="3" t="str">
        <f>"FAM162A"</f>
        <v>FAM162A</v>
      </c>
      <c r="B9572" s="4">
        <v>5</v>
      </c>
      <c r="C9572" s="5">
        <v>0.67500000000000004</v>
      </c>
    </row>
    <row r="9573" spans="1:3" x14ac:dyDescent="0.2">
      <c r="A9573" s="3" t="str">
        <f>"FBLN1"</f>
        <v>FBLN1</v>
      </c>
      <c r="B9573" s="4">
        <v>5</v>
      </c>
      <c r="C9573" s="5">
        <v>0.67500000000000004</v>
      </c>
    </row>
    <row r="9574" spans="1:3" x14ac:dyDescent="0.2">
      <c r="A9574" s="3" t="str">
        <f>"CKMT1A"</f>
        <v>CKMT1A</v>
      </c>
      <c r="B9574" s="4">
        <v>5</v>
      </c>
      <c r="C9574" s="5">
        <v>0.67400000000000004</v>
      </c>
    </row>
    <row r="9575" spans="1:3" x14ac:dyDescent="0.2">
      <c r="A9575" s="3" t="str">
        <f>"CHD3"</f>
        <v>CHD3</v>
      </c>
      <c r="B9575" s="4">
        <v>5</v>
      </c>
      <c r="C9575" s="5">
        <v>0.67400000000000004</v>
      </c>
    </row>
    <row r="9576" spans="1:3" x14ac:dyDescent="0.2">
      <c r="A9576" s="3" t="str">
        <f>"CLN6"</f>
        <v>CLN6</v>
      </c>
      <c r="B9576" s="4">
        <v>5</v>
      </c>
      <c r="C9576" s="5">
        <v>0.67400000000000004</v>
      </c>
    </row>
    <row r="9577" spans="1:3" x14ac:dyDescent="0.2">
      <c r="A9577" s="3" t="str">
        <f>"SUMO3"</f>
        <v>SUMO3</v>
      </c>
      <c r="B9577" s="4">
        <v>5</v>
      </c>
      <c r="C9577" s="5">
        <v>0.67400000000000004</v>
      </c>
    </row>
    <row r="9578" spans="1:3" x14ac:dyDescent="0.2">
      <c r="A9578" s="3" t="str">
        <f>"CST3"</f>
        <v>CST3</v>
      </c>
      <c r="B9578" s="4">
        <v>5</v>
      </c>
      <c r="C9578" s="5">
        <v>0.67400000000000004</v>
      </c>
    </row>
    <row r="9579" spans="1:3" x14ac:dyDescent="0.2">
      <c r="A9579" s="3" t="str">
        <f>"PEF1"</f>
        <v>PEF1</v>
      </c>
      <c r="B9579" s="4">
        <v>5</v>
      </c>
      <c r="C9579" s="5">
        <v>0.67400000000000004</v>
      </c>
    </row>
    <row r="9580" spans="1:3" x14ac:dyDescent="0.2">
      <c r="A9580" s="3" t="str">
        <f>"PPP1R13L"</f>
        <v>PPP1R13L</v>
      </c>
      <c r="B9580" s="4">
        <v>5</v>
      </c>
      <c r="C9580" s="5">
        <v>0.67300000000000004</v>
      </c>
    </row>
    <row r="9581" spans="1:3" x14ac:dyDescent="0.2">
      <c r="A9581" s="3" t="str">
        <f>"TMEM150A"</f>
        <v>TMEM150A</v>
      </c>
      <c r="B9581" s="4">
        <v>5</v>
      </c>
      <c r="C9581" s="5">
        <v>0.67300000000000004</v>
      </c>
    </row>
    <row r="9582" spans="1:3" x14ac:dyDescent="0.2">
      <c r="A9582" s="3" t="str">
        <f>"BCO1"</f>
        <v>BCO1</v>
      </c>
      <c r="B9582" s="4">
        <v>5</v>
      </c>
      <c r="C9582" s="5">
        <v>0.67200000000000004</v>
      </c>
    </row>
    <row r="9583" spans="1:3" x14ac:dyDescent="0.2">
      <c r="A9583" s="3" t="str">
        <f>"B3GALT5-AS1"</f>
        <v>B3GALT5-AS1</v>
      </c>
      <c r="B9583" s="4">
        <v>5</v>
      </c>
      <c r="C9583" s="5">
        <v>0.67200000000000004</v>
      </c>
    </row>
    <row r="9584" spans="1:3" x14ac:dyDescent="0.2">
      <c r="A9584" s="3" t="str">
        <f>"EHMT2"</f>
        <v>EHMT2</v>
      </c>
      <c r="B9584" s="4">
        <v>5</v>
      </c>
      <c r="C9584" s="5">
        <v>0.67200000000000004</v>
      </c>
    </row>
    <row r="9585" spans="1:3" x14ac:dyDescent="0.2">
      <c r="A9585" s="3" t="str">
        <f>"TMEM160"</f>
        <v>TMEM160</v>
      </c>
      <c r="B9585" s="4">
        <v>5</v>
      </c>
      <c r="C9585" s="5">
        <v>0.67200000000000004</v>
      </c>
    </row>
    <row r="9586" spans="1:3" x14ac:dyDescent="0.2">
      <c r="A9586" s="3" t="str">
        <f>"COQ2"</f>
        <v>COQ2</v>
      </c>
      <c r="B9586" s="4">
        <v>5</v>
      </c>
      <c r="C9586" s="5">
        <v>0.67100000000000004</v>
      </c>
    </row>
    <row r="9587" spans="1:3" x14ac:dyDescent="0.2">
      <c r="A9587" s="3" t="str">
        <f>"ENTPD4"</f>
        <v>ENTPD4</v>
      </c>
      <c r="B9587" s="4">
        <v>5</v>
      </c>
      <c r="C9587" s="5">
        <v>0.67100000000000004</v>
      </c>
    </row>
    <row r="9588" spans="1:3" x14ac:dyDescent="0.2">
      <c r="A9588" s="3" t="str">
        <f>"AKAP1"</f>
        <v>AKAP1</v>
      </c>
      <c r="B9588" s="4">
        <v>5</v>
      </c>
      <c r="C9588" s="5">
        <v>0.67</v>
      </c>
    </row>
    <row r="9589" spans="1:3" x14ac:dyDescent="0.2">
      <c r="A9589" s="3" t="str">
        <f>"ZNF138"</f>
        <v>ZNF138</v>
      </c>
      <c r="B9589" s="4">
        <v>5</v>
      </c>
      <c r="C9589" s="5">
        <v>0.67</v>
      </c>
    </row>
    <row r="9590" spans="1:3" x14ac:dyDescent="0.2">
      <c r="A9590" s="3" t="str">
        <f>"AZGP1"</f>
        <v>AZGP1</v>
      </c>
      <c r="B9590" s="4">
        <v>5</v>
      </c>
      <c r="C9590" s="5">
        <v>0.67</v>
      </c>
    </row>
    <row r="9591" spans="1:3" x14ac:dyDescent="0.2">
      <c r="A9591" s="3" t="str">
        <f>"STAP2"</f>
        <v>STAP2</v>
      </c>
      <c r="B9591" s="4">
        <v>5</v>
      </c>
      <c r="C9591" s="5">
        <v>0.67</v>
      </c>
    </row>
    <row r="9592" spans="1:3" x14ac:dyDescent="0.2">
      <c r="A9592" s="3" t="str">
        <f>"TGFB3"</f>
        <v>TGFB3</v>
      </c>
      <c r="B9592" s="4">
        <v>5</v>
      </c>
      <c r="C9592" s="5">
        <v>0.67</v>
      </c>
    </row>
    <row r="9593" spans="1:3" x14ac:dyDescent="0.2">
      <c r="A9593" s="3" t="str">
        <f>"EHD3"</f>
        <v>EHD3</v>
      </c>
      <c r="B9593" s="4">
        <v>5</v>
      </c>
      <c r="C9593" s="5">
        <v>0.66900000000000004</v>
      </c>
    </row>
    <row r="9594" spans="1:3" x14ac:dyDescent="0.2">
      <c r="A9594" s="3" t="str">
        <f>"ASAP3"</f>
        <v>ASAP3</v>
      </c>
      <c r="B9594" s="4">
        <v>5</v>
      </c>
      <c r="C9594" s="5">
        <v>0.66900000000000004</v>
      </c>
    </row>
    <row r="9595" spans="1:3" x14ac:dyDescent="0.2">
      <c r="A9595" s="3" t="str">
        <f>"IRX1"</f>
        <v>IRX1</v>
      </c>
      <c r="B9595" s="4">
        <v>5</v>
      </c>
      <c r="C9595" s="5">
        <v>0.66800000000000004</v>
      </c>
    </row>
    <row r="9596" spans="1:3" x14ac:dyDescent="0.2">
      <c r="A9596" s="3" t="str">
        <f>"SCARB2"</f>
        <v>SCARB2</v>
      </c>
      <c r="B9596" s="4">
        <v>5</v>
      </c>
      <c r="C9596" s="5">
        <v>0.66800000000000004</v>
      </c>
    </row>
    <row r="9597" spans="1:3" x14ac:dyDescent="0.2">
      <c r="A9597" s="3" t="str">
        <f>"CRACR2B"</f>
        <v>CRACR2B</v>
      </c>
      <c r="B9597" s="4">
        <v>5</v>
      </c>
      <c r="C9597" s="5">
        <v>0.66800000000000004</v>
      </c>
    </row>
    <row r="9598" spans="1:3" x14ac:dyDescent="0.2">
      <c r="A9598" s="3" t="str">
        <f>"MIGA2"</f>
        <v>MIGA2</v>
      </c>
      <c r="B9598" s="4">
        <v>5</v>
      </c>
      <c r="C9598" s="5">
        <v>0.66700000000000004</v>
      </c>
    </row>
    <row r="9599" spans="1:3" x14ac:dyDescent="0.2">
      <c r="A9599" s="3" t="str">
        <f>"GALNT12"</f>
        <v>GALNT12</v>
      </c>
      <c r="B9599" s="4">
        <v>5</v>
      </c>
      <c r="C9599" s="5">
        <v>0.66700000000000004</v>
      </c>
    </row>
    <row r="9600" spans="1:3" x14ac:dyDescent="0.2">
      <c r="A9600" s="3" t="str">
        <f>"VMO1"</f>
        <v>VMO1</v>
      </c>
      <c r="B9600" s="4">
        <v>5</v>
      </c>
      <c r="C9600" s="5">
        <v>0.66700000000000004</v>
      </c>
    </row>
    <row r="9601" spans="1:3" x14ac:dyDescent="0.2">
      <c r="A9601" s="3" t="str">
        <f>"C8orf82"</f>
        <v>C8orf82</v>
      </c>
      <c r="B9601" s="4">
        <v>5</v>
      </c>
      <c r="C9601" s="5">
        <v>0.66600000000000004</v>
      </c>
    </row>
    <row r="9602" spans="1:3" x14ac:dyDescent="0.2">
      <c r="A9602" s="3" t="str">
        <f>"FKBP1B"</f>
        <v>FKBP1B</v>
      </c>
      <c r="B9602" s="4">
        <v>5</v>
      </c>
      <c r="C9602" s="5">
        <v>0.66600000000000004</v>
      </c>
    </row>
    <row r="9603" spans="1:3" x14ac:dyDescent="0.2">
      <c r="A9603" s="3" t="str">
        <f>"PPP2R3A"</f>
        <v>PPP2R3A</v>
      </c>
      <c r="B9603" s="4">
        <v>5</v>
      </c>
      <c r="C9603" s="5">
        <v>0.66500000000000004</v>
      </c>
    </row>
    <row r="9604" spans="1:3" x14ac:dyDescent="0.2">
      <c r="A9604" s="3" t="str">
        <f>"DCXR"</f>
        <v>DCXR</v>
      </c>
      <c r="B9604" s="4">
        <v>5</v>
      </c>
      <c r="C9604" s="5">
        <v>0.66500000000000004</v>
      </c>
    </row>
    <row r="9605" spans="1:3" x14ac:dyDescent="0.2">
      <c r="A9605" s="3" t="str">
        <f>"PTPRK"</f>
        <v>PTPRK</v>
      </c>
      <c r="B9605" s="4">
        <v>5</v>
      </c>
      <c r="C9605" s="5">
        <v>0.66500000000000004</v>
      </c>
    </row>
    <row r="9606" spans="1:3" x14ac:dyDescent="0.2">
      <c r="A9606" s="3" t="str">
        <f>"ABCC3"</f>
        <v>ABCC3</v>
      </c>
      <c r="B9606" s="4">
        <v>5</v>
      </c>
      <c r="C9606" s="5">
        <v>0.66500000000000004</v>
      </c>
    </row>
    <row r="9607" spans="1:3" x14ac:dyDescent="0.2">
      <c r="A9607" s="3" t="str">
        <f>"DCBLD1"</f>
        <v>DCBLD1</v>
      </c>
      <c r="B9607" s="4">
        <v>5</v>
      </c>
      <c r="C9607" s="5">
        <v>0.66500000000000004</v>
      </c>
    </row>
    <row r="9608" spans="1:3" x14ac:dyDescent="0.2">
      <c r="A9608" s="3" t="str">
        <f>"RCN1"</f>
        <v>RCN1</v>
      </c>
      <c r="B9608" s="4">
        <v>5</v>
      </c>
      <c r="C9608" s="5">
        <v>0.66400000000000003</v>
      </c>
    </row>
    <row r="9609" spans="1:3" x14ac:dyDescent="0.2">
      <c r="A9609" s="3" t="str">
        <f>"VAMP2"</f>
        <v>VAMP2</v>
      </c>
      <c r="B9609" s="4">
        <v>5</v>
      </c>
      <c r="C9609" s="5">
        <v>0.66300000000000003</v>
      </c>
    </row>
    <row r="9610" spans="1:3" x14ac:dyDescent="0.2">
      <c r="A9610" s="3" t="str">
        <f>"LAMP2"</f>
        <v>LAMP2</v>
      </c>
      <c r="B9610" s="4">
        <v>5</v>
      </c>
      <c r="C9610" s="5">
        <v>0.66300000000000003</v>
      </c>
    </row>
    <row r="9611" spans="1:3" x14ac:dyDescent="0.2">
      <c r="A9611" s="3" t="str">
        <f>"LPAR5"</f>
        <v>LPAR5</v>
      </c>
      <c r="B9611" s="4">
        <v>5</v>
      </c>
      <c r="C9611" s="5">
        <v>0.66300000000000003</v>
      </c>
    </row>
    <row r="9612" spans="1:3" x14ac:dyDescent="0.2">
      <c r="A9612" s="3" t="str">
        <f>"PLCG1"</f>
        <v>PLCG1</v>
      </c>
      <c r="B9612" s="4">
        <v>5</v>
      </c>
      <c r="C9612" s="5">
        <v>0.66200000000000003</v>
      </c>
    </row>
    <row r="9613" spans="1:3" x14ac:dyDescent="0.2">
      <c r="A9613" s="3" t="str">
        <f>"CREB3L1"</f>
        <v>CREB3L1</v>
      </c>
      <c r="B9613" s="4">
        <v>5</v>
      </c>
      <c r="C9613" s="5">
        <v>0.66200000000000003</v>
      </c>
    </row>
    <row r="9614" spans="1:3" x14ac:dyDescent="0.2">
      <c r="A9614" s="3" t="str">
        <f>"MPV17L2"</f>
        <v>MPV17L2</v>
      </c>
      <c r="B9614" s="4">
        <v>5</v>
      </c>
      <c r="C9614" s="5">
        <v>0.66100000000000003</v>
      </c>
    </row>
    <row r="9615" spans="1:3" x14ac:dyDescent="0.2">
      <c r="A9615" s="3" t="str">
        <f>"GATA3"</f>
        <v>GATA3</v>
      </c>
      <c r="B9615" s="4">
        <v>5</v>
      </c>
      <c r="C9615" s="5">
        <v>0.66</v>
      </c>
    </row>
    <row r="9616" spans="1:3" x14ac:dyDescent="0.2">
      <c r="A9616" s="3" t="str">
        <f>"NSD2"</f>
        <v>NSD2</v>
      </c>
      <c r="B9616" s="4">
        <v>5</v>
      </c>
      <c r="C9616" s="5">
        <v>0.66</v>
      </c>
    </row>
    <row r="9617" spans="1:3" x14ac:dyDescent="0.2">
      <c r="A9617" s="3" t="str">
        <f>"ZDHHC8"</f>
        <v>ZDHHC8</v>
      </c>
      <c r="B9617" s="4">
        <v>5</v>
      </c>
      <c r="C9617" s="5">
        <v>0.66</v>
      </c>
    </row>
    <row r="9618" spans="1:3" x14ac:dyDescent="0.2">
      <c r="A9618" s="3" t="str">
        <f>"RUNX2"</f>
        <v>RUNX2</v>
      </c>
      <c r="B9618" s="4">
        <v>5</v>
      </c>
      <c r="C9618" s="5">
        <v>0.65900000000000003</v>
      </c>
    </row>
    <row r="9619" spans="1:3" x14ac:dyDescent="0.2">
      <c r="A9619" s="3" t="str">
        <f>"TBC1D9B"</f>
        <v>TBC1D9B</v>
      </c>
      <c r="B9619" s="4">
        <v>5</v>
      </c>
      <c r="C9619" s="5">
        <v>0.65900000000000003</v>
      </c>
    </row>
    <row r="9620" spans="1:3" x14ac:dyDescent="0.2">
      <c r="A9620" s="3" t="str">
        <f>"SLX4"</f>
        <v>SLX4</v>
      </c>
      <c r="B9620" s="4">
        <v>5</v>
      </c>
      <c r="C9620" s="5">
        <v>0.65900000000000003</v>
      </c>
    </row>
    <row r="9621" spans="1:3" x14ac:dyDescent="0.2">
      <c r="A9621" s="3" t="str">
        <f>"CHRNA7"</f>
        <v>CHRNA7</v>
      </c>
      <c r="B9621" s="4">
        <v>5</v>
      </c>
      <c r="C9621" s="5">
        <v>0.65800000000000003</v>
      </c>
    </row>
    <row r="9622" spans="1:3" x14ac:dyDescent="0.2">
      <c r="A9622" s="3" t="str">
        <f>"PAXX"</f>
        <v>PAXX</v>
      </c>
      <c r="B9622" s="4">
        <v>5</v>
      </c>
      <c r="C9622" s="5">
        <v>0.65700000000000003</v>
      </c>
    </row>
    <row r="9623" spans="1:3" x14ac:dyDescent="0.2">
      <c r="A9623" s="3" t="str">
        <f>"CIAPIN1"</f>
        <v>CIAPIN1</v>
      </c>
      <c r="B9623" s="4">
        <v>5</v>
      </c>
      <c r="C9623" s="5">
        <v>0.65700000000000003</v>
      </c>
    </row>
    <row r="9624" spans="1:3" x14ac:dyDescent="0.2">
      <c r="A9624" s="3" t="str">
        <f>"FLNB"</f>
        <v>FLNB</v>
      </c>
      <c r="B9624" s="4">
        <v>5</v>
      </c>
      <c r="C9624" s="5">
        <v>0.65700000000000003</v>
      </c>
    </row>
    <row r="9625" spans="1:3" x14ac:dyDescent="0.2">
      <c r="A9625" s="3" t="str">
        <f>"CTDSPL"</f>
        <v>CTDSPL</v>
      </c>
      <c r="B9625" s="4">
        <v>5</v>
      </c>
      <c r="C9625" s="5">
        <v>0.65600000000000003</v>
      </c>
    </row>
    <row r="9626" spans="1:3" x14ac:dyDescent="0.2">
      <c r="A9626" s="3" t="str">
        <f>"MRPL3"</f>
        <v>MRPL3</v>
      </c>
      <c r="B9626" s="4">
        <v>5</v>
      </c>
      <c r="C9626" s="5">
        <v>0.65600000000000003</v>
      </c>
    </row>
    <row r="9627" spans="1:3" x14ac:dyDescent="0.2">
      <c r="A9627" s="3" t="str">
        <f>"SH3TC1"</f>
        <v>SH3TC1</v>
      </c>
      <c r="B9627" s="4">
        <v>5</v>
      </c>
      <c r="C9627" s="5">
        <v>0.65600000000000003</v>
      </c>
    </row>
    <row r="9628" spans="1:3" x14ac:dyDescent="0.2">
      <c r="A9628" s="3" t="str">
        <f>"CHRAC1"</f>
        <v>CHRAC1</v>
      </c>
      <c r="B9628" s="4">
        <v>5</v>
      </c>
      <c r="C9628" s="5">
        <v>0.65600000000000003</v>
      </c>
    </row>
    <row r="9629" spans="1:3" x14ac:dyDescent="0.2">
      <c r="A9629" s="3" t="str">
        <f>"GOSR2"</f>
        <v>GOSR2</v>
      </c>
      <c r="B9629" s="4">
        <v>5</v>
      </c>
      <c r="C9629" s="5">
        <v>0.65500000000000003</v>
      </c>
    </row>
    <row r="9630" spans="1:3" x14ac:dyDescent="0.2">
      <c r="A9630" s="3" t="str">
        <f>"TIGD2"</f>
        <v>TIGD2</v>
      </c>
      <c r="B9630" s="4">
        <v>5</v>
      </c>
      <c r="C9630" s="5">
        <v>0.65500000000000003</v>
      </c>
    </row>
    <row r="9631" spans="1:3" x14ac:dyDescent="0.2">
      <c r="A9631" s="3" t="str">
        <f>"SPRYD4"</f>
        <v>SPRYD4</v>
      </c>
      <c r="B9631" s="4">
        <v>5</v>
      </c>
      <c r="C9631" s="5">
        <v>0.65500000000000003</v>
      </c>
    </row>
    <row r="9632" spans="1:3" x14ac:dyDescent="0.2">
      <c r="A9632" s="3" t="str">
        <f>"MIR31HG"</f>
        <v>MIR31HG</v>
      </c>
      <c r="B9632" s="4">
        <v>5</v>
      </c>
      <c r="C9632" s="5">
        <v>0.65500000000000003</v>
      </c>
    </row>
    <row r="9633" spans="1:3" x14ac:dyDescent="0.2">
      <c r="A9633" s="3" t="str">
        <f>"SYT8"</f>
        <v>SYT8</v>
      </c>
      <c r="B9633" s="4">
        <v>5</v>
      </c>
      <c r="C9633" s="5">
        <v>0.65400000000000003</v>
      </c>
    </row>
    <row r="9634" spans="1:3" x14ac:dyDescent="0.2">
      <c r="A9634" s="3" t="str">
        <f>"NDST1"</f>
        <v>NDST1</v>
      </c>
      <c r="B9634" s="4">
        <v>5</v>
      </c>
      <c r="C9634" s="5">
        <v>0.65400000000000003</v>
      </c>
    </row>
    <row r="9635" spans="1:3" x14ac:dyDescent="0.2">
      <c r="A9635" s="3" t="str">
        <f>"PCYOX1"</f>
        <v>PCYOX1</v>
      </c>
      <c r="B9635" s="4">
        <v>5</v>
      </c>
      <c r="C9635" s="5">
        <v>0.65400000000000003</v>
      </c>
    </row>
    <row r="9636" spans="1:3" x14ac:dyDescent="0.2">
      <c r="A9636" s="3" t="str">
        <f>"BHLHE40"</f>
        <v>BHLHE40</v>
      </c>
      <c r="B9636" s="4">
        <v>5</v>
      </c>
      <c r="C9636" s="5">
        <v>0.65300000000000002</v>
      </c>
    </row>
    <row r="9637" spans="1:3" x14ac:dyDescent="0.2">
      <c r="A9637" s="3" t="str">
        <f>"HSD17B3"</f>
        <v>HSD17B3</v>
      </c>
      <c r="B9637" s="4">
        <v>5</v>
      </c>
      <c r="C9637" s="5">
        <v>0.65300000000000002</v>
      </c>
    </row>
    <row r="9638" spans="1:3" x14ac:dyDescent="0.2">
      <c r="A9638" s="3" t="str">
        <f>"WIZ"</f>
        <v>WIZ</v>
      </c>
      <c r="B9638" s="4">
        <v>5</v>
      </c>
      <c r="C9638" s="5">
        <v>0.65300000000000002</v>
      </c>
    </row>
    <row r="9639" spans="1:3" x14ac:dyDescent="0.2">
      <c r="A9639" s="3" t="str">
        <f>"COMTD1"</f>
        <v>COMTD1</v>
      </c>
      <c r="B9639" s="4">
        <v>5</v>
      </c>
      <c r="C9639" s="5">
        <v>0.65200000000000002</v>
      </c>
    </row>
    <row r="9640" spans="1:3" x14ac:dyDescent="0.2">
      <c r="A9640" s="3" t="str">
        <f>"PREB"</f>
        <v>PREB</v>
      </c>
      <c r="B9640" s="4">
        <v>5</v>
      </c>
      <c r="C9640" s="5">
        <v>0.65200000000000002</v>
      </c>
    </row>
    <row r="9641" spans="1:3" x14ac:dyDescent="0.2">
      <c r="A9641" s="3" t="str">
        <f>"TBC1D16"</f>
        <v>TBC1D16</v>
      </c>
      <c r="B9641" s="4">
        <v>5</v>
      </c>
      <c r="C9641" s="5">
        <v>0.65200000000000002</v>
      </c>
    </row>
    <row r="9642" spans="1:3" x14ac:dyDescent="0.2">
      <c r="A9642" s="3" t="str">
        <f>"H6PD"</f>
        <v>H6PD</v>
      </c>
      <c r="B9642" s="4">
        <v>5</v>
      </c>
      <c r="C9642" s="5">
        <v>0.65200000000000002</v>
      </c>
    </row>
    <row r="9643" spans="1:3" x14ac:dyDescent="0.2">
      <c r="A9643" s="3" t="str">
        <f>"AC092747.4"</f>
        <v>AC092747.4</v>
      </c>
      <c r="B9643" s="4">
        <v>5</v>
      </c>
      <c r="C9643" s="5">
        <v>0.65100000000000002</v>
      </c>
    </row>
    <row r="9644" spans="1:3" x14ac:dyDescent="0.2">
      <c r="A9644" s="3" t="str">
        <f>"SLC39A8"</f>
        <v>SLC39A8</v>
      </c>
      <c r="B9644" s="4">
        <v>5</v>
      </c>
      <c r="C9644" s="5">
        <v>0.65100000000000002</v>
      </c>
    </row>
    <row r="9645" spans="1:3" x14ac:dyDescent="0.2">
      <c r="A9645" s="3" t="str">
        <f>"RDH11"</f>
        <v>RDH11</v>
      </c>
      <c r="B9645" s="4">
        <v>5</v>
      </c>
      <c r="C9645" s="5">
        <v>0.65100000000000002</v>
      </c>
    </row>
    <row r="9646" spans="1:3" x14ac:dyDescent="0.2">
      <c r="A9646" s="3" t="str">
        <f>"MAGT1"</f>
        <v>MAGT1</v>
      </c>
      <c r="B9646" s="4">
        <v>5</v>
      </c>
      <c r="C9646" s="5">
        <v>0.65100000000000002</v>
      </c>
    </row>
    <row r="9647" spans="1:3" x14ac:dyDescent="0.2">
      <c r="A9647" s="3" t="str">
        <f>"TMEM167A"</f>
        <v>TMEM167A</v>
      </c>
      <c r="B9647" s="4">
        <v>5</v>
      </c>
      <c r="C9647" s="5">
        <v>0.65</v>
      </c>
    </row>
    <row r="9648" spans="1:3" x14ac:dyDescent="0.2">
      <c r="A9648" s="3" t="str">
        <f>"TBC1D13"</f>
        <v>TBC1D13</v>
      </c>
      <c r="B9648" s="4">
        <v>5</v>
      </c>
      <c r="C9648" s="5">
        <v>0.65</v>
      </c>
    </row>
    <row r="9649" spans="1:3" x14ac:dyDescent="0.2">
      <c r="A9649" s="3" t="str">
        <f>"PTPN13"</f>
        <v>PTPN13</v>
      </c>
      <c r="B9649" s="4">
        <v>5</v>
      </c>
      <c r="C9649" s="5">
        <v>0.65</v>
      </c>
    </row>
    <row r="9650" spans="1:3" x14ac:dyDescent="0.2">
      <c r="A9650" s="3" t="str">
        <f>"DAPL1"</f>
        <v>DAPL1</v>
      </c>
      <c r="B9650" s="4">
        <v>5</v>
      </c>
      <c r="C9650" s="5">
        <v>0.64900000000000002</v>
      </c>
    </row>
    <row r="9651" spans="1:3" x14ac:dyDescent="0.2">
      <c r="A9651" s="3" t="str">
        <f>"PLEKHH3"</f>
        <v>PLEKHH3</v>
      </c>
      <c r="B9651" s="4">
        <v>5</v>
      </c>
      <c r="C9651" s="5">
        <v>0.64900000000000002</v>
      </c>
    </row>
    <row r="9652" spans="1:3" x14ac:dyDescent="0.2">
      <c r="A9652" s="3" t="str">
        <f>"PLBD2"</f>
        <v>PLBD2</v>
      </c>
      <c r="B9652" s="4">
        <v>5</v>
      </c>
      <c r="C9652" s="5">
        <v>0.64800000000000002</v>
      </c>
    </row>
    <row r="9653" spans="1:3" x14ac:dyDescent="0.2">
      <c r="A9653" s="3" t="str">
        <f>"OPLAH"</f>
        <v>OPLAH</v>
      </c>
      <c r="B9653" s="4">
        <v>5</v>
      </c>
      <c r="C9653" s="5">
        <v>0.64800000000000002</v>
      </c>
    </row>
    <row r="9654" spans="1:3" x14ac:dyDescent="0.2">
      <c r="A9654" s="3" t="str">
        <f>"OS9"</f>
        <v>OS9</v>
      </c>
      <c r="B9654" s="4">
        <v>5</v>
      </c>
      <c r="C9654" s="5">
        <v>0.64800000000000002</v>
      </c>
    </row>
    <row r="9655" spans="1:3" x14ac:dyDescent="0.2">
      <c r="A9655" s="3" t="str">
        <f>"VCL"</f>
        <v>VCL</v>
      </c>
      <c r="B9655" s="4">
        <v>5</v>
      </c>
      <c r="C9655" s="5">
        <v>0.64700000000000002</v>
      </c>
    </row>
    <row r="9656" spans="1:3" x14ac:dyDescent="0.2">
      <c r="A9656" s="3" t="str">
        <f>"DUS1L"</f>
        <v>DUS1L</v>
      </c>
      <c r="B9656" s="4">
        <v>5</v>
      </c>
      <c r="C9656" s="5">
        <v>0.64700000000000002</v>
      </c>
    </row>
    <row r="9657" spans="1:3" x14ac:dyDescent="0.2">
      <c r="A9657" s="3" t="str">
        <f>"CDK16"</f>
        <v>CDK16</v>
      </c>
      <c r="B9657" s="4">
        <v>5</v>
      </c>
      <c r="C9657" s="5">
        <v>0.64700000000000002</v>
      </c>
    </row>
    <row r="9658" spans="1:3" x14ac:dyDescent="0.2">
      <c r="A9658" s="3" t="str">
        <f>"OSBPL7"</f>
        <v>OSBPL7</v>
      </c>
      <c r="B9658" s="4">
        <v>5</v>
      </c>
      <c r="C9658" s="5">
        <v>0.64600000000000002</v>
      </c>
    </row>
    <row r="9659" spans="1:3" x14ac:dyDescent="0.2">
      <c r="A9659" s="3" t="str">
        <f>"CHKA"</f>
        <v>CHKA</v>
      </c>
      <c r="B9659" s="4">
        <v>5</v>
      </c>
      <c r="C9659" s="5">
        <v>0.64600000000000002</v>
      </c>
    </row>
    <row r="9660" spans="1:3" x14ac:dyDescent="0.2">
      <c r="A9660" s="3" t="str">
        <f>"CERK"</f>
        <v>CERK</v>
      </c>
      <c r="B9660" s="4">
        <v>5</v>
      </c>
      <c r="C9660" s="5">
        <v>0.64600000000000002</v>
      </c>
    </row>
    <row r="9661" spans="1:3" x14ac:dyDescent="0.2">
      <c r="A9661" s="3" t="str">
        <f>"AC009962.1"</f>
        <v>AC009962.1</v>
      </c>
      <c r="B9661" s="4">
        <v>5</v>
      </c>
      <c r="C9661" s="5">
        <v>0.64600000000000002</v>
      </c>
    </row>
    <row r="9662" spans="1:3" x14ac:dyDescent="0.2">
      <c r="A9662" s="3" t="str">
        <f>"SORBS1"</f>
        <v>SORBS1</v>
      </c>
      <c r="B9662" s="4">
        <v>5</v>
      </c>
      <c r="C9662" s="5">
        <v>0.64600000000000002</v>
      </c>
    </row>
    <row r="9663" spans="1:3" x14ac:dyDescent="0.2">
      <c r="A9663" s="3" t="str">
        <f>"DAPK1"</f>
        <v>DAPK1</v>
      </c>
      <c r="B9663" s="4">
        <v>5</v>
      </c>
      <c r="C9663" s="5">
        <v>0.64500000000000002</v>
      </c>
    </row>
    <row r="9664" spans="1:3" x14ac:dyDescent="0.2">
      <c r="A9664" s="3" t="str">
        <f>"EFNA4"</f>
        <v>EFNA4</v>
      </c>
      <c r="B9664" s="4">
        <v>5</v>
      </c>
      <c r="C9664" s="5">
        <v>0.64500000000000002</v>
      </c>
    </row>
    <row r="9665" spans="1:3" x14ac:dyDescent="0.2">
      <c r="A9665" s="3" t="str">
        <f>"C1orf226"</f>
        <v>C1orf226</v>
      </c>
      <c r="B9665" s="4">
        <v>5</v>
      </c>
      <c r="C9665" s="5">
        <v>0.64500000000000002</v>
      </c>
    </row>
    <row r="9666" spans="1:3" x14ac:dyDescent="0.2">
      <c r="A9666" s="3" t="str">
        <f>"NPSR1"</f>
        <v>NPSR1</v>
      </c>
      <c r="B9666" s="4">
        <v>5</v>
      </c>
      <c r="C9666" s="5">
        <v>0.64500000000000002</v>
      </c>
    </row>
    <row r="9667" spans="1:3" x14ac:dyDescent="0.2">
      <c r="A9667" s="3" t="str">
        <f>"TFCP2L1"</f>
        <v>TFCP2L1</v>
      </c>
      <c r="B9667" s="4">
        <v>5</v>
      </c>
      <c r="C9667" s="5">
        <v>0.64500000000000002</v>
      </c>
    </row>
    <row r="9668" spans="1:3" x14ac:dyDescent="0.2">
      <c r="A9668" s="3" t="str">
        <f>"CFI"</f>
        <v>CFI</v>
      </c>
      <c r="B9668" s="4">
        <v>5</v>
      </c>
      <c r="C9668" s="5">
        <v>0.64400000000000002</v>
      </c>
    </row>
    <row r="9669" spans="1:3" x14ac:dyDescent="0.2">
      <c r="A9669" s="3" t="str">
        <f>"LINC01133"</f>
        <v>LINC01133</v>
      </c>
      <c r="B9669" s="4">
        <v>5</v>
      </c>
      <c r="C9669" s="5">
        <v>0.64400000000000002</v>
      </c>
    </row>
    <row r="9670" spans="1:3" x14ac:dyDescent="0.2">
      <c r="A9670" s="3" t="str">
        <f>"SERINC2"</f>
        <v>SERINC2</v>
      </c>
      <c r="B9670" s="4">
        <v>5</v>
      </c>
      <c r="C9670" s="5">
        <v>0.64300000000000002</v>
      </c>
    </row>
    <row r="9671" spans="1:3" x14ac:dyDescent="0.2">
      <c r="A9671" s="3" t="str">
        <f>"FASTK"</f>
        <v>FASTK</v>
      </c>
      <c r="B9671" s="4">
        <v>5</v>
      </c>
      <c r="C9671" s="5">
        <v>0.64300000000000002</v>
      </c>
    </row>
    <row r="9672" spans="1:3" x14ac:dyDescent="0.2">
      <c r="A9672" s="3" t="str">
        <f>"GALE"</f>
        <v>GALE</v>
      </c>
      <c r="B9672" s="4">
        <v>5</v>
      </c>
      <c r="C9672" s="5">
        <v>0.64300000000000002</v>
      </c>
    </row>
    <row r="9673" spans="1:3" x14ac:dyDescent="0.2">
      <c r="A9673" s="3" t="str">
        <f>"EPB41"</f>
        <v>EPB41</v>
      </c>
      <c r="B9673" s="4">
        <v>5</v>
      </c>
      <c r="C9673" s="5">
        <v>0.64200000000000002</v>
      </c>
    </row>
    <row r="9674" spans="1:3" x14ac:dyDescent="0.2">
      <c r="A9674" s="3" t="str">
        <f>"PCDHGC3"</f>
        <v>PCDHGC3</v>
      </c>
      <c r="B9674" s="4">
        <v>5</v>
      </c>
      <c r="C9674" s="5">
        <v>0.64200000000000002</v>
      </c>
    </row>
    <row r="9675" spans="1:3" x14ac:dyDescent="0.2">
      <c r="A9675" s="3" t="str">
        <f>"DTNB"</f>
        <v>DTNB</v>
      </c>
      <c r="B9675" s="4">
        <v>5</v>
      </c>
      <c r="C9675" s="5">
        <v>0.64100000000000001</v>
      </c>
    </row>
    <row r="9676" spans="1:3" x14ac:dyDescent="0.2">
      <c r="A9676" s="3" t="str">
        <f>"C5orf38"</f>
        <v>C5orf38</v>
      </c>
      <c r="B9676" s="4">
        <v>5</v>
      </c>
      <c r="C9676" s="5">
        <v>0.64100000000000001</v>
      </c>
    </row>
    <row r="9677" spans="1:3" x14ac:dyDescent="0.2">
      <c r="A9677" s="3" t="str">
        <f>"B4GALT1"</f>
        <v>B4GALT1</v>
      </c>
      <c r="B9677" s="4">
        <v>5</v>
      </c>
      <c r="C9677" s="5">
        <v>0.64100000000000001</v>
      </c>
    </row>
    <row r="9678" spans="1:3" x14ac:dyDescent="0.2">
      <c r="A9678" s="3" t="str">
        <f>"SPTBN2"</f>
        <v>SPTBN2</v>
      </c>
      <c r="B9678" s="4">
        <v>5</v>
      </c>
      <c r="C9678" s="5">
        <v>0.64</v>
      </c>
    </row>
    <row r="9679" spans="1:3" x14ac:dyDescent="0.2">
      <c r="A9679" s="3" t="str">
        <f>"CLCN2"</f>
        <v>CLCN2</v>
      </c>
      <c r="B9679" s="4">
        <v>5</v>
      </c>
      <c r="C9679" s="5">
        <v>0.64</v>
      </c>
    </row>
    <row r="9680" spans="1:3" x14ac:dyDescent="0.2">
      <c r="A9680" s="3" t="str">
        <f>"TMPRSS13"</f>
        <v>TMPRSS13</v>
      </c>
      <c r="B9680" s="4">
        <v>5</v>
      </c>
      <c r="C9680" s="5">
        <v>0.64</v>
      </c>
    </row>
    <row r="9681" spans="1:3" x14ac:dyDescent="0.2">
      <c r="A9681" s="3" t="str">
        <f>"LRCH1"</f>
        <v>LRCH1</v>
      </c>
      <c r="B9681" s="4">
        <v>5</v>
      </c>
      <c r="C9681" s="5">
        <v>0.64</v>
      </c>
    </row>
    <row r="9682" spans="1:3" x14ac:dyDescent="0.2">
      <c r="A9682" s="3" t="str">
        <f>"RTL8B"</f>
        <v>RTL8B</v>
      </c>
      <c r="B9682" s="4">
        <v>5</v>
      </c>
      <c r="C9682" s="5">
        <v>0.63900000000000001</v>
      </c>
    </row>
    <row r="9683" spans="1:3" x14ac:dyDescent="0.2">
      <c r="A9683" s="3" t="str">
        <f>"LIMK1"</f>
        <v>LIMK1</v>
      </c>
      <c r="B9683" s="4">
        <v>5</v>
      </c>
      <c r="C9683" s="5">
        <v>0.63900000000000001</v>
      </c>
    </row>
    <row r="9684" spans="1:3" x14ac:dyDescent="0.2">
      <c r="A9684" s="3" t="str">
        <f>"BCKDHA"</f>
        <v>BCKDHA</v>
      </c>
      <c r="B9684" s="4">
        <v>5</v>
      </c>
      <c r="C9684" s="5">
        <v>0.63900000000000001</v>
      </c>
    </row>
    <row r="9685" spans="1:3" x14ac:dyDescent="0.2">
      <c r="A9685" s="3" t="str">
        <f>"CAV1"</f>
        <v>CAV1</v>
      </c>
      <c r="B9685" s="4">
        <v>5</v>
      </c>
      <c r="C9685" s="5">
        <v>0.63800000000000001</v>
      </c>
    </row>
    <row r="9686" spans="1:3" x14ac:dyDescent="0.2">
      <c r="A9686" s="3" t="str">
        <f>"ST3GAL5"</f>
        <v>ST3GAL5</v>
      </c>
      <c r="B9686" s="4">
        <v>5</v>
      </c>
      <c r="C9686" s="5">
        <v>0.63800000000000001</v>
      </c>
    </row>
    <row r="9687" spans="1:3" x14ac:dyDescent="0.2">
      <c r="A9687" s="3" t="str">
        <f>"NOTCH3"</f>
        <v>NOTCH3</v>
      </c>
      <c r="B9687" s="4">
        <v>5</v>
      </c>
      <c r="C9687" s="5">
        <v>0.63800000000000001</v>
      </c>
    </row>
    <row r="9688" spans="1:3" x14ac:dyDescent="0.2">
      <c r="A9688" s="3" t="str">
        <f>"SNCG"</f>
        <v>SNCG</v>
      </c>
      <c r="B9688" s="4">
        <v>5</v>
      </c>
      <c r="C9688" s="5">
        <v>0.63700000000000001</v>
      </c>
    </row>
    <row r="9689" spans="1:3" x14ac:dyDescent="0.2">
      <c r="A9689" s="3" t="str">
        <f>"MST1R"</f>
        <v>MST1R</v>
      </c>
      <c r="B9689" s="4">
        <v>5</v>
      </c>
      <c r="C9689" s="5">
        <v>0.63600000000000001</v>
      </c>
    </row>
    <row r="9690" spans="1:3" x14ac:dyDescent="0.2">
      <c r="A9690" s="3" t="str">
        <f>"TMEM164"</f>
        <v>TMEM164</v>
      </c>
      <c r="B9690" s="4">
        <v>5</v>
      </c>
      <c r="C9690" s="5">
        <v>0.63600000000000001</v>
      </c>
    </row>
    <row r="9691" spans="1:3" x14ac:dyDescent="0.2">
      <c r="A9691" s="3" t="str">
        <f>"CHPF"</f>
        <v>CHPF</v>
      </c>
      <c r="B9691" s="4">
        <v>5</v>
      </c>
      <c r="C9691" s="5">
        <v>0.63600000000000001</v>
      </c>
    </row>
    <row r="9692" spans="1:3" x14ac:dyDescent="0.2">
      <c r="A9692" s="3" t="str">
        <f>"SPDEF"</f>
        <v>SPDEF</v>
      </c>
      <c r="B9692" s="4">
        <v>5</v>
      </c>
      <c r="C9692" s="5">
        <v>0.63500000000000001</v>
      </c>
    </row>
    <row r="9693" spans="1:3" x14ac:dyDescent="0.2">
      <c r="A9693" s="3" t="str">
        <f>"HNMT"</f>
        <v>HNMT</v>
      </c>
      <c r="B9693" s="4">
        <v>5</v>
      </c>
      <c r="C9693" s="5">
        <v>0.63500000000000001</v>
      </c>
    </row>
    <row r="9694" spans="1:3" x14ac:dyDescent="0.2">
      <c r="A9694" s="3" t="str">
        <f>"SMPD4"</f>
        <v>SMPD4</v>
      </c>
      <c r="B9694" s="4">
        <v>5</v>
      </c>
      <c r="C9694" s="5">
        <v>0.63400000000000001</v>
      </c>
    </row>
    <row r="9695" spans="1:3" x14ac:dyDescent="0.2">
      <c r="A9695" s="3" t="str">
        <f>"QSOX1"</f>
        <v>QSOX1</v>
      </c>
      <c r="B9695" s="4">
        <v>5</v>
      </c>
      <c r="C9695" s="5">
        <v>0.63400000000000001</v>
      </c>
    </row>
    <row r="9696" spans="1:3" x14ac:dyDescent="0.2">
      <c r="A9696" s="3" t="str">
        <f>"SSR1"</f>
        <v>SSR1</v>
      </c>
      <c r="B9696" s="4">
        <v>5</v>
      </c>
      <c r="C9696" s="5">
        <v>0.63400000000000001</v>
      </c>
    </row>
    <row r="9697" spans="1:3" x14ac:dyDescent="0.2">
      <c r="A9697" s="3" t="str">
        <f>"ZDHHC5"</f>
        <v>ZDHHC5</v>
      </c>
      <c r="B9697" s="4">
        <v>5</v>
      </c>
      <c r="C9697" s="5">
        <v>0.63400000000000001</v>
      </c>
    </row>
    <row r="9698" spans="1:3" x14ac:dyDescent="0.2">
      <c r="A9698" s="3" t="str">
        <f>"CERS5"</f>
        <v>CERS5</v>
      </c>
      <c r="B9698" s="4">
        <v>5</v>
      </c>
      <c r="C9698" s="5">
        <v>0.63300000000000001</v>
      </c>
    </row>
    <row r="9699" spans="1:3" x14ac:dyDescent="0.2">
      <c r="A9699" s="3" t="str">
        <f>"AC019069.1"</f>
        <v>AC019069.1</v>
      </c>
      <c r="B9699" s="4">
        <v>5</v>
      </c>
      <c r="C9699" s="5">
        <v>0.63300000000000001</v>
      </c>
    </row>
    <row r="9700" spans="1:3" x14ac:dyDescent="0.2">
      <c r="A9700" s="3" t="str">
        <f>"NDUFS8"</f>
        <v>NDUFS8</v>
      </c>
      <c r="B9700" s="4">
        <v>5</v>
      </c>
      <c r="C9700" s="5">
        <v>0.63300000000000001</v>
      </c>
    </row>
    <row r="9701" spans="1:3" x14ac:dyDescent="0.2">
      <c r="A9701" s="3" t="str">
        <f>"SLCO2A1"</f>
        <v>SLCO2A1</v>
      </c>
      <c r="B9701" s="4">
        <v>5</v>
      </c>
      <c r="C9701" s="5">
        <v>0.63200000000000001</v>
      </c>
    </row>
    <row r="9702" spans="1:3" x14ac:dyDescent="0.2">
      <c r="A9702" s="3" t="str">
        <f>"ACY1"</f>
        <v>ACY1</v>
      </c>
      <c r="B9702" s="4">
        <v>5</v>
      </c>
      <c r="C9702" s="5">
        <v>0.63200000000000001</v>
      </c>
    </row>
    <row r="9703" spans="1:3" x14ac:dyDescent="0.2">
      <c r="A9703" s="3" t="str">
        <f>"TRIP6"</f>
        <v>TRIP6</v>
      </c>
      <c r="B9703" s="4">
        <v>5</v>
      </c>
      <c r="C9703" s="5">
        <v>0.63200000000000001</v>
      </c>
    </row>
    <row r="9704" spans="1:3" x14ac:dyDescent="0.2">
      <c r="A9704" s="3" t="str">
        <f>"GJC3"</f>
        <v>GJC3</v>
      </c>
      <c r="B9704" s="4">
        <v>5</v>
      </c>
      <c r="C9704" s="5">
        <v>0.63200000000000001</v>
      </c>
    </row>
    <row r="9705" spans="1:3" x14ac:dyDescent="0.2">
      <c r="A9705" s="3" t="str">
        <f>"MAOA"</f>
        <v>MAOA</v>
      </c>
      <c r="B9705" s="4">
        <v>5</v>
      </c>
      <c r="C9705" s="5">
        <v>0.63100000000000001</v>
      </c>
    </row>
    <row r="9706" spans="1:3" x14ac:dyDescent="0.2">
      <c r="A9706" s="3" t="str">
        <f>"PGBD2"</f>
        <v>PGBD2</v>
      </c>
      <c r="B9706" s="4">
        <v>5</v>
      </c>
      <c r="C9706" s="5">
        <v>0.63100000000000001</v>
      </c>
    </row>
    <row r="9707" spans="1:3" x14ac:dyDescent="0.2">
      <c r="A9707" s="3" t="str">
        <f>"ARRDC2"</f>
        <v>ARRDC2</v>
      </c>
      <c r="B9707" s="4">
        <v>5</v>
      </c>
      <c r="C9707" s="5">
        <v>0.63100000000000001</v>
      </c>
    </row>
    <row r="9708" spans="1:3" x14ac:dyDescent="0.2">
      <c r="A9708" s="3" t="str">
        <f>"MDFI"</f>
        <v>MDFI</v>
      </c>
      <c r="B9708" s="4">
        <v>5</v>
      </c>
      <c r="C9708" s="5">
        <v>0.63100000000000001</v>
      </c>
    </row>
    <row r="9709" spans="1:3" x14ac:dyDescent="0.2">
      <c r="A9709" s="3" t="str">
        <f>"CHMP7"</f>
        <v>CHMP7</v>
      </c>
      <c r="B9709" s="4">
        <v>5</v>
      </c>
      <c r="C9709" s="5">
        <v>0.63100000000000001</v>
      </c>
    </row>
    <row r="9710" spans="1:3" x14ac:dyDescent="0.2">
      <c r="A9710" s="3" t="str">
        <f>"NECTIN1"</f>
        <v>NECTIN1</v>
      </c>
      <c r="B9710" s="4">
        <v>5</v>
      </c>
      <c r="C9710" s="5">
        <v>0.63100000000000001</v>
      </c>
    </row>
    <row r="9711" spans="1:3" x14ac:dyDescent="0.2">
      <c r="A9711" s="3" t="str">
        <f>"HES1"</f>
        <v>HES1</v>
      </c>
      <c r="B9711" s="4">
        <v>5</v>
      </c>
      <c r="C9711" s="5">
        <v>0.63</v>
      </c>
    </row>
    <row r="9712" spans="1:3" x14ac:dyDescent="0.2">
      <c r="A9712" s="3" t="str">
        <f>"DAB2"</f>
        <v>DAB2</v>
      </c>
      <c r="B9712" s="4">
        <v>5</v>
      </c>
      <c r="C9712" s="5">
        <v>0.63</v>
      </c>
    </row>
    <row r="9713" spans="1:3" x14ac:dyDescent="0.2">
      <c r="A9713" s="3" t="str">
        <f>"GPAA1"</f>
        <v>GPAA1</v>
      </c>
      <c r="B9713" s="4">
        <v>5</v>
      </c>
      <c r="C9713" s="5">
        <v>0.63</v>
      </c>
    </row>
    <row r="9714" spans="1:3" x14ac:dyDescent="0.2">
      <c r="A9714" s="3" t="str">
        <f>"PCDHB7"</f>
        <v>PCDHB7</v>
      </c>
      <c r="B9714" s="4">
        <v>5</v>
      </c>
      <c r="C9714" s="5">
        <v>0.63</v>
      </c>
    </row>
    <row r="9715" spans="1:3" x14ac:dyDescent="0.2">
      <c r="A9715" s="3" t="str">
        <f>"MTUS1"</f>
        <v>MTUS1</v>
      </c>
      <c r="B9715" s="4">
        <v>5</v>
      </c>
      <c r="C9715" s="5">
        <v>0.63</v>
      </c>
    </row>
    <row r="9716" spans="1:3" x14ac:dyDescent="0.2">
      <c r="A9716" s="3" t="str">
        <f>"PPFIBP1"</f>
        <v>PPFIBP1</v>
      </c>
      <c r="B9716" s="4">
        <v>5</v>
      </c>
      <c r="C9716" s="5">
        <v>0.63</v>
      </c>
    </row>
    <row r="9717" spans="1:3" x14ac:dyDescent="0.2">
      <c r="A9717" s="3" t="str">
        <f>"FNDC10"</f>
        <v>FNDC10</v>
      </c>
      <c r="B9717" s="4">
        <v>5</v>
      </c>
      <c r="C9717" s="5">
        <v>0.629</v>
      </c>
    </row>
    <row r="9718" spans="1:3" x14ac:dyDescent="0.2">
      <c r="A9718" s="3" t="str">
        <f>"AL096865.1"</f>
        <v>AL096865.1</v>
      </c>
      <c r="B9718" s="4">
        <v>5</v>
      </c>
      <c r="C9718" s="5">
        <v>0.629</v>
      </c>
    </row>
    <row r="9719" spans="1:3" x14ac:dyDescent="0.2">
      <c r="A9719" s="3" t="str">
        <f>"ABHD12"</f>
        <v>ABHD12</v>
      </c>
      <c r="B9719" s="4">
        <v>5</v>
      </c>
      <c r="C9719" s="5">
        <v>0.629</v>
      </c>
    </row>
    <row r="9720" spans="1:3" x14ac:dyDescent="0.2">
      <c r="A9720" s="3" t="str">
        <f>"HSD11B2"</f>
        <v>HSD11B2</v>
      </c>
      <c r="B9720" s="4">
        <v>5</v>
      </c>
      <c r="C9720" s="5">
        <v>0.628</v>
      </c>
    </row>
    <row r="9721" spans="1:3" x14ac:dyDescent="0.2">
      <c r="A9721" s="3" t="str">
        <f>"DSG2"</f>
        <v>DSG2</v>
      </c>
      <c r="B9721" s="4">
        <v>5</v>
      </c>
      <c r="C9721" s="5">
        <v>0.628</v>
      </c>
    </row>
    <row r="9722" spans="1:3" x14ac:dyDescent="0.2">
      <c r="A9722" s="3" t="str">
        <f>"DUSP23"</f>
        <v>DUSP23</v>
      </c>
      <c r="B9722" s="4">
        <v>5</v>
      </c>
      <c r="C9722" s="5">
        <v>0.628</v>
      </c>
    </row>
    <row r="9723" spans="1:3" x14ac:dyDescent="0.2">
      <c r="A9723" s="3" t="str">
        <f>"KHNYN"</f>
        <v>KHNYN</v>
      </c>
      <c r="B9723" s="4">
        <v>5</v>
      </c>
      <c r="C9723" s="5">
        <v>0.628</v>
      </c>
    </row>
    <row r="9724" spans="1:3" x14ac:dyDescent="0.2">
      <c r="A9724" s="3" t="str">
        <f>"ALG9"</f>
        <v>ALG9</v>
      </c>
      <c r="B9724" s="4">
        <v>5</v>
      </c>
      <c r="C9724" s="5">
        <v>0.628</v>
      </c>
    </row>
    <row r="9725" spans="1:3" x14ac:dyDescent="0.2">
      <c r="A9725" s="3" t="str">
        <f>"SLC9A4"</f>
        <v>SLC9A4</v>
      </c>
      <c r="B9725" s="4">
        <v>5</v>
      </c>
      <c r="C9725" s="5">
        <v>0.626</v>
      </c>
    </row>
    <row r="9726" spans="1:3" x14ac:dyDescent="0.2">
      <c r="A9726" s="3" t="str">
        <f>"ANTXR1"</f>
        <v>ANTXR1</v>
      </c>
      <c r="B9726" s="4">
        <v>5</v>
      </c>
      <c r="C9726" s="5">
        <v>0.626</v>
      </c>
    </row>
    <row r="9727" spans="1:3" x14ac:dyDescent="0.2">
      <c r="A9727" s="3" t="str">
        <f>"NAPG"</f>
        <v>NAPG</v>
      </c>
      <c r="B9727" s="4">
        <v>5</v>
      </c>
      <c r="C9727" s="5">
        <v>0.626</v>
      </c>
    </row>
    <row r="9728" spans="1:3" x14ac:dyDescent="0.2">
      <c r="A9728" s="3" t="str">
        <f>"TNK1"</f>
        <v>TNK1</v>
      </c>
      <c r="B9728" s="4">
        <v>5</v>
      </c>
      <c r="C9728" s="5">
        <v>0.626</v>
      </c>
    </row>
    <row r="9729" spans="1:3" x14ac:dyDescent="0.2">
      <c r="A9729" s="3" t="str">
        <f>"ARMCX6"</f>
        <v>ARMCX6</v>
      </c>
      <c r="B9729" s="4">
        <v>5</v>
      </c>
      <c r="C9729" s="5">
        <v>0.626</v>
      </c>
    </row>
    <row r="9730" spans="1:3" x14ac:dyDescent="0.2">
      <c r="A9730" s="3" t="str">
        <f>"IGFBP4"</f>
        <v>IGFBP4</v>
      </c>
      <c r="B9730" s="4">
        <v>5</v>
      </c>
      <c r="C9730" s="5">
        <v>0.626</v>
      </c>
    </row>
    <row r="9731" spans="1:3" x14ac:dyDescent="0.2">
      <c r="A9731" s="3" t="str">
        <f>"HEBP1"</f>
        <v>HEBP1</v>
      </c>
      <c r="B9731" s="4">
        <v>5</v>
      </c>
      <c r="C9731" s="5">
        <v>0.625</v>
      </c>
    </row>
    <row r="9732" spans="1:3" x14ac:dyDescent="0.2">
      <c r="A9732" s="3" t="str">
        <f>"IL1R1"</f>
        <v>IL1R1</v>
      </c>
      <c r="B9732" s="4">
        <v>5</v>
      </c>
      <c r="C9732" s="5">
        <v>0.625</v>
      </c>
    </row>
    <row r="9733" spans="1:3" x14ac:dyDescent="0.2">
      <c r="A9733" s="3" t="str">
        <f>"CDC42BPA"</f>
        <v>CDC42BPA</v>
      </c>
      <c r="B9733" s="4">
        <v>5</v>
      </c>
      <c r="C9733" s="5">
        <v>0.625</v>
      </c>
    </row>
    <row r="9734" spans="1:3" x14ac:dyDescent="0.2">
      <c r="A9734" s="3" t="str">
        <f>"ATOH8"</f>
        <v>ATOH8</v>
      </c>
      <c r="B9734" s="4">
        <v>5</v>
      </c>
      <c r="C9734" s="5">
        <v>0.625</v>
      </c>
    </row>
    <row r="9735" spans="1:3" x14ac:dyDescent="0.2">
      <c r="A9735" s="3" t="str">
        <f>"CHMP3"</f>
        <v>CHMP3</v>
      </c>
      <c r="B9735" s="4">
        <v>5</v>
      </c>
      <c r="C9735" s="5">
        <v>0.625</v>
      </c>
    </row>
    <row r="9736" spans="1:3" x14ac:dyDescent="0.2">
      <c r="A9736" s="3" t="str">
        <f>"FSCN1"</f>
        <v>FSCN1</v>
      </c>
      <c r="B9736" s="4">
        <v>5</v>
      </c>
      <c r="C9736" s="5">
        <v>0.624</v>
      </c>
    </row>
    <row r="9737" spans="1:3" x14ac:dyDescent="0.2">
      <c r="A9737" s="3" t="str">
        <f>"CFH"</f>
        <v>CFH</v>
      </c>
      <c r="B9737" s="4">
        <v>5</v>
      </c>
      <c r="C9737" s="5">
        <v>0.624</v>
      </c>
    </row>
    <row r="9738" spans="1:3" x14ac:dyDescent="0.2">
      <c r="A9738" s="3" t="str">
        <f>"XBP1"</f>
        <v>XBP1</v>
      </c>
      <c r="B9738" s="4">
        <v>5</v>
      </c>
      <c r="C9738" s="5">
        <v>0.624</v>
      </c>
    </row>
    <row r="9739" spans="1:3" x14ac:dyDescent="0.2">
      <c r="A9739" s="3" t="str">
        <f>"ARHGEF3"</f>
        <v>ARHGEF3</v>
      </c>
      <c r="B9739" s="4">
        <v>5</v>
      </c>
      <c r="C9739" s="5">
        <v>0.624</v>
      </c>
    </row>
    <row r="9740" spans="1:3" x14ac:dyDescent="0.2">
      <c r="A9740" s="3" t="str">
        <f>"NUDT8"</f>
        <v>NUDT8</v>
      </c>
      <c r="B9740" s="4">
        <v>5</v>
      </c>
      <c r="C9740" s="5">
        <v>0.624</v>
      </c>
    </row>
    <row r="9741" spans="1:3" x14ac:dyDescent="0.2">
      <c r="A9741" s="3" t="str">
        <f>"AC022034.1"</f>
        <v>AC022034.1</v>
      </c>
      <c r="B9741" s="4">
        <v>5</v>
      </c>
      <c r="C9741" s="5">
        <v>0.624</v>
      </c>
    </row>
    <row r="9742" spans="1:3" x14ac:dyDescent="0.2">
      <c r="A9742" s="3" t="str">
        <f>"MELTF"</f>
        <v>MELTF</v>
      </c>
      <c r="B9742" s="4">
        <v>5</v>
      </c>
      <c r="C9742" s="5">
        <v>0.623</v>
      </c>
    </row>
    <row r="9743" spans="1:3" x14ac:dyDescent="0.2">
      <c r="A9743" s="3" t="str">
        <f>"AKR1C2"</f>
        <v>AKR1C2</v>
      </c>
      <c r="B9743" s="4">
        <v>5</v>
      </c>
      <c r="C9743" s="5">
        <v>0.622</v>
      </c>
    </row>
    <row r="9744" spans="1:3" x14ac:dyDescent="0.2">
      <c r="A9744" s="3" t="str">
        <f>"TLE2"</f>
        <v>TLE2</v>
      </c>
      <c r="B9744" s="4">
        <v>5</v>
      </c>
      <c r="C9744" s="5">
        <v>0.622</v>
      </c>
    </row>
    <row r="9745" spans="1:3" x14ac:dyDescent="0.2">
      <c r="A9745" s="3" t="str">
        <f>"CDK18"</f>
        <v>CDK18</v>
      </c>
      <c r="B9745" s="4">
        <v>5</v>
      </c>
      <c r="C9745" s="5">
        <v>0.621</v>
      </c>
    </row>
    <row r="9746" spans="1:3" x14ac:dyDescent="0.2">
      <c r="A9746" s="3" t="str">
        <f>"ELL2"</f>
        <v>ELL2</v>
      </c>
      <c r="B9746" s="4">
        <v>5</v>
      </c>
      <c r="C9746" s="5">
        <v>0.621</v>
      </c>
    </row>
    <row r="9747" spans="1:3" x14ac:dyDescent="0.2">
      <c r="A9747" s="3" t="str">
        <f>"C3orf36"</f>
        <v>C3orf36</v>
      </c>
      <c r="B9747" s="4">
        <v>5</v>
      </c>
      <c r="C9747" s="5">
        <v>0.621</v>
      </c>
    </row>
    <row r="9748" spans="1:3" x14ac:dyDescent="0.2">
      <c r="A9748" s="3" t="str">
        <f>"CCDC88A"</f>
        <v>CCDC88A</v>
      </c>
      <c r="B9748" s="4">
        <v>5</v>
      </c>
      <c r="C9748" s="5">
        <v>0.62</v>
      </c>
    </row>
    <row r="9749" spans="1:3" x14ac:dyDescent="0.2">
      <c r="A9749" s="3" t="str">
        <f>"RAD1"</f>
        <v>RAD1</v>
      </c>
      <c r="B9749" s="4">
        <v>5</v>
      </c>
      <c r="C9749" s="5">
        <v>0.62</v>
      </c>
    </row>
    <row r="9750" spans="1:3" x14ac:dyDescent="0.2">
      <c r="A9750" s="3" t="str">
        <f>"HCN3"</f>
        <v>HCN3</v>
      </c>
      <c r="B9750" s="4">
        <v>5</v>
      </c>
      <c r="C9750" s="5">
        <v>0.62</v>
      </c>
    </row>
    <row r="9751" spans="1:3" x14ac:dyDescent="0.2">
      <c r="A9751" s="3" t="str">
        <f>"RARRES1"</f>
        <v>RARRES1</v>
      </c>
      <c r="B9751" s="4">
        <v>5</v>
      </c>
      <c r="C9751" s="5">
        <v>0.62</v>
      </c>
    </row>
    <row r="9752" spans="1:3" x14ac:dyDescent="0.2">
      <c r="A9752" s="3" t="str">
        <f>"ETFDH"</f>
        <v>ETFDH</v>
      </c>
      <c r="B9752" s="4">
        <v>5</v>
      </c>
      <c r="C9752" s="5">
        <v>0.62</v>
      </c>
    </row>
    <row r="9753" spans="1:3" x14ac:dyDescent="0.2">
      <c r="A9753" s="3" t="str">
        <f>"LINC02188"</f>
        <v>LINC02188</v>
      </c>
      <c r="B9753" s="4">
        <v>5</v>
      </c>
      <c r="C9753" s="5">
        <v>0.62</v>
      </c>
    </row>
    <row r="9754" spans="1:3" x14ac:dyDescent="0.2">
      <c r="A9754" s="3" t="str">
        <f>"LOXL4"</f>
        <v>LOXL4</v>
      </c>
      <c r="B9754" s="4">
        <v>5</v>
      </c>
      <c r="C9754" s="5">
        <v>0.62</v>
      </c>
    </row>
    <row r="9755" spans="1:3" x14ac:dyDescent="0.2">
      <c r="A9755" s="3" t="str">
        <f>"KRT10"</f>
        <v>KRT10</v>
      </c>
      <c r="B9755" s="4">
        <v>5</v>
      </c>
      <c r="C9755" s="5">
        <v>0.61899999999999999</v>
      </c>
    </row>
    <row r="9756" spans="1:3" x14ac:dyDescent="0.2">
      <c r="A9756" s="3" t="str">
        <f>"XPO5"</f>
        <v>XPO5</v>
      </c>
      <c r="B9756" s="4">
        <v>5</v>
      </c>
      <c r="C9756" s="5">
        <v>0.61899999999999999</v>
      </c>
    </row>
    <row r="9757" spans="1:3" x14ac:dyDescent="0.2">
      <c r="A9757" s="3" t="str">
        <f>"SALL4"</f>
        <v>SALL4</v>
      </c>
      <c r="B9757" s="4">
        <v>5</v>
      </c>
      <c r="C9757" s="5">
        <v>0.61899999999999999</v>
      </c>
    </row>
    <row r="9758" spans="1:3" x14ac:dyDescent="0.2">
      <c r="A9758" s="3" t="str">
        <f>"ADK"</f>
        <v>ADK</v>
      </c>
      <c r="B9758" s="4">
        <v>5</v>
      </c>
      <c r="C9758" s="5">
        <v>0.61899999999999999</v>
      </c>
    </row>
    <row r="9759" spans="1:3" x14ac:dyDescent="0.2">
      <c r="A9759" s="3" t="str">
        <f>"USP46-DT"</f>
        <v>USP46-DT</v>
      </c>
      <c r="B9759" s="4">
        <v>5</v>
      </c>
      <c r="C9759" s="5">
        <v>0.61799999999999999</v>
      </c>
    </row>
    <row r="9760" spans="1:3" x14ac:dyDescent="0.2">
      <c r="A9760" s="3" t="str">
        <f>"CLPTM1L"</f>
        <v>CLPTM1L</v>
      </c>
      <c r="B9760" s="4">
        <v>5</v>
      </c>
      <c r="C9760" s="5">
        <v>0.61799999999999999</v>
      </c>
    </row>
    <row r="9761" spans="1:3" x14ac:dyDescent="0.2">
      <c r="A9761" s="3" t="str">
        <f>"TMEM87A"</f>
        <v>TMEM87A</v>
      </c>
      <c r="B9761" s="4">
        <v>5</v>
      </c>
      <c r="C9761" s="5">
        <v>0.61799999999999999</v>
      </c>
    </row>
    <row r="9762" spans="1:3" x14ac:dyDescent="0.2">
      <c r="A9762" s="3" t="str">
        <f>"AL353807.3"</f>
        <v>AL353807.3</v>
      </c>
      <c r="B9762" s="4">
        <v>5</v>
      </c>
      <c r="C9762" s="5">
        <v>0.61799999999999999</v>
      </c>
    </row>
    <row r="9763" spans="1:3" x14ac:dyDescent="0.2">
      <c r="A9763" s="3" t="str">
        <f>"CROT"</f>
        <v>CROT</v>
      </c>
      <c r="B9763" s="4">
        <v>5</v>
      </c>
      <c r="C9763" s="5">
        <v>0.61799999999999999</v>
      </c>
    </row>
    <row r="9764" spans="1:3" x14ac:dyDescent="0.2">
      <c r="A9764" s="3" t="str">
        <f>"ADIPOR2"</f>
        <v>ADIPOR2</v>
      </c>
      <c r="B9764" s="4">
        <v>5</v>
      </c>
      <c r="C9764" s="5">
        <v>0.61699999999999999</v>
      </c>
    </row>
    <row r="9765" spans="1:3" x14ac:dyDescent="0.2">
      <c r="A9765" s="3" t="str">
        <f>"TMEM198"</f>
        <v>TMEM198</v>
      </c>
      <c r="B9765" s="4">
        <v>5</v>
      </c>
      <c r="C9765" s="5">
        <v>0.61599999999999999</v>
      </c>
    </row>
    <row r="9766" spans="1:3" x14ac:dyDescent="0.2">
      <c r="A9766" s="3" t="str">
        <f>"ITPKA"</f>
        <v>ITPKA</v>
      </c>
      <c r="B9766" s="4">
        <v>5</v>
      </c>
      <c r="C9766" s="5">
        <v>0.61499999999999999</v>
      </c>
    </row>
    <row r="9767" spans="1:3" x14ac:dyDescent="0.2">
      <c r="A9767" s="3" t="str">
        <f>"PKN3"</f>
        <v>PKN3</v>
      </c>
      <c r="B9767" s="4">
        <v>5</v>
      </c>
      <c r="C9767" s="5">
        <v>0.61399999999999999</v>
      </c>
    </row>
    <row r="9768" spans="1:3" x14ac:dyDescent="0.2">
      <c r="A9768" s="3" t="str">
        <f>"NAGLU"</f>
        <v>NAGLU</v>
      </c>
      <c r="B9768" s="4">
        <v>5</v>
      </c>
      <c r="C9768" s="5">
        <v>0.61399999999999999</v>
      </c>
    </row>
    <row r="9769" spans="1:3" x14ac:dyDescent="0.2">
      <c r="A9769" s="3" t="str">
        <f>"PRSS16"</f>
        <v>PRSS16</v>
      </c>
      <c r="B9769" s="4">
        <v>5</v>
      </c>
      <c r="C9769" s="5">
        <v>0.61399999999999999</v>
      </c>
    </row>
    <row r="9770" spans="1:3" x14ac:dyDescent="0.2">
      <c r="A9770" s="3" t="str">
        <f>"PLS3"</f>
        <v>PLS3</v>
      </c>
      <c r="B9770" s="4">
        <v>5</v>
      </c>
      <c r="C9770" s="5">
        <v>0.61399999999999999</v>
      </c>
    </row>
    <row r="9771" spans="1:3" x14ac:dyDescent="0.2">
      <c r="A9771" s="3" t="str">
        <f>"SAR1A"</f>
        <v>SAR1A</v>
      </c>
      <c r="B9771" s="4">
        <v>5</v>
      </c>
      <c r="C9771" s="5">
        <v>0.61399999999999999</v>
      </c>
    </row>
    <row r="9772" spans="1:3" x14ac:dyDescent="0.2">
      <c r="A9772" s="3" t="str">
        <f>"PPA1"</f>
        <v>PPA1</v>
      </c>
      <c r="B9772" s="4">
        <v>5</v>
      </c>
      <c r="C9772" s="5">
        <v>0.61399999999999999</v>
      </c>
    </row>
    <row r="9773" spans="1:3" x14ac:dyDescent="0.2">
      <c r="A9773" s="3" t="str">
        <f>"TRPV6"</f>
        <v>TRPV6</v>
      </c>
      <c r="B9773" s="4">
        <v>5</v>
      </c>
      <c r="C9773" s="5">
        <v>0.61299999999999999</v>
      </c>
    </row>
    <row r="9774" spans="1:3" x14ac:dyDescent="0.2">
      <c r="A9774" s="3" t="str">
        <f>"MPP5"</f>
        <v>MPP5</v>
      </c>
      <c r="B9774" s="4">
        <v>5</v>
      </c>
      <c r="C9774" s="5">
        <v>0.61199999999999999</v>
      </c>
    </row>
    <row r="9775" spans="1:3" x14ac:dyDescent="0.2">
      <c r="A9775" s="3" t="str">
        <f>"PLPP1"</f>
        <v>PLPP1</v>
      </c>
      <c r="B9775" s="4">
        <v>5</v>
      </c>
      <c r="C9775" s="5">
        <v>0.61199999999999999</v>
      </c>
    </row>
    <row r="9776" spans="1:3" x14ac:dyDescent="0.2">
      <c r="A9776" s="3" t="str">
        <f>"C1orf116"</f>
        <v>C1orf116</v>
      </c>
      <c r="B9776" s="4">
        <v>5</v>
      </c>
      <c r="C9776" s="5">
        <v>0.61199999999999999</v>
      </c>
    </row>
    <row r="9777" spans="1:3" x14ac:dyDescent="0.2">
      <c r="A9777" s="3" t="str">
        <f>"CADM4"</f>
        <v>CADM4</v>
      </c>
      <c r="B9777" s="4">
        <v>5</v>
      </c>
      <c r="C9777" s="5">
        <v>0.61199999999999999</v>
      </c>
    </row>
    <row r="9778" spans="1:3" x14ac:dyDescent="0.2">
      <c r="A9778" s="3" t="str">
        <f>"TMUB1"</f>
        <v>TMUB1</v>
      </c>
      <c r="B9778" s="4">
        <v>5</v>
      </c>
      <c r="C9778" s="5">
        <v>0.61099999999999999</v>
      </c>
    </row>
    <row r="9779" spans="1:3" x14ac:dyDescent="0.2">
      <c r="A9779" s="3" t="str">
        <f>"TXNDC5"</f>
        <v>TXNDC5</v>
      </c>
      <c r="B9779" s="4">
        <v>5</v>
      </c>
      <c r="C9779" s="5">
        <v>0.61099999999999999</v>
      </c>
    </row>
    <row r="9780" spans="1:3" x14ac:dyDescent="0.2">
      <c r="A9780" s="3" t="str">
        <f>"ANAPC2"</f>
        <v>ANAPC2</v>
      </c>
      <c r="B9780" s="4">
        <v>5</v>
      </c>
      <c r="C9780" s="5">
        <v>0.61099999999999999</v>
      </c>
    </row>
    <row r="9781" spans="1:3" x14ac:dyDescent="0.2">
      <c r="A9781" s="3" t="str">
        <f>"PCDHB10"</f>
        <v>PCDHB10</v>
      </c>
      <c r="B9781" s="4">
        <v>5</v>
      </c>
      <c r="C9781" s="5">
        <v>0.61099999999999999</v>
      </c>
    </row>
    <row r="9782" spans="1:3" x14ac:dyDescent="0.2">
      <c r="A9782" s="3" t="str">
        <f>"PLEKHD1"</f>
        <v>PLEKHD1</v>
      </c>
      <c r="B9782" s="4">
        <v>5</v>
      </c>
      <c r="C9782" s="5">
        <v>0.61099999999999999</v>
      </c>
    </row>
    <row r="9783" spans="1:3" x14ac:dyDescent="0.2">
      <c r="A9783" s="3" t="str">
        <f>"TGFBR2"</f>
        <v>TGFBR2</v>
      </c>
      <c r="B9783" s="4">
        <v>5</v>
      </c>
      <c r="C9783" s="5">
        <v>0.61099999999999999</v>
      </c>
    </row>
    <row r="9784" spans="1:3" x14ac:dyDescent="0.2">
      <c r="A9784" s="3" t="str">
        <f>"LINC02821"</f>
        <v>LINC02821</v>
      </c>
      <c r="B9784" s="4">
        <v>5</v>
      </c>
      <c r="C9784" s="5">
        <v>0.61</v>
      </c>
    </row>
    <row r="9785" spans="1:3" x14ac:dyDescent="0.2">
      <c r="A9785" s="3" t="str">
        <f>"CC2D1A"</f>
        <v>CC2D1A</v>
      </c>
      <c r="B9785" s="4">
        <v>5</v>
      </c>
      <c r="C9785" s="5">
        <v>0.61</v>
      </c>
    </row>
    <row r="9786" spans="1:3" x14ac:dyDescent="0.2">
      <c r="A9786" s="3" t="str">
        <f>"PGAM1"</f>
        <v>PGAM1</v>
      </c>
      <c r="B9786" s="4">
        <v>5</v>
      </c>
      <c r="C9786" s="5">
        <v>0.61</v>
      </c>
    </row>
    <row r="9787" spans="1:3" x14ac:dyDescent="0.2">
      <c r="A9787" s="3" t="str">
        <f>"TBC1D10A"</f>
        <v>TBC1D10A</v>
      </c>
      <c r="B9787" s="4">
        <v>5</v>
      </c>
      <c r="C9787" s="5">
        <v>0.61</v>
      </c>
    </row>
    <row r="9788" spans="1:3" x14ac:dyDescent="0.2">
      <c r="A9788" s="3" t="str">
        <f>"FAM20B"</f>
        <v>FAM20B</v>
      </c>
      <c r="B9788" s="4">
        <v>5</v>
      </c>
      <c r="C9788" s="5">
        <v>0.60899999999999999</v>
      </c>
    </row>
    <row r="9789" spans="1:3" x14ac:dyDescent="0.2">
      <c r="A9789" s="3" t="str">
        <f>"SPTSSA"</f>
        <v>SPTSSA</v>
      </c>
      <c r="B9789" s="4">
        <v>5</v>
      </c>
      <c r="C9789" s="5">
        <v>0.60899999999999999</v>
      </c>
    </row>
    <row r="9790" spans="1:3" x14ac:dyDescent="0.2">
      <c r="A9790" s="3" t="str">
        <f>"FBXW4"</f>
        <v>FBXW4</v>
      </c>
      <c r="B9790" s="4">
        <v>5</v>
      </c>
      <c r="C9790" s="5">
        <v>0.60799999999999998</v>
      </c>
    </row>
    <row r="9791" spans="1:3" x14ac:dyDescent="0.2">
      <c r="A9791" s="3" t="str">
        <f>"PIK3C2B"</f>
        <v>PIK3C2B</v>
      </c>
      <c r="B9791" s="4">
        <v>5</v>
      </c>
      <c r="C9791" s="5">
        <v>0.60799999999999998</v>
      </c>
    </row>
    <row r="9792" spans="1:3" x14ac:dyDescent="0.2">
      <c r="A9792" s="3" t="str">
        <f>"AK2"</f>
        <v>AK2</v>
      </c>
      <c r="B9792" s="4">
        <v>5</v>
      </c>
      <c r="C9792" s="5">
        <v>0.60699999999999998</v>
      </c>
    </row>
    <row r="9793" spans="1:3" x14ac:dyDescent="0.2">
      <c r="A9793" s="3" t="str">
        <f>"PGAP3"</f>
        <v>PGAP3</v>
      </c>
      <c r="B9793" s="4">
        <v>5</v>
      </c>
      <c r="C9793" s="5">
        <v>0.60699999999999998</v>
      </c>
    </row>
    <row r="9794" spans="1:3" x14ac:dyDescent="0.2">
      <c r="A9794" s="3" t="str">
        <f>"CAB39L"</f>
        <v>CAB39L</v>
      </c>
      <c r="B9794" s="4">
        <v>5</v>
      </c>
      <c r="C9794" s="5">
        <v>0.60699999999999998</v>
      </c>
    </row>
    <row r="9795" spans="1:3" x14ac:dyDescent="0.2">
      <c r="A9795" s="3" t="str">
        <f>"CENPB"</f>
        <v>CENPB</v>
      </c>
      <c r="B9795" s="4">
        <v>5</v>
      </c>
      <c r="C9795" s="5">
        <v>0.60599999999999998</v>
      </c>
    </row>
    <row r="9796" spans="1:3" x14ac:dyDescent="0.2">
      <c r="A9796" s="3" t="str">
        <f>"CABLES2"</f>
        <v>CABLES2</v>
      </c>
      <c r="B9796" s="4">
        <v>5</v>
      </c>
      <c r="C9796" s="5">
        <v>0.60599999999999998</v>
      </c>
    </row>
    <row r="9797" spans="1:3" x14ac:dyDescent="0.2">
      <c r="A9797" s="3" t="str">
        <f>"GSTA4"</f>
        <v>GSTA4</v>
      </c>
      <c r="B9797" s="4">
        <v>5</v>
      </c>
      <c r="C9797" s="5">
        <v>0.60599999999999998</v>
      </c>
    </row>
    <row r="9798" spans="1:3" x14ac:dyDescent="0.2">
      <c r="A9798" s="3" t="str">
        <f>"SNX12"</f>
        <v>SNX12</v>
      </c>
      <c r="B9798" s="4">
        <v>5</v>
      </c>
      <c r="C9798" s="5">
        <v>0.60499999999999998</v>
      </c>
    </row>
    <row r="9799" spans="1:3" x14ac:dyDescent="0.2">
      <c r="A9799" s="3" t="str">
        <f>"GSR"</f>
        <v>GSR</v>
      </c>
      <c r="B9799" s="4">
        <v>5</v>
      </c>
      <c r="C9799" s="5">
        <v>0.60399999999999998</v>
      </c>
    </row>
    <row r="9800" spans="1:3" x14ac:dyDescent="0.2">
      <c r="A9800" s="3" t="str">
        <f>"NCKAP1"</f>
        <v>NCKAP1</v>
      </c>
      <c r="B9800" s="4">
        <v>5</v>
      </c>
      <c r="C9800" s="5">
        <v>0.60299999999999998</v>
      </c>
    </row>
    <row r="9801" spans="1:3" x14ac:dyDescent="0.2">
      <c r="A9801" s="3" t="str">
        <f>"DNPEP"</f>
        <v>DNPEP</v>
      </c>
      <c r="B9801" s="4">
        <v>5</v>
      </c>
      <c r="C9801" s="5">
        <v>0.60299999999999998</v>
      </c>
    </row>
    <row r="9802" spans="1:3" x14ac:dyDescent="0.2">
      <c r="A9802" s="3" t="str">
        <f>"AC091563.1"</f>
        <v>AC091563.1</v>
      </c>
      <c r="B9802" s="4">
        <v>5</v>
      </c>
      <c r="C9802" s="5">
        <v>0.60199999999999998</v>
      </c>
    </row>
    <row r="9803" spans="1:3" x14ac:dyDescent="0.2">
      <c r="A9803" s="3" t="str">
        <f>"LURAP1L"</f>
        <v>LURAP1L</v>
      </c>
      <c r="B9803" s="4">
        <v>5</v>
      </c>
      <c r="C9803" s="5">
        <v>0.60099999999999998</v>
      </c>
    </row>
    <row r="9804" spans="1:3" x14ac:dyDescent="0.2">
      <c r="A9804" s="3" t="str">
        <f>"WDR91"</f>
        <v>WDR91</v>
      </c>
      <c r="B9804" s="4">
        <v>5</v>
      </c>
      <c r="C9804" s="5">
        <v>0.60099999999999998</v>
      </c>
    </row>
    <row r="9805" spans="1:3" x14ac:dyDescent="0.2">
      <c r="A9805" s="3" t="str">
        <f>"IGSF5"</f>
        <v>IGSF5</v>
      </c>
      <c r="B9805" s="4">
        <v>5</v>
      </c>
      <c r="C9805" s="5">
        <v>0.60099999999999998</v>
      </c>
    </row>
    <row r="9806" spans="1:3" x14ac:dyDescent="0.2">
      <c r="A9806" s="3" t="str">
        <f>"DGCR2"</f>
        <v>DGCR2</v>
      </c>
      <c r="B9806" s="4">
        <v>5</v>
      </c>
      <c r="C9806" s="5">
        <v>0.60099999999999998</v>
      </c>
    </row>
    <row r="9807" spans="1:3" x14ac:dyDescent="0.2">
      <c r="A9807" s="3" t="str">
        <f>"UNC13B"</f>
        <v>UNC13B</v>
      </c>
      <c r="B9807" s="4">
        <v>5</v>
      </c>
      <c r="C9807" s="5">
        <v>0.6</v>
      </c>
    </row>
    <row r="9808" spans="1:3" x14ac:dyDescent="0.2">
      <c r="A9808" s="3" t="str">
        <f>"AC005863.1"</f>
        <v>AC005863.1</v>
      </c>
      <c r="B9808" s="4">
        <v>5</v>
      </c>
      <c r="C9808" s="5">
        <v>0.6</v>
      </c>
    </row>
    <row r="9809" spans="1:3" x14ac:dyDescent="0.2">
      <c r="A9809" s="3" t="str">
        <f>"ARHGAP20"</f>
        <v>ARHGAP20</v>
      </c>
      <c r="B9809" s="4">
        <v>5</v>
      </c>
      <c r="C9809" s="5">
        <v>0.6</v>
      </c>
    </row>
    <row r="9810" spans="1:3" x14ac:dyDescent="0.2">
      <c r="A9810" s="3" t="str">
        <f>"GLRX5"</f>
        <v>GLRX5</v>
      </c>
      <c r="B9810" s="4">
        <v>5</v>
      </c>
      <c r="C9810" s="5">
        <v>0.6</v>
      </c>
    </row>
    <row r="9811" spans="1:3" x14ac:dyDescent="0.2">
      <c r="A9811" s="3" t="str">
        <f>"IDH1"</f>
        <v>IDH1</v>
      </c>
      <c r="B9811" s="4">
        <v>5</v>
      </c>
      <c r="C9811" s="5">
        <v>0.6</v>
      </c>
    </row>
    <row r="9812" spans="1:3" x14ac:dyDescent="0.2">
      <c r="A9812" s="3" t="str">
        <f>"KLRF1"</f>
        <v>KLRF1</v>
      </c>
      <c r="B9812" s="4">
        <v>5</v>
      </c>
      <c r="C9812" s="5">
        <v>0.59799999999999998</v>
      </c>
    </row>
    <row r="9813" spans="1:3" x14ac:dyDescent="0.2">
      <c r="A9813" s="3" t="str">
        <f>"ADI1"</f>
        <v>ADI1</v>
      </c>
      <c r="B9813" s="4">
        <v>5</v>
      </c>
      <c r="C9813" s="5">
        <v>0.59799999999999998</v>
      </c>
    </row>
    <row r="9814" spans="1:3" x14ac:dyDescent="0.2">
      <c r="A9814" s="3" t="str">
        <f>"GALNT4"</f>
        <v>GALNT4</v>
      </c>
      <c r="B9814" s="4">
        <v>5</v>
      </c>
      <c r="C9814" s="5">
        <v>0.59799999999999998</v>
      </c>
    </row>
    <row r="9815" spans="1:3" x14ac:dyDescent="0.2">
      <c r="A9815" s="3" t="str">
        <f>"LIME1"</f>
        <v>LIME1</v>
      </c>
      <c r="B9815" s="4">
        <v>5</v>
      </c>
      <c r="C9815" s="5">
        <v>0.59699999999999998</v>
      </c>
    </row>
    <row r="9816" spans="1:3" x14ac:dyDescent="0.2">
      <c r="A9816" s="3" t="str">
        <f>"PPP2R2D"</f>
        <v>PPP2R2D</v>
      </c>
      <c r="B9816" s="4">
        <v>5</v>
      </c>
      <c r="C9816" s="5">
        <v>0.59699999999999998</v>
      </c>
    </row>
    <row r="9817" spans="1:3" x14ac:dyDescent="0.2">
      <c r="A9817" s="3" t="str">
        <f>"ELOA"</f>
        <v>ELOA</v>
      </c>
      <c r="B9817" s="4">
        <v>5</v>
      </c>
      <c r="C9817" s="5">
        <v>0.59699999999999998</v>
      </c>
    </row>
    <row r="9818" spans="1:3" x14ac:dyDescent="0.2">
      <c r="A9818" s="3" t="str">
        <f>"INPP5A"</f>
        <v>INPP5A</v>
      </c>
      <c r="B9818" s="4">
        <v>5</v>
      </c>
      <c r="C9818" s="5">
        <v>0.59699999999999998</v>
      </c>
    </row>
    <row r="9819" spans="1:3" x14ac:dyDescent="0.2">
      <c r="A9819" s="3" t="str">
        <f>"IRX4"</f>
        <v>IRX4</v>
      </c>
      <c r="B9819" s="4">
        <v>5</v>
      </c>
      <c r="C9819" s="5">
        <v>0.59599999999999997</v>
      </c>
    </row>
    <row r="9820" spans="1:3" x14ac:dyDescent="0.2">
      <c r="A9820" s="3" t="str">
        <f>"USP35"</f>
        <v>USP35</v>
      </c>
      <c r="B9820" s="4">
        <v>5</v>
      </c>
      <c r="C9820" s="5">
        <v>0.59599999999999997</v>
      </c>
    </row>
    <row r="9821" spans="1:3" x14ac:dyDescent="0.2">
      <c r="A9821" s="3" t="str">
        <f>"AKR1C1"</f>
        <v>AKR1C1</v>
      </c>
      <c r="B9821" s="4">
        <v>5</v>
      </c>
      <c r="C9821" s="5">
        <v>0.59599999999999997</v>
      </c>
    </row>
    <row r="9822" spans="1:3" x14ac:dyDescent="0.2">
      <c r="A9822" s="3" t="str">
        <f>"DDX49"</f>
        <v>DDX49</v>
      </c>
      <c r="B9822" s="4">
        <v>5</v>
      </c>
      <c r="C9822" s="5">
        <v>0.59599999999999997</v>
      </c>
    </row>
    <row r="9823" spans="1:3" x14ac:dyDescent="0.2">
      <c r="A9823" s="3" t="str">
        <f>"NKAIN3"</f>
        <v>NKAIN3</v>
      </c>
      <c r="B9823" s="4">
        <v>5</v>
      </c>
      <c r="C9823" s="5">
        <v>0.59499999999999997</v>
      </c>
    </row>
    <row r="9824" spans="1:3" x14ac:dyDescent="0.2">
      <c r="A9824" s="3" t="str">
        <f>"SLC38A1"</f>
        <v>SLC38A1</v>
      </c>
      <c r="B9824" s="4">
        <v>5</v>
      </c>
      <c r="C9824" s="5">
        <v>0.59399999999999997</v>
      </c>
    </row>
    <row r="9825" spans="1:3" x14ac:dyDescent="0.2">
      <c r="A9825" s="3" t="str">
        <f>"MMP7"</f>
        <v>MMP7</v>
      </c>
      <c r="B9825" s="4">
        <v>5</v>
      </c>
      <c r="C9825" s="5">
        <v>0.59399999999999997</v>
      </c>
    </row>
    <row r="9826" spans="1:3" x14ac:dyDescent="0.2">
      <c r="A9826" s="3" t="str">
        <f>"ATP5F1C"</f>
        <v>ATP5F1C</v>
      </c>
      <c r="B9826" s="4">
        <v>5</v>
      </c>
      <c r="C9826" s="5">
        <v>0.59399999999999997</v>
      </c>
    </row>
    <row r="9827" spans="1:3" x14ac:dyDescent="0.2">
      <c r="A9827" s="3" t="str">
        <f>"SEMA3F"</f>
        <v>SEMA3F</v>
      </c>
      <c r="B9827" s="4">
        <v>5</v>
      </c>
      <c r="C9827" s="5">
        <v>0.59399999999999997</v>
      </c>
    </row>
    <row r="9828" spans="1:3" x14ac:dyDescent="0.2">
      <c r="A9828" s="3" t="str">
        <f>"RAB2A"</f>
        <v>RAB2A</v>
      </c>
      <c r="B9828" s="4">
        <v>5</v>
      </c>
      <c r="C9828" s="5">
        <v>0.59299999999999997</v>
      </c>
    </row>
    <row r="9829" spans="1:3" x14ac:dyDescent="0.2">
      <c r="A9829" s="3" t="str">
        <f>"VIPR1"</f>
        <v>VIPR1</v>
      </c>
      <c r="B9829" s="4">
        <v>5</v>
      </c>
      <c r="C9829" s="5">
        <v>0.59299999999999997</v>
      </c>
    </row>
    <row r="9830" spans="1:3" x14ac:dyDescent="0.2">
      <c r="A9830" s="3" t="str">
        <f>"ZADH2"</f>
        <v>ZADH2</v>
      </c>
      <c r="B9830" s="4">
        <v>5</v>
      </c>
      <c r="C9830" s="5">
        <v>0.59199999999999997</v>
      </c>
    </row>
    <row r="9831" spans="1:3" x14ac:dyDescent="0.2">
      <c r="A9831" s="3" t="str">
        <f>"TYRO3"</f>
        <v>TYRO3</v>
      </c>
      <c r="B9831" s="4">
        <v>5</v>
      </c>
      <c r="C9831" s="5">
        <v>0.59099999999999997</v>
      </c>
    </row>
    <row r="9832" spans="1:3" x14ac:dyDescent="0.2">
      <c r="A9832" s="3" t="str">
        <f>"SMPX"</f>
        <v>SMPX</v>
      </c>
      <c r="B9832" s="4">
        <v>5</v>
      </c>
      <c r="C9832" s="5">
        <v>0.59099999999999997</v>
      </c>
    </row>
    <row r="9833" spans="1:3" x14ac:dyDescent="0.2">
      <c r="A9833" s="3" t="str">
        <f>"ANXA9"</f>
        <v>ANXA9</v>
      </c>
      <c r="B9833" s="4">
        <v>5</v>
      </c>
      <c r="C9833" s="5">
        <v>0.59099999999999997</v>
      </c>
    </row>
    <row r="9834" spans="1:3" x14ac:dyDescent="0.2">
      <c r="A9834" s="3" t="str">
        <f>"GCC1"</f>
        <v>GCC1</v>
      </c>
      <c r="B9834" s="4">
        <v>5</v>
      </c>
      <c r="C9834" s="5">
        <v>0.59099999999999997</v>
      </c>
    </row>
    <row r="9835" spans="1:3" x14ac:dyDescent="0.2">
      <c r="A9835" s="3" t="str">
        <f>"DNAJB12"</f>
        <v>DNAJB12</v>
      </c>
      <c r="B9835" s="4">
        <v>5</v>
      </c>
      <c r="C9835" s="5">
        <v>0.59099999999999997</v>
      </c>
    </row>
    <row r="9836" spans="1:3" x14ac:dyDescent="0.2">
      <c r="A9836" s="3" t="str">
        <f>"TMEM214"</f>
        <v>TMEM214</v>
      </c>
      <c r="B9836" s="4">
        <v>5</v>
      </c>
      <c r="C9836" s="5">
        <v>0.59</v>
      </c>
    </row>
    <row r="9837" spans="1:3" x14ac:dyDescent="0.2">
      <c r="A9837" s="3" t="str">
        <f>"FDX1"</f>
        <v>FDX1</v>
      </c>
      <c r="B9837" s="4">
        <v>5</v>
      </c>
      <c r="C9837" s="5">
        <v>0.59</v>
      </c>
    </row>
    <row r="9838" spans="1:3" x14ac:dyDescent="0.2">
      <c r="A9838" s="3" t="str">
        <f>"CXXC5"</f>
        <v>CXXC5</v>
      </c>
      <c r="B9838" s="4">
        <v>5</v>
      </c>
      <c r="C9838" s="5">
        <v>0.58799999999999997</v>
      </c>
    </row>
    <row r="9839" spans="1:3" x14ac:dyDescent="0.2">
      <c r="A9839" s="3" t="str">
        <f>"NEU1"</f>
        <v>NEU1</v>
      </c>
      <c r="B9839" s="4">
        <v>5</v>
      </c>
      <c r="C9839" s="5">
        <v>0.58799999999999997</v>
      </c>
    </row>
    <row r="9840" spans="1:3" x14ac:dyDescent="0.2">
      <c r="A9840" s="3" t="str">
        <f>"TRIM29"</f>
        <v>TRIM29</v>
      </c>
      <c r="B9840" s="4">
        <v>5</v>
      </c>
      <c r="C9840" s="5">
        <v>0.58599999999999997</v>
      </c>
    </row>
    <row r="9841" spans="1:3" x14ac:dyDescent="0.2">
      <c r="A9841" s="3" t="str">
        <f>"SND1"</f>
        <v>SND1</v>
      </c>
      <c r="B9841" s="4">
        <v>5</v>
      </c>
      <c r="C9841" s="5">
        <v>0.58599999999999997</v>
      </c>
    </row>
    <row r="9842" spans="1:3" x14ac:dyDescent="0.2">
      <c r="A9842" s="3" t="str">
        <f>"TGM1"</f>
        <v>TGM1</v>
      </c>
      <c r="B9842" s="4">
        <v>5</v>
      </c>
      <c r="C9842" s="5">
        <v>0.58599999999999997</v>
      </c>
    </row>
    <row r="9843" spans="1:3" x14ac:dyDescent="0.2">
      <c r="A9843" s="3" t="str">
        <f>"PCDHB15"</f>
        <v>PCDHB15</v>
      </c>
      <c r="B9843" s="4">
        <v>5</v>
      </c>
      <c r="C9843" s="5">
        <v>0.58499999999999996</v>
      </c>
    </row>
    <row r="9844" spans="1:3" x14ac:dyDescent="0.2">
      <c r="A9844" s="3" t="str">
        <f>"KLHL42"</f>
        <v>KLHL42</v>
      </c>
      <c r="B9844" s="4">
        <v>5</v>
      </c>
      <c r="C9844" s="5">
        <v>0.58499999999999996</v>
      </c>
    </row>
    <row r="9845" spans="1:3" x14ac:dyDescent="0.2">
      <c r="A9845" s="3" t="str">
        <f>"SNX33"</f>
        <v>SNX33</v>
      </c>
      <c r="B9845" s="4">
        <v>5</v>
      </c>
      <c r="C9845" s="5">
        <v>0.58299999999999996</v>
      </c>
    </row>
    <row r="9846" spans="1:3" x14ac:dyDescent="0.2">
      <c r="A9846" s="3" t="str">
        <f>"CHDH"</f>
        <v>CHDH</v>
      </c>
      <c r="B9846" s="4">
        <v>5</v>
      </c>
      <c r="C9846" s="5">
        <v>0.58199999999999996</v>
      </c>
    </row>
    <row r="9847" spans="1:3" x14ac:dyDescent="0.2">
      <c r="A9847" s="3" t="str">
        <f>"KIF13B"</f>
        <v>KIF13B</v>
      </c>
      <c r="B9847" s="4">
        <v>5</v>
      </c>
      <c r="C9847" s="5">
        <v>0.58199999999999996</v>
      </c>
    </row>
    <row r="9848" spans="1:3" x14ac:dyDescent="0.2">
      <c r="A9848" s="3" t="str">
        <f>"CCDC47"</f>
        <v>CCDC47</v>
      </c>
      <c r="B9848" s="4">
        <v>5</v>
      </c>
      <c r="C9848" s="5">
        <v>0.58199999999999996</v>
      </c>
    </row>
    <row r="9849" spans="1:3" x14ac:dyDescent="0.2">
      <c r="A9849" s="3" t="str">
        <f>"PIKFYVE"</f>
        <v>PIKFYVE</v>
      </c>
      <c r="B9849" s="4">
        <v>5</v>
      </c>
      <c r="C9849" s="5">
        <v>0.58199999999999996</v>
      </c>
    </row>
    <row r="9850" spans="1:3" x14ac:dyDescent="0.2">
      <c r="A9850" s="3" t="str">
        <f>"IDH3B"</f>
        <v>IDH3B</v>
      </c>
      <c r="B9850" s="4">
        <v>5</v>
      </c>
      <c r="C9850" s="5">
        <v>0.58199999999999996</v>
      </c>
    </row>
    <row r="9851" spans="1:3" x14ac:dyDescent="0.2">
      <c r="A9851" s="3" t="str">
        <f>"HNRNPUL2"</f>
        <v>HNRNPUL2</v>
      </c>
      <c r="B9851" s="4">
        <v>5</v>
      </c>
      <c r="C9851" s="5">
        <v>0.58199999999999996</v>
      </c>
    </row>
    <row r="9852" spans="1:3" x14ac:dyDescent="0.2">
      <c r="A9852" s="3" t="str">
        <f>"MSLN"</f>
        <v>MSLN</v>
      </c>
      <c r="B9852" s="4">
        <v>5</v>
      </c>
      <c r="C9852" s="5">
        <v>0.58199999999999996</v>
      </c>
    </row>
    <row r="9853" spans="1:3" x14ac:dyDescent="0.2">
      <c r="A9853" s="3" t="str">
        <f>"PREP"</f>
        <v>PREP</v>
      </c>
      <c r="B9853" s="4">
        <v>5</v>
      </c>
      <c r="C9853" s="5">
        <v>0.57999999999999996</v>
      </c>
    </row>
    <row r="9854" spans="1:3" x14ac:dyDescent="0.2">
      <c r="A9854" s="3" t="str">
        <f>"MEIS1"</f>
        <v>MEIS1</v>
      </c>
      <c r="B9854" s="4">
        <v>5</v>
      </c>
      <c r="C9854" s="5">
        <v>0.57999999999999996</v>
      </c>
    </row>
    <row r="9855" spans="1:3" x14ac:dyDescent="0.2">
      <c r="A9855" s="3" t="str">
        <f>"PPP1R3C"</f>
        <v>PPP1R3C</v>
      </c>
      <c r="B9855" s="4">
        <v>5</v>
      </c>
      <c r="C9855" s="5">
        <v>0.57899999999999996</v>
      </c>
    </row>
    <row r="9856" spans="1:3" x14ac:dyDescent="0.2">
      <c r="A9856" s="3" t="str">
        <f>"EPHB4"</f>
        <v>EPHB4</v>
      </c>
      <c r="B9856" s="4">
        <v>5</v>
      </c>
      <c r="C9856" s="5">
        <v>0.57899999999999996</v>
      </c>
    </row>
    <row r="9857" spans="1:3" x14ac:dyDescent="0.2">
      <c r="A9857" s="3" t="str">
        <f>"FUT4"</f>
        <v>FUT4</v>
      </c>
      <c r="B9857" s="4">
        <v>5</v>
      </c>
      <c r="C9857" s="5">
        <v>0.57899999999999996</v>
      </c>
    </row>
    <row r="9858" spans="1:3" x14ac:dyDescent="0.2">
      <c r="A9858" s="3" t="str">
        <f>"CCK"</f>
        <v>CCK</v>
      </c>
      <c r="B9858" s="4">
        <v>5</v>
      </c>
      <c r="C9858" s="5">
        <v>0.57899999999999996</v>
      </c>
    </row>
    <row r="9859" spans="1:3" x14ac:dyDescent="0.2">
      <c r="A9859" s="3" t="str">
        <f>"TMEM87B"</f>
        <v>TMEM87B</v>
      </c>
      <c r="B9859" s="4">
        <v>5</v>
      </c>
      <c r="C9859" s="5">
        <v>0.57799999999999996</v>
      </c>
    </row>
    <row r="9860" spans="1:3" x14ac:dyDescent="0.2">
      <c r="A9860" s="3" t="str">
        <f>"SLC12A2"</f>
        <v>SLC12A2</v>
      </c>
      <c r="B9860" s="4">
        <v>5</v>
      </c>
      <c r="C9860" s="5">
        <v>0.57699999999999996</v>
      </c>
    </row>
    <row r="9861" spans="1:3" x14ac:dyDescent="0.2">
      <c r="A9861" s="3" t="str">
        <f>"AL354836.1"</f>
        <v>AL354836.1</v>
      </c>
      <c r="B9861" s="4">
        <v>5</v>
      </c>
      <c r="C9861" s="5">
        <v>0.57699999999999996</v>
      </c>
    </row>
    <row r="9862" spans="1:3" x14ac:dyDescent="0.2">
      <c r="A9862" s="3" t="str">
        <f>"AQP3"</f>
        <v>AQP3</v>
      </c>
      <c r="B9862" s="4">
        <v>5</v>
      </c>
      <c r="C9862" s="5">
        <v>0.57699999999999996</v>
      </c>
    </row>
    <row r="9863" spans="1:3" x14ac:dyDescent="0.2">
      <c r="A9863" s="3" t="str">
        <f>"LRP3"</f>
        <v>LRP3</v>
      </c>
      <c r="B9863" s="4">
        <v>5</v>
      </c>
      <c r="C9863" s="5">
        <v>0.57599999999999996</v>
      </c>
    </row>
    <row r="9864" spans="1:3" x14ac:dyDescent="0.2">
      <c r="A9864" s="3" t="str">
        <f>"TF"</f>
        <v>TF</v>
      </c>
      <c r="B9864" s="4">
        <v>5</v>
      </c>
      <c r="C9864" s="5">
        <v>0.57299999999999995</v>
      </c>
    </row>
    <row r="9865" spans="1:3" x14ac:dyDescent="0.2">
      <c r="A9865" s="3" t="str">
        <f>"OTUD7A"</f>
        <v>OTUD7A</v>
      </c>
      <c r="B9865" s="4">
        <v>5</v>
      </c>
      <c r="C9865" s="5">
        <v>0.57299999999999995</v>
      </c>
    </row>
    <row r="9866" spans="1:3" x14ac:dyDescent="0.2">
      <c r="A9866" s="3" t="str">
        <f>"ZNF133"</f>
        <v>ZNF133</v>
      </c>
      <c r="B9866" s="4">
        <v>5</v>
      </c>
      <c r="C9866" s="5">
        <v>0.57199999999999995</v>
      </c>
    </row>
    <row r="9867" spans="1:3" x14ac:dyDescent="0.2">
      <c r="A9867" s="3" t="str">
        <f>"FA2H"</f>
        <v>FA2H</v>
      </c>
      <c r="B9867" s="4">
        <v>5</v>
      </c>
      <c r="C9867" s="5">
        <v>0.57199999999999995</v>
      </c>
    </row>
    <row r="9868" spans="1:3" x14ac:dyDescent="0.2">
      <c r="A9868" s="3" t="str">
        <f>"STAC"</f>
        <v>STAC</v>
      </c>
      <c r="B9868" s="4">
        <v>5</v>
      </c>
      <c r="C9868" s="5">
        <v>0.57099999999999995</v>
      </c>
    </row>
    <row r="9869" spans="1:3" x14ac:dyDescent="0.2">
      <c r="A9869" s="3" t="str">
        <f>"MPPED2"</f>
        <v>MPPED2</v>
      </c>
      <c r="B9869" s="4">
        <v>5</v>
      </c>
      <c r="C9869" s="5">
        <v>0.57099999999999995</v>
      </c>
    </row>
    <row r="9870" spans="1:3" x14ac:dyDescent="0.2">
      <c r="A9870" s="3" t="str">
        <f>"AC104126.1"</f>
        <v>AC104126.1</v>
      </c>
      <c r="B9870" s="4">
        <v>5</v>
      </c>
      <c r="C9870" s="5">
        <v>0.57099999999999995</v>
      </c>
    </row>
    <row r="9871" spans="1:3" x14ac:dyDescent="0.2">
      <c r="A9871" s="3" t="str">
        <f>"AC005943.1"</f>
        <v>AC005943.1</v>
      </c>
      <c r="B9871" s="4">
        <v>5</v>
      </c>
      <c r="C9871" s="5">
        <v>0.57099999999999995</v>
      </c>
    </row>
    <row r="9872" spans="1:3" x14ac:dyDescent="0.2">
      <c r="A9872" s="3" t="str">
        <f>"ACBD3"</f>
        <v>ACBD3</v>
      </c>
      <c r="B9872" s="4">
        <v>5</v>
      </c>
      <c r="C9872" s="5">
        <v>0.56999999999999995</v>
      </c>
    </row>
    <row r="9873" spans="1:3" x14ac:dyDescent="0.2">
      <c r="A9873" s="3" t="str">
        <f>"COMMD4"</f>
        <v>COMMD4</v>
      </c>
      <c r="B9873" s="4">
        <v>5</v>
      </c>
      <c r="C9873" s="5">
        <v>0.56799999999999995</v>
      </c>
    </row>
    <row r="9874" spans="1:3" x14ac:dyDescent="0.2">
      <c r="A9874" s="3" t="str">
        <f>"MFN2"</f>
        <v>MFN2</v>
      </c>
      <c r="B9874" s="4">
        <v>5</v>
      </c>
      <c r="C9874" s="5">
        <v>0.56799999999999995</v>
      </c>
    </row>
    <row r="9875" spans="1:3" x14ac:dyDescent="0.2">
      <c r="A9875" s="3" t="str">
        <f>"CHUK"</f>
        <v>CHUK</v>
      </c>
      <c r="B9875" s="4">
        <v>5</v>
      </c>
      <c r="C9875" s="5">
        <v>0.56799999999999995</v>
      </c>
    </row>
    <row r="9876" spans="1:3" x14ac:dyDescent="0.2">
      <c r="A9876" s="3" t="str">
        <f>"ME3"</f>
        <v>ME3</v>
      </c>
      <c r="B9876" s="4">
        <v>5</v>
      </c>
      <c r="C9876" s="5">
        <v>0.56799999999999995</v>
      </c>
    </row>
    <row r="9877" spans="1:3" x14ac:dyDescent="0.2">
      <c r="A9877" s="3" t="str">
        <f>"MTMR10"</f>
        <v>MTMR10</v>
      </c>
      <c r="B9877" s="4">
        <v>5</v>
      </c>
      <c r="C9877" s="5">
        <v>0.56699999999999995</v>
      </c>
    </row>
    <row r="9878" spans="1:3" x14ac:dyDescent="0.2">
      <c r="A9878" s="3" t="str">
        <f>"KNOP1"</f>
        <v>KNOP1</v>
      </c>
      <c r="B9878" s="4">
        <v>5</v>
      </c>
      <c r="C9878" s="5">
        <v>0.56599999999999995</v>
      </c>
    </row>
    <row r="9879" spans="1:3" x14ac:dyDescent="0.2">
      <c r="A9879" s="3" t="str">
        <f>"FAM83H"</f>
        <v>FAM83H</v>
      </c>
      <c r="B9879" s="4">
        <v>5</v>
      </c>
      <c r="C9879" s="5">
        <v>0.56599999999999995</v>
      </c>
    </row>
    <row r="9880" spans="1:3" x14ac:dyDescent="0.2">
      <c r="A9880" s="3" t="str">
        <f>"LINC02568"</f>
        <v>LINC02568</v>
      </c>
      <c r="B9880" s="4">
        <v>5</v>
      </c>
      <c r="C9880" s="5">
        <v>0.56499999999999995</v>
      </c>
    </row>
    <row r="9881" spans="1:3" x14ac:dyDescent="0.2">
      <c r="A9881" s="3" t="str">
        <f>"RPUSD3"</f>
        <v>RPUSD3</v>
      </c>
      <c r="B9881" s="4">
        <v>5</v>
      </c>
      <c r="C9881" s="5">
        <v>0.56499999999999995</v>
      </c>
    </row>
    <row r="9882" spans="1:3" x14ac:dyDescent="0.2">
      <c r="A9882" s="3" t="str">
        <f>"TSPAN17"</f>
        <v>TSPAN17</v>
      </c>
      <c r="B9882" s="4">
        <v>5</v>
      </c>
      <c r="C9882" s="5">
        <v>0.56399999999999995</v>
      </c>
    </row>
    <row r="9883" spans="1:3" x14ac:dyDescent="0.2">
      <c r="A9883" s="3" t="str">
        <f>"METTL17"</f>
        <v>METTL17</v>
      </c>
      <c r="B9883" s="4">
        <v>5</v>
      </c>
      <c r="C9883" s="5">
        <v>0.56299999999999994</v>
      </c>
    </row>
    <row r="9884" spans="1:3" x14ac:dyDescent="0.2">
      <c r="A9884" s="3" t="str">
        <f>"TMEM132A"</f>
        <v>TMEM132A</v>
      </c>
      <c r="B9884" s="4">
        <v>5</v>
      </c>
      <c r="C9884" s="5">
        <v>0.56299999999999994</v>
      </c>
    </row>
    <row r="9885" spans="1:3" x14ac:dyDescent="0.2">
      <c r="A9885" s="3" t="str">
        <f>"SH3PXD2A"</f>
        <v>SH3PXD2A</v>
      </c>
      <c r="B9885" s="4">
        <v>5</v>
      </c>
      <c r="C9885" s="5">
        <v>0.56299999999999994</v>
      </c>
    </row>
    <row r="9886" spans="1:3" x14ac:dyDescent="0.2">
      <c r="A9886" s="3" t="str">
        <f>"CA12"</f>
        <v>CA12</v>
      </c>
      <c r="B9886" s="4">
        <v>5</v>
      </c>
      <c r="C9886" s="5">
        <v>0.56200000000000006</v>
      </c>
    </row>
    <row r="9887" spans="1:3" x14ac:dyDescent="0.2">
      <c r="A9887" s="3" t="str">
        <f>"PCDHB9"</f>
        <v>PCDHB9</v>
      </c>
      <c r="B9887" s="4">
        <v>5</v>
      </c>
      <c r="C9887" s="5">
        <v>0.56200000000000006</v>
      </c>
    </row>
    <row r="9888" spans="1:3" x14ac:dyDescent="0.2">
      <c r="A9888" s="3" t="str">
        <f>"AVPI1"</f>
        <v>AVPI1</v>
      </c>
      <c r="B9888" s="4">
        <v>5</v>
      </c>
      <c r="C9888" s="5">
        <v>0.56200000000000006</v>
      </c>
    </row>
    <row r="9889" spans="1:3" x14ac:dyDescent="0.2">
      <c r="A9889" s="3" t="str">
        <f>"MAPK11"</f>
        <v>MAPK11</v>
      </c>
      <c r="B9889" s="4">
        <v>5</v>
      </c>
      <c r="C9889" s="5">
        <v>0.56200000000000006</v>
      </c>
    </row>
    <row r="9890" spans="1:3" x14ac:dyDescent="0.2">
      <c r="A9890" s="3" t="str">
        <f>"GALNT7"</f>
        <v>GALNT7</v>
      </c>
      <c r="B9890" s="4">
        <v>5</v>
      </c>
      <c r="C9890" s="5">
        <v>0.56200000000000006</v>
      </c>
    </row>
    <row r="9891" spans="1:3" x14ac:dyDescent="0.2">
      <c r="A9891" s="3" t="str">
        <f>"MPZL1"</f>
        <v>MPZL1</v>
      </c>
      <c r="B9891" s="4">
        <v>5</v>
      </c>
      <c r="C9891" s="5">
        <v>0.56200000000000006</v>
      </c>
    </row>
    <row r="9892" spans="1:3" x14ac:dyDescent="0.2">
      <c r="A9892" s="3" t="str">
        <f>"DHRS3"</f>
        <v>DHRS3</v>
      </c>
      <c r="B9892" s="4">
        <v>5</v>
      </c>
      <c r="C9892" s="5">
        <v>0.56200000000000006</v>
      </c>
    </row>
    <row r="9893" spans="1:3" x14ac:dyDescent="0.2">
      <c r="A9893" s="3" t="str">
        <f>"AC015726.1"</f>
        <v>AC015726.1</v>
      </c>
      <c r="B9893" s="4">
        <v>5</v>
      </c>
      <c r="C9893" s="5">
        <v>0.56200000000000006</v>
      </c>
    </row>
    <row r="9894" spans="1:3" x14ac:dyDescent="0.2">
      <c r="A9894" s="3" t="str">
        <f>"DHRS1"</f>
        <v>DHRS1</v>
      </c>
      <c r="B9894" s="4">
        <v>5</v>
      </c>
      <c r="C9894" s="5">
        <v>0.56100000000000005</v>
      </c>
    </row>
    <row r="9895" spans="1:3" x14ac:dyDescent="0.2">
      <c r="A9895" s="3" t="str">
        <f>"PLXDC1"</f>
        <v>PLXDC1</v>
      </c>
      <c r="B9895" s="4">
        <v>5</v>
      </c>
      <c r="C9895" s="5">
        <v>0.56100000000000005</v>
      </c>
    </row>
    <row r="9896" spans="1:3" x14ac:dyDescent="0.2">
      <c r="A9896" s="3" t="str">
        <f>"ANKRD50"</f>
        <v>ANKRD50</v>
      </c>
      <c r="B9896" s="4">
        <v>5</v>
      </c>
      <c r="C9896" s="5">
        <v>0.56000000000000005</v>
      </c>
    </row>
    <row r="9897" spans="1:3" x14ac:dyDescent="0.2">
      <c r="A9897" s="3" t="str">
        <f>"ZNF16"</f>
        <v>ZNF16</v>
      </c>
      <c r="B9897" s="4">
        <v>5</v>
      </c>
      <c r="C9897" s="5">
        <v>0.56000000000000005</v>
      </c>
    </row>
    <row r="9898" spans="1:3" x14ac:dyDescent="0.2">
      <c r="A9898" s="3" t="str">
        <f>"SLC35B2"</f>
        <v>SLC35B2</v>
      </c>
      <c r="B9898" s="4">
        <v>5</v>
      </c>
      <c r="C9898" s="5">
        <v>0.55900000000000005</v>
      </c>
    </row>
    <row r="9899" spans="1:3" x14ac:dyDescent="0.2">
      <c r="A9899" s="3" t="str">
        <f>"UAP1L1"</f>
        <v>UAP1L1</v>
      </c>
      <c r="B9899" s="4">
        <v>5</v>
      </c>
      <c r="C9899" s="5">
        <v>0.55900000000000005</v>
      </c>
    </row>
    <row r="9900" spans="1:3" x14ac:dyDescent="0.2">
      <c r="A9900" s="3" t="str">
        <f>"OTX1"</f>
        <v>OTX1</v>
      </c>
      <c r="B9900" s="4">
        <v>5</v>
      </c>
      <c r="C9900" s="5">
        <v>0.55900000000000005</v>
      </c>
    </row>
    <row r="9901" spans="1:3" x14ac:dyDescent="0.2">
      <c r="A9901" s="3" t="str">
        <f>"HPGD"</f>
        <v>HPGD</v>
      </c>
      <c r="B9901" s="4">
        <v>5</v>
      </c>
      <c r="C9901" s="5">
        <v>0.55800000000000005</v>
      </c>
    </row>
    <row r="9902" spans="1:3" x14ac:dyDescent="0.2">
      <c r="A9902" s="3" t="str">
        <f>"NFYC"</f>
        <v>NFYC</v>
      </c>
      <c r="B9902" s="4">
        <v>5</v>
      </c>
      <c r="C9902" s="5">
        <v>0.55800000000000005</v>
      </c>
    </row>
    <row r="9903" spans="1:3" x14ac:dyDescent="0.2">
      <c r="A9903" s="3" t="str">
        <f>"FGD1"</f>
        <v>FGD1</v>
      </c>
      <c r="B9903" s="4">
        <v>5</v>
      </c>
      <c r="C9903" s="5">
        <v>0.55800000000000005</v>
      </c>
    </row>
    <row r="9904" spans="1:3" x14ac:dyDescent="0.2">
      <c r="A9904" s="3" t="str">
        <f>"EFS"</f>
        <v>EFS</v>
      </c>
      <c r="B9904" s="4">
        <v>5</v>
      </c>
      <c r="C9904" s="5">
        <v>0.55800000000000005</v>
      </c>
    </row>
    <row r="9905" spans="1:3" x14ac:dyDescent="0.2">
      <c r="A9905" s="3" t="str">
        <f>"RMND5B"</f>
        <v>RMND5B</v>
      </c>
      <c r="B9905" s="4">
        <v>5</v>
      </c>
      <c r="C9905" s="5">
        <v>0.55600000000000005</v>
      </c>
    </row>
    <row r="9906" spans="1:3" x14ac:dyDescent="0.2">
      <c r="A9906" s="3" t="str">
        <f>"PAX6"</f>
        <v>PAX6</v>
      </c>
      <c r="B9906" s="4">
        <v>5</v>
      </c>
      <c r="C9906" s="5">
        <v>0.55600000000000005</v>
      </c>
    </row>
    <row r="9907" spans="1:3" x14ac:dyDescent="0.2">
      <c r="A9907" s="3" t="str">
        <f>"NSUN2"</f>
        <v>NSUN2</v>
      </c>
      <c r="B9907" s="4">
        <v>5</v>
      </c>
      <c r="C9907" s="5">
        <v>0.55600000000000005</v>
      </c>
    </row>
    <row r="9908" spans="1:3" x14ac:dyDescent="0.2">
      <c r="A9908" s="3" t="str">
        <f>"NBPF8"</f>
        <v>NBPF8</v>
      </c>
      <c r="B9908" s="4">
        <v>5</v>
      </c>
      <c r="C9908" s="5">
        <v>0.55600000000000005</v>
      </c>
    </row>
    <row r="9909" spans="1:3" x14ac:dyDescent="0.2">
      <c r="A9909" s="3" t="str">
        <f>"RNF215"</f>
        <v>RNF215</v>
      </c>
      <c r="B9909" s="4">
        <v>5</v>
      </c>
      <c r="C9909" s="5">
        <v>0.55600000000000005</v>
      </c>
    </row>
    <row r="9910" spans="1:3" x14ac:dyDescent="0.2">
      <c r="A9910" s="3" t="str">
        <f>"POGK"</f>
        <v>POGK</v>
      </c>
      <c r="B9910" s="4">
        <v>5</v>
      </c>
      <c r="C9910" s="5">
        <v>0.55500000000000005</v>
      </c>
    </row>
    <row r="9911" spans="1:3" x14ac:dyDescent="0.2">
      <c r="A9911" s="3" t="str">
        <f>"NIPAL2"</f>
        <v>NIPAL2</v>
      </c>
      <c r="B9911" s="4">
        <v>5</v>
      </c>
      <c r="C9911" s="5">
        <v>0.55500000000000005</v>
      </c>
    </row>
    <row r="9912" spans="1:3" x14ac:dyDescent="0.2">
      <c r="A9912" s="3" t="str">
        <f>"ARRDC3"</f>
        <v>ARRDC3</v>
      </c>
      <c r="B9912" s="4">
        <v>5</v>
      </c>
      <c r="C9912" s="5">
        <v>0.55500000000000005</v>
      </c>
    </row>
    <row r="9913" spans="1:3" x14ac:dyDescent="0.2">
      <c r="A9913" s="3" t="str">
        <f>"ZNF618"</f>
        <v>ZNF618</v>
      </c>
      <c r="B9913" s="4">
        <v>5</v>
      </c>
      <c r="C9913" s="5">
        <v>0.55400000000000005</v>
      </c>
    </row>
    <row r="9914" spans="1:3" x14ac:dyDescent="0.2">
      <c r="A9914" s="3" t="str">
        <f>"ANO1"</f>
        <v>ANO1</v>
      </c>
      <c r="B9914" s="4">
        <v>5</v>
      </c>
      <c r="C9914" s="5">
        <v>0.55300000000000005</v>
      </c>
    </row>
    <row r="9915" spans="1:3" x14ac:dyDescent="0.2">
      <c r="A9915" s="3" t="str">
        <f>"HR"</f>
        <v>HR</v>
      </c>
      <c r="B9915" s="4">
        <v>5</v>
      </c>
      <c r="C9915" s="5">
        <v>0.55300000000000005</v>
      </c>
    </row>
    <row r="9916" spans="1:3" x14ac:dyDescent="0.2">
      <c r="A9916" s="3" t="str">
        <f>"ACVR2A"</f>
        <v>ACVR2A</v>
      </c>
      <c r="B9916" s="4">
        <v>5</v>
      </c>
      <c r="C9916" s="5">
        <v>0.55300000000000005</v>
      </c>
    </row>
    <row r="9917" spans="1:3" x14ac:dyDescent="0.2">
      <c r="A9917" s="3" t="str">
        <f>"MRPS11"</f>
        <v>MRPS11</v>
      </c>
      <c r="B9917" s="4">
        <v>5</v>
      </c>
      <c r="C9917" s="5">
        <v>0.55300000000000005</v>
      </c>
    </row>
    <row r="9918" spans="1:3" x14ac:dyDescent="0.2">
      <c r="A9918" s="3" t="str">
        <f>"SLC35B1"</f>
        <v>SLC35B1</v>
      </c>
      <c r="B9918" s="4">
        <v>5</v>
      </c>
      <c r="C9918" s="5">
        <v>0.55200000000000005</v>
      </c>
    </row>
    <row r="9919" spans="1:3" x14ac:dyDescent="0.2">
      <c r="A9919" s="3" t="str">
        <f>"PARP16"</f>
        <v>PARP16</v>
      </c>
      <c r="B9919" s="4">
        <v>5</v>
      </c>
      <c r="C9919" s="5">
        <v>0.55100000000000005</v>
      </c>
    </row>
    <row r="9920" spans="1:3" x14ac:dyDescent="0.2">
      <c r="A9920" s="3" t="str">
        <f>"RBM3"</f>
        <v>RBM3</v>
      </c>
      <c r="B9920" s="4">
        <v>5</v>
      </c>
      <c r="C9920" s="5">
        <v>0.55100000000000005</v>
      </c>
    </row>
    <row r="9921" spans="1:3" x14ac:dyDescent="0.2">
      <c r="A9921" s="3" t="str">
        <f>"PCDH20"</f>
        <v>PCDH20</v>
      </c>
      <c r="B9921" s="4">
        <v>5</v>
      </c>
      <c r="C9921" s="5">
        <v>0.55100000000000005</v>
      </c>
    </row>
    <row r="9922" spans="1:3" x14ac:dyDescent="0.2">
      <c r="A9922" s="3" t="str">
        <f>"LINC01948"</f>
        <v>LINC01948</v>
      </c>
      <c r="B9922" s="4">
        <v>5</v>
      </c>
      <c r="C9922" s="5">
        <v>0.55100000000000005</v>
      </c>
    </row>
    <row r="9923" spans="1:3" x14ac:dyDescent="0.2">
      <c r="A9923" s="3" t="str">
        <f>"CASK"</f>
        <v>CASK</v>
      </c>
      <c r="B9923" s="4">
        <v>5</v>
      </c>
      <c r="C9923" s="5">
        <v>0.55100000000000005</v>
      </c>
    </row>
    <row r="9924" spans="1:3" x14ac:dyDescent="0.2">
      <c r="A9924" s="3" t="str">
        <f>"NDUFS2"</f>
        <v>NDUFS2</v>
      </c>
      <c r="B9924" s="4">
        <v>5</v>
      </c>
      <c r="C9924" s="5">
        <v>0.55100000000000005</v>
      </c>
    </row>
    <row r="9925" spans="1:3" x14ac:dyDescent="0.2">
      <c r="A9925" s="3" t="str">
        <f>"LANCL3"</f>
        <v>LANCL3</v>
      </c>
      <c r="B9925" s="4">
        <v>5</v>
      </c>
      <c r="C9925" s="5">
        <v>0.55000000000000004</v>
      </c>
    </row>
    <row r="9926" spans="1:3" x14ac:dyDescent="0.2">
      <c r="A9926" s="3" t="str">
        <f>"SERPINB3"</f>
        <v>SERPINB3</v>
      </c>
      <c r="B9926" s="4">
        <v>5</v>
      </c>
      <c r="C9926" s="5">
        <v>0.55000000000000004</v>
      </c>
    </row>
    <row r="9927" spans="1:3" x14ac:dyDescent="0.2">
      <c r="A9927" s="3" t="str">
        <f>"NFATC4"</f>
        <v>NFATC4</v>
      </c>
      <c r="B9927" s="4">
        <v>5</v>
      </c>
      <c r="C9927" s="5">
        <v>0.54800000000000004</v>
      </c>
    </row>
    <row r="9928" spans="1:3" x14ac:dyDescent="0.2">
      <c r="A9928" s="3" t="str">
        <f>"GCN1"</f>
        <v>GCN1</v>
      </c>
      <c r="B9928" s="4">
        <v>5</v>
      </c>
      <c r="C9928" s="5">
        <v>0.54800000000000004</v>
      </c>
    </row>
    <row r="9929" spans="1:3" x14ac:dyDescent="0.2">
      <c r="A9929" s="3" t="str">
        <f>"NUP188"</f>
        <v>NUP188</v>
      </c>
      <c r="B9929" s="4">
        <v>5</v>
      </c>
      <c r="C9929" s="5">
        <v>0.54800000000000004</v>
      </c>
    </row>
    <row r="9930" spans="1:3" x14ac:dyDescent="0.2">
      <c r="A9930" s="3" t="str">
        <f>"AP002761.3"</f>
        <v>AP002761.3</v>
      </c>
      <c r="B9930" s="4">
        <v>5</v>
      </c>
      <c r="C9930" s="5">
        <v>0.54700000000000004</v>
      </c>
    </row>
    <row r="9931" spans="1:3" x14ac:dyDescent="0.2">
      <c r="A9931" s="3" t="str">
        <f>"NKD1"</f>
        <v>NKD1</v>
      </c>
      <c r="B9931" s="4">
        <v>5</v>
      </c>
      <c r="C9931" s="5">
        <v>0.54700000000000004</v>
      </c>
    </row>
    <row r="9932" spans="1:3" x14ac:dyDescent="0.2">
      <c r="A9932" s="3" t="str">
        <f>"PCAT7"</f>
        <v>PCAT7</v>
      </c>
      <c r="B9932" s="4">
        <v>5</v>
      </c>
      <c r="C9932" s="5">
        <v>0.54600000000000004</v>
      </c>
    </row>
    <row r="9933" spans="1:3" x14ac:dyDescent="0.2">
      <c r="A9933" s="3" t="str">
        <f>"MXRA5"</f>
        <v>MXRA5</v>
      </c>
      <c r="B9933" s="4">
        <v>5</v>
      </c>
      <c r="C9933" s="5">
        <v>0.54600000000000004</v>
      </c>
    </row>
    <row r="9934" spans="1:3" x14ac:dyDescent="0.2">
      <c r="A9934" s="3" t="str">
        <f>"CHP1"</f>
        <v>CHP1</v>
      </c>
      <c r="B9934" s="4">
        <v>5</v>
      </c>
      <c r="C9934" s="5">
        <v>0.54600000000000004</v>
      </c>
    </row>
    <row r="9935" spans="1:3" x14ac:dyDescent="0.2">
      <c r="A9935" s="3" t="str">
        <f>"L3MBTL3"</f>
        <v>L3MBTL3</v>
      </c>
      <c r="B9935" s="4">
        <v>5</v>
      </c>
      <c r="C9935" s="5">
        <v>0.54400000000000004</v>
      </c>
    </row>
    <row r="9936" spans="1:3" x14ac:dyDescent="0.2">
      <c r="A9936" s="3" t="str">
        <f>"TBC1D12"</f>
        <v>TBC1D12</v>
      </c>
      <c r="B9936" s="4">
        <v>5</v>
      </c>
      <c r="C9936" s="5">
        <v>0.54400000000000004</v>
      </c>
    </row>
    <row r="9937" spans="1:3" x14ac:dyDescent="0.2">
      <c r="A9937" s="3" t="str">
        <f>"VEGFC"</f>
        <v>VEGFC</v>
      </c>
      <c r="B9937" s="4">
        <v>5</v>
      </c>
      <c r="C9937" s="5">
        <v>0.54400000000000004</v>
      </c>
    </row>
    <row r="9938" spans="1:3" x14ac:dyDescent="0.2">
      <c r="A9938" s="3" t="str">
        <f>"PLA2G4F"</f>
        <v>PLA2G4F</v>
      </c>
      <c r="B9938" s="4">
        <v>5</v>
      </c>
      <c r="C9938" s="5">
        <v>0.54300000000000004</v>
      </c>
    </row>
    <row r="9939" spans="1:3" x14ac:dyDescent="0.2">
      <c r="A9939" s="3" t="str">
        <f>"MYO16-AS1"</f>
        <v>MYO16-AS1</v>
      </c>
      <c r="B9939" s="4">
        <v>5</v>
      </c>
      <c r="C9939" s="5">
        <v>0.54300000000000004</v>
      </c>
    </row>
    <row r="9940" spans="1:3" x14ac:dyDescent="0.2">
      <c r="A9940" s="3" t="str">
        <f>"GABRP"</f>
        <v>GABRP</v>
      </c>
      <c r="B9940" s="4">
        <v>5</v>
      </c>
      <c r="C9940" s="5">
        <v>0.54300000000000004</v>
      </c>
    </row>
    <row r="9941" spans="1:3" x14ac:dyDescent="0.2">
      <c r="A9941" s="3" t="str">
        <f>"TIMP3"</f>
        <v>TIMP3</v>
      </c>
      <c r="B9941" s="4">
        <v>5</v>
      </c>
      <c r="C9941" s="5">
        <v>0.54200000000000004</v>
      </c>
    </row>
    <row r="9942" spans="1:3" x14ac:dyDescent="0.2">
      <c r="A9942" s="3" t="str">
        <f>"RTN3"</f>
        <v>RTN3</v>
      </c>
      <c r="B9942" s="4">
        <v>5</v>
      </c>
      <c r="C9942" s="5">
        <v>0.54200000000000004</v>
      </c>
    </row>
    <row r="9943" spans="1:3" x14ac:dyDescent="0.2">
      <c r="A9943" s="3" t="str">
        <f>"PPP1R3E"</f>
        <v>PPP1R3E</v>
      </c>
      <c r="B9943" s="4">
        <v>5</v>
      </c>
      <c r="C9943" s="5">
        <v>0.54200000000000004</v>
      </c>
    </row>
    <row r="9944" spans="1:3" x14ac:dyDescent="0.2">
      <c r="A9944" s="3" t="str">
        <f>"LIMA1"</f>
        <v>LIMA1</v>
      </c>
      <c r="B9944" s="4">
        <v>5</v>
      </c>
      <c r="C9944" s="5">
        <v>0.54100000000000004</v>
      </c>
    </row>
    <row r="9945" spans="1:3" x14ac:dyDescent="0.2">
      <c r="A9945" s="3" t="str">
        <f>"ZNF300"</f>
        <v>ZNF300</v>
      </c>
      <c r="B9945" s="4">
        <v>5</v>
      </c>
      <c r="C9945" s="5">
        <v>0.54100000000000004</v>
      </c>
    </row>
    <row r="9946" spans="1:3" x14ac:dyDescent="0.2">
      <c r="A9946" s="3" t="str">
        <f>"LDLRAP1"</f>
        <v>LDLRAP1</v>
      </c>
      <c r="B9946" s="4">
        <v>5</v>
      </c>
      <c r="C9946" s="5">
        <v>0.54100000000000004</v>
      </c>
    </row>
    <row r="9947" spans="1:3" x14ac:dyDescent="0.2">
      <c r="A9947" s="3" t="str">
        <f>"UNC5B"</f>
        <v>UNC5B</v>
      </c>
      <c r="B9947" s="4">
        <v>5</v>
      </c>
      <c r="C9947" s="5">
        <v>0.54</v>
      </c>
    </row>
    <row r="9948" spans="1:3" x14ac:dyDescent="0.2">
      <c r="A9948" s="3" t="str">
        <f>"PFKL"</f>
        <v>PFKL</v>
      </c>
      <c r="B9948" s="4">
        <v>5</v>
      </c>
      <c r="C9948" s="5">
        <v>0.54</v>
      </c>
    </row>
    <row r="9949" spans="1:3" x14ac:dyDescent="0.2">
      <c r="A9949" s="3" t="str">
        <f>"PCDHB3"</f>
        <v>PCDHB3</v>
      </c>
      <c r="B9949" s="4">
        <v>5</v>
      </c>
      <c r="C9949" s="5">
        <v>0.53900000000000003</v>
      </c>
    </row>
    <row r="9950" spans="1:3" x14ac:dyDescent="0.2">
      <c r="A9950" s="3" t="str">
        <f>"MLLT1"</f>
        <v>MLLT1</v>
      </c>
      <c r="B9950" s="4">
        <v>5</v>
      </c>
      <c r="C9950" s="5">
        <v>0.53900000000000003</v>
      </c>
    </row>
    <row r="9951" spans="1:3" x14ac:dyDescent="0.2">
      <c r="A9951" s="3" t="str">
        <f>"DDRGK1"</f>
        <v>DDRGK1</v>
      </c>
      <c r="B9951" s="4">
        <v>5</v>
      </c>
      <c r="C9951" s="5">
        <v>0.53800000000000003</v>
      </c>
    </row>
    <row r="9952" spans="1:3" x14ac:dyDescent="0.2">
      <c r="A9952" s="3" t="str">
        <f>"TOR2A"</f>
        <v>TOR2A</v>
      </c>
      <c r="B9952" s="4">
        <v>5</v>
      </c>
      <c r="C9952" s="5">
        <v>0.53800000000000003</v>
      </c>
    </row>
    <row r="9953" spans="1:3" x14ac:dyDescent="0.2">
      <c r="A9953" s="3" t="str">
        <f>"SLC5A5"</f>
        <v>SLC5A5</v>
      </c>
      <c r="B9953" s="4">
        <v>5</v>
      </c>
      <c r="C9953" s="5">
        <v>0.53800000000000003</v>
      </c>
    </row>
    <row r="9954" spans="1:3" x14ac:dyDescent="0.2">
      <c r="A9954" s="3" t="str">
        <f>"AL023284.4"</f>
        <v>AL023284.4</v>
      </c>
      <c r="B9954" s="4">
        <v>5</v>
      </c>
      <c r="C9954" s="5">
        <v>0.53800000000000003</v>
      </c>
    </row>
    <row r="9955" spans="1:3" x14ac:dyDescent="0.2">
      <c r="A9955" s="3" t="str">
        <f>"CENPW"</f>
        <v>CENPW</v>
      </c>
      <c r="B9955" s="4">
        <v>5</v>
      </c>
      <c r="C9955" s="5">
        <v>0.53700000000000003</v>
      </c>
    </row>
    <row r="9956" spans="1:3" x14ac:dyDescent="0.2">
      <c r="A9956" s="3" t="str">
        <f>"ATL3"</f>
        <v>ATL3</v>
      </c>
      <c r="B9956" s="4">
        <v>5</v>
      </c>
      <c r="C9956" s="5">
        <v>0.53700000000000003</v>
      </c>
    </row>
    <row r="9957" spans="1:3" x14ac:dyDescent="0.2">
      <c r="A9957" s="3" t="str">
        <f>"MTAP"</f>
        <v>MTAP</v>
      </c>
      <c r="B9957" s="4">
        <v>5</v>
      </c>
      <c r="C9957" s="5">
        <v>0.53700000000000003</v>
      </c>
    </row>
    <row r="9958" spans="1:3" x14ac:dyDescent="0.2">
      <c r="A9958" s="3" t="str">
        <f>"CELSR2"</f>
        <v>CELSR2</v>
      </c>
      <c r="B9958" s="4">
        <v>5</v>
      </c>
      <c r="C9958" s="5">
        <v>0.53700000000000003</v>
      </c>
    </row>
    <row r="9959" spans="1:3" x14ac:dyDescent="0.2">
      <c r="A9959" s="3" t="str">
        <f>"RABGAP1"</f>
        <v>RABGAP1</v>
      </c>
      <c r="B9959" s="4">
        <v>5</v>
      </c>
      <c r="C9959" s="5">
        <v>0.53600000000000003</v>
      </c>
    </row>
    <row r="9960" spans="1:3" x14ac:dyDescent="0.2">
      <c r="A9960" s="3" t="str">
        <f>"PTAR1"</f>
        <v>PTAR1</v>
      </c>
      <c r="B9960" s="4">
        <v>5</v>
      </c>
      <c r="C9960" s="5">
        <v>0.53600000000000003</v>
      </c>
    </row>
    <row r="9961" spans="1:3" x14ac:dyDescent="0.2">
      <c r="A9961" s="3" t="str">
        <f>"PRICKLE4"</f>
        <v>PRICKLE4</v>
      </c>
      <c r="B9961" s="4">
        <v>5</v>
      </c>
      <c r="C9961" s="5">
        <v>0.53400000000000003</v>
      </c>
    </row>
    <row r="9962" spans="1:3" x14ac:dyDescent="0.2">
      <c r="A9962" s="3" t="str">
        <f>"HGSNAT"</f>
        <v>HGSNAT</v>
      </c>
      <c r="B9962" s="4">
        <v>5</v>
      </c>
      <c r="C9962" s="5">
        <v>0.53400000000000003</v>
      </c>
    </row>
    <row r="9963" spans="1:3" x14ac:dyDescent="0.2">
      <c r="A9963" s="3" t="str">
        <f>"TRIM14"</f>
        <v>TRIM14</v>
      </c>
      <c r="B9963" s="4">
        <v>5</v>
      </c>
      <c r="C9963" s="5">
        <v>0.53400000000000003</v>
      </c>
    </row>
    <row r="9964" spans="1:3" x14ac:dyDescent="0.2">
      <c r="A9964" s="3" t="str">
        <f>"DGCR8"</f>
        <v>DGCR8</v>
      </c>
      <c r="B9964" s="4">
        <v>5</v>
      </c>
      <c r="C9964" s="5">
        <v>0.53300000000000003</v>
      </c>
    </row>
    <row r="9965" spans="1:3" x14ac:dyDescent="0.2">
      <c r="A9965" s="3" t="str">
        <f>"FOXRED2"</f>
        <v>FOXRED2</v>
      </c>
      <c r="B9965" s="4">
        <v>5</v>
      </c>
      <c r="C9965" s="5">
        <v>0.53300000000000003</v>
      </c>
    </row>
    <row r="9966" spans="1:3" x14ac:dyDescent="0.2">
      <c r="A9966" s="3" t="str">
        <f>"DHX33"</f>
        <v>DHX33</v>
      </c>
      <c r="B9966" s="4">
        <v>5</v>
      </c>
      <c r="C9966" s="5">
        <v>0.53300000000000003</v>
      </c>
    </row>
    <row r="9967" spans="1:3" x14ac:dyDescent="0.2">
      <c r="A9967" s="3" t="str">
        <f>"VIPAS39"</f>
        <v>VIPAS39</v>
      </c>
      <c r="B9967" s="4">
        <v>5</v>
      </c>
      <c r="C9967" s="5">
        <v>0.53300000000000003</v>
      </c>
    </row>
    <row r="9968" spans="1:3" x14ac:dyDescent="0.2">
      <c r="A9968" s="3" t="str">
        <f>"ENDOD1"</f>
        <v>ENDOD1</v>
      </c>
      <c r="B9968" s="4">
        <v>5</v>
      </c>
      <c r="C9968" s="5">
        <v>0.53300000000000003</v>
      </c>
    </row>
    <row r="9969" spans="1:3" x14ac:dyDescent="0.2">
      <c r="A9969" s="3" t="str">
        <f>"RUSF1"</f>
        <v>RUSF1</v>
      </c>
      <c r="B9969" s="4">
        <v>5</v>
      </c>
      <c r="C9969" s="5">
        <v>0.53200000000000003</v>
      </c>
    </row>
    <row r="9970" spans="1:3" x14ac:dyDescent="0.2">
      <c r="A9970" s="3" t="str">
        <f>"LAMB2"</f>
        <v>LAMB2</v>
      </c>
      <c r="B9970" s="4">
        <v>5</v>
      </c>
      <c r="C9970" s="5">
        <v>0.53200000000000003</v>
      </c>
    </row>
    <row r="9971" spans="1:3" x14ac:dyDescent="0.2">
      <c r="A9971" s="3" t="str">
        <f>"NDRG1"</f>
        <v>NDRG1</v>
      </c>
      <c r="B9971" s="4">
        <v>5</v>
      </c>
      <c r="C9971" s="5">
        <v>0.53100000000000003</v>
      </c>
    </row>
    <row r="9972" spans="1:3" x14ac:dyDescent="0.2">
      <c r="A9972" s="3" t="str">
        <f>"AL035252.3"</f>
        <v>AL035252.3</v>
      </c>
      <c r="B9972" s="4">
        <v>5</v>
      </c>
      <c r="C9972" s="5">
        <v>0.53100000000000003</v>
      </c>
    </row>
    <row r="9973" spans="1:3" x14ac:dyDescent="0.2">
      <c r="A9973" s="3" t="str">
        <f>"ANKRD34A"</f>
        <v>ANKRD34A</v>
      </c>
      <c r="B9973" s="4">
        <v>5</v>
      </c>
      <c r="C9973" s="5">
        <v>0.53100000000000003</v>
      </c>
    </row>
    <row r="9974" spans="1:3" x14ac:dyDescent="0.2">
      <c r="A9974" s="3" t="str">
        <f>"PCDHB2"</f>
        <v>PCDHB2</v>
      </c>
      <c r="B9974" s="4">
        <v>5</v>
      </c>
      <c r="C9974" s="5">
        <v>0.53</v>
      </c>
    </row>
    <row r="9975" spans="1:3" x14ac:dyDescent="0.2">
      <c r="A9975" s="3" t="str">
        <f>"OPN3"</f>
        <v>OPN3</v>
      </c>
      <c r="B9975" s="4">
        <v>5</v>
      </c>
      <c r="C9975" s="5">
        <v>0.53</v>
      </c>
    </row>
    <row r="9976" spans="1:3" x14ac:dyDescent="0.2">
      <c r="A9976" s="3" t="str">
        <f>"MMS19"</f>
        <v>MMS19</v>
      </c>
      <c r="B9976" s="4">
        <v>5</v>
      </c>
      <c r="C9976" s="5">
        <v>0.52900000000000003</v>
      </c>
    </row>
    <row r="9977" spans="1:3" x14ac:dyDescent="0.2">
      <c r="A9977" s="3" t="str">
        <f>"RNASEL"</f>
        <v>RNASEL</v>
      </c>
      <c r="B9977" s="4">
        <v>5</v>
      </c>
      <c r="C9977" s="5">
        <v>0.52900000000000003</v>
      </c>
    </row>
    <row r="9978" spans="1:3" x14ac:dyDescent="0.2">
      <c r="A9978" s="3" t="str">
        <f>"GOLGA4"</f>
        <v>GOLGA4</v>
      </c>
      <c r="B9978" s="4">
        <v>5</v>
      </c>
      <c r="C9978" s="5">
        <v>0.52900000000000003</v>
      </c>
    </row>
    <row r="9979" spans="1:3" x14ac:dyDescent="0.2">
      <c r="A9979" s="3" t="str">
        <f>"COBLL1"</f>
        <v>COBLL1</v>
      </c>
      <c r="B9979" s="4">
        <v>5</v>
      </c>
      <c r="C9979" s="5">
        <v>0.52900000000000003</v>
      </c>
    </row>
    <row r="9980" spans="1:3" x14ac:dyDescent="0.2">
      <c r="A9980" s="3" t="str">
        <f>"PRODH"</f>
        <v>PRODH</v>
      </c>
      <c r="B9980" s="4">
        <v>5</v>
      </c>
      <c r="C9980" s="5">
        <v>0.52800000000000002</v>
      </c>
    </row>
    <row r="9981" spans="1:3" x14ac:dyDescent="0.2">
      <c r="A9981" s="3" t="str">
        <f>"DSC3"</f>
        <v>DSC3</v>
      </c>
      <c r="B9981" s="4">
        <v>5</v>
      </c>
      <c r="C9981" s="5">
        <v>0.52700000000000002</v>
      </c>
    </row>
    <row r="9982" spans="1:3" x14ac:dyDescent="0.2">
      <c r="A9982" s="3" t="str">
        <f>"SLC66A2"</f>
        <v>SLC66A2</v>
      </c>
      <c r="B9982" s="4">
        <v>5</v>
      </c>
      <c r="C9982" s="5">
        <v>0.52700000000000002</v>
      </c>
    </row>
    <row r="9983" spans="1:3" x14ac:dyDescent="0.2">
      <c r="A9983" s="3" t="str">
        <f>"TSPAN5"</f>
        <v>TSPAN5</v>
      </c>
      <c r="B9983" s="4">
        <v>5</v>
      </c>
      <c r="C9983" s="5">
        <v>0.52600000000000002</v>
      </c>
    </row>
    <row r="9984" spans="1:3" x14ac:dyDescent="0.2">
      <c r="A9984" s="3" t="str">
        <f>"DTX4"</f>
        <v>DTX4</v>
      </c>
      <c r="B9984" s="4">
        <v>5</v>
      </c>
      <c r="C9984" s="5">
        <v>0.52600000000000002</v>
      </c>
    </row>
    <row r="9985" spans="1:3" x14ac:dyDescent="0.2">
      <c r="A9985" s="3" t="str">
        <f>"RPP21"</f>
        <v>RPP21</v>
      </c>
      <c r="B9985" s="4">
        <v>5</v>
      </c>
      <c r="C9985" s="5">
        <v>0.52600000000000002</v>
      </c>
    </row>
    <row r="9986" spans="1:3" x14ac:dyDescent="0.2">
      <c r="A9986" s="3" t="str">
        <f>"YES1"</f>
        <v>YES1</v>
      </c>
      <c r="B9986" s="4">
        <v>5</v>
      </c>
      <c r="C9986" s="5">
        <v>0.52500000000000002</v>
      </c>
    </row>
    <row r="9987" spans="1:3" x14ac:dyDescent="0.2">
      <c r="A9987" s="3" t="str">
        <f>"TRIM65"</f>
        <v>TRIM65</v>
      </c>
      <c r="B9987" s="4">
        <v>5</v>
      </c>
      <c r="C9987" s="5">
        <v>0.52400000000000002</v>
      </c>
    </row>
    <row r="9988" spans="1:3" x14ac:dyDescent="0.2">
      <c r="A9988" s="3" t="str">
        <f>"DHDDS"</f>
        <v>DHDDS</v>
      </c>
      <c r="B9988" s="4">
        <v>5</v>
      </c>
      <c r="C9988" s="5">
        <v>0.52300000000000002</v>
      </c>
    </row>
    <row r="9989" spans="1:3" x14ac:dyDescent="0.2">
      <c r="A9989" s="3" t="str">
        <f>"NSD1"</f>
        <v>NSD1</v>
      </c>
      <c r="B9989" s="4">
        <v>5</v>
      </c>
      <c r="C9989" s="5">
        <v>0.52300000000000002</v>
      </c>
    </row>
    <row r="9990" spans="1:3" x14ac:dyDescent="0.2">
      <c r="A9990" s="3" t="str">
        <f>"CAPN13"</f>
        <v>CAPN13</v>
      </c>
      <c r="B9990" s="4">
        <v>5</v>
      </c>
      <c r="C9990" s="5">
        <v>0.52200000000000002</v>
      </c>
    </row>
    <row r="9991" spans="1:3" x14ac:dyDescent="0.2">
      <c r="A9991" s="3" t="str">
        <f>"LYNX1"</f>
        <v>LYNX1</v>
      </c>
      <c r="B9991" s="4">
        <v>5</v>
      </c>
      <c r="C9991" s="5">
        <v>0.52200000000000002</v>
      </c>
    </row>
    <row r="9992" spans="1:3" x14ac:dyDescent="0.2">
      <c r="A9992" s="3" t="str">
        <f>"POLE2"</f>
        <v>POLE2</v>
      </c>
      <c r="B9992" s="4">
        <v>5</v>
      </c>
      <c r="C9992" s="5">
        <v>0.52200000000000002</v>
      </c>
    </row>
    <row r="9993" spans="1:3" x14ac:dyDescent="0.2">
      <c r="A9993" s="3" t="str">
        <f>"FASTKD1"</f>
        <v>FASTKD1</v>
      </c>
      <c r="B9993" s="4">
        <v>5</v>
      </c>
      <c r="C9993" s="5">
        <v>0.52200000000000002</v>
      </c>
    </row>
    <row r="9994" spans="1:3" x14ac:dyDescent="0.2">
      <c r="A9994" s="3" t="str">
        <f>"FOXP4"</f>
        <v>FOXP4</v>
      </c>
      <c r="B9994" s="4">
        <v>5</v>
      </c>
      <c r="C9994" s="5">
        <v>0.52100000000000002</v>
      </c>
    </row>
    <row r="9995" spans="1:3" x14ac:dyDescent="0.2">
      <c r="A9995" s="3" t="str">
        <f>"UQCRFS1"</f>
        <v>UQCRFS1</v>
      </c>
      <c r="B9995" s="4">
        <v>5</v>
      </c>
      <c r="C9995" s="5">
        <v>0.52</v>
      </c>
    </row>
    <row r="9996" spans="1:3" x14ac:dyDescent="0.2">
      <c r="A9996" s="3" t="str">
        <f>"SLC35G1"</f>
        <v>SLC35G1</v>
      </c>
      <c r="B9996" s="4">
        <v>5</v>
      </c>
      <c r="C9996" s="5">
        <v>0.52</v>
      </c>
    </row>
    <row r="9997" spans="1:3" x14ac:dyDescent="0.2">
      <c r="A9997" s="3" t="str">
        <f>"CCDC9B"</f>
        <v>CCDC9B</v>
      </c>
      <c r="B9997" s="4">
        <v>5</v>
      </c>
      <c r="C9997" s="5">
        <v>0.51900000000000002</v>
      </c>
    </row>
    <row r="9998" spans="1:3" x14ac:dyDescent="0.2">
      <c r="A9998" s="3" t="str">
        <f>"TUBB"</f>
        <v>TUBB</v>
      </c>
      <c r="B9998" s="4">
        <v>5</v>
      </c>
      <c r="C9998" s="5">
        <v>0.51900000000000002</v>
      </c>
    </row>
    <row r="9999" spans="1:3" x14ac:dyDescent="0.2">
      <c r="A9999" s="3" t="str">
        <f>"LGALSL"</f>
        <v>LGALSL</v>
      </c>
      <c r="B9999" s="4">
        <v>5</v>
      </c>
      <c r="C9999" s="5">
        <v>0.51900000000000002</v>
      </c>
    </row>
    <row r="10000" spans="1:3" x14ac:dyDescent="0.2">
      <c r="A10000" s="3" t="str">
        <f>"GRAMD4"</f>
        <v>GRAMD4</v>
      </c>
      <c r="B10000" s="4">
        <v>5</v>
      </c>
      <c r="C10000" s="5">
        <v>0.51900000000000002</v>
      </c>
    </row>
    <row r="10001" spans="1:3" x14ac:dyDescent="0.2">
      <c r="A10001" s="3" t="str">
        <f>"LGALS8"</f>
        <v>LGALS8</v>
      </c>
      <c r="B10001" s="4">
        <v>5</v>
      </c>
      <c r="C10001" s="5">
        <v>0.51900000000000002</v>
      </c>
    </row>
    <row r="10002" spans="1:3" x14ac:dyDescent="0.2">
      <c r="A10002" s="3" t="str">
        <f>"ZNF213"</f>
        <v>ZNF213</v>
      </c>
      <c r="B10002" s="4">
        <v>5</v>
      </c>
      <c r="C10002" s="5">
        <v>0.51700000000000002</v>
      </c>
    </row>
    <row r="10003" spans="1:3" x14ac:dyDescent="0.2">
      <c r="A10003" s="3" t="str">
        <f>"HDAC8"</f>
        <v>HDAC8</v>
      </c>
      <c r="B10003" s="4">
        <v>5</v>
      </c>
      <c r="C10003" s="5">
        <v>0.51700000000000002</v>
      </c>
    </row>
    <row r="10004" spans="1:3" x14ac:dyDescent="0.2">
      <c r="A10004" s="3" t="str">
        <f>"DSN1"</f>
        <v>DSN1</v>
      </c>
      <c r="B10004" s="4">
        <v>5</v>
      </c>
      <c r="C10004" s="5">
        <v>0.51600000000000001</v>
      </c>
    </row>
    <row r="10005" spans="1:3" x14ac:dyDescent="0.2">
      <c r="A10005" s="3" t="str">
        <f>"LEMD1"</f>
        <v>LEMD1</v>
      </c>
      <c r="B10005" s="4">
        <v>5</v>
      </c>
      <c r="C10005" s="5">
        <v>0.51600000000000001</v>
      </c>
    </row>
    <row r="10006" spans="1:3" x14ac:dyDescent="0.2">
      <c r="A10006" s="3" t="str">
        <f>"BTBD11"</f>
        <v>BTBD11</v>
      </c>
      <c r="B10006" s="4">
        <v>5</v>
      </c>
      <c r="C10006" s="5">
        <v>0.51600000000000001</v>
      </c>
    </row>
    <row r="10007" spans="1:3" x14ac:dyDescent="0.2">
      <c r="A10007" s="3" t="str">
        <f>"TP53I3"</f>
        <v>TP53I3</v>
      </c>
      <c r="B10007" s="4">
        <v>5</v>
      </c>
      <c r="C10007" s="5">
        <v>0.51500000000000001</v>
      </c>
    </row>
    <row r="10008" spans="1:3" x14ac:dyDescent="0.2">
      <c r="A10008" s="3" t="str">
        <f>"C8orf58"</f>
        <v>C8orf58</v>
      </c>
      <c r="B10008" s="4">
        <v>5</v>
      </c>
      <c r="C10008" s="5">
        <v>0.51400000000000001</v>
      </c>
    </row>
    <row r="10009" spans="1:3" x14ac:dyDescent="0.2">
      <c r="A10009" s="3" t="str">
        <f>"SLC25A1"</f>
        <v>SLC25A1</v>
      </c>
      <c r="B10009" s="4">
        <v>5</v>
      </c>
      <c r="C10009" s="5">
        <v>0.51400000000000001</v>
      </c>
    </row>
    <row r="10010" spans="1:3" x14ac:dyDescent="0.2">
      <c r="A10010" s="3" t="str">
        <f>"METTL1"</f>
        <v>METTL1</v>
      </c>
      <c r="B10010" s="4">
        <v>5</v>
      </c>
      <c r="C10010" s="5">
        <v>0.51400000000000001</v>
      </c>
    </row>
    <row r="10011" spans="1:3" x14ac:dyDescent="0.2">
      <c r="A10011" s="3" t="str">
        <f>"ASB6"</f>
        <v>ASB6</v>
      </c>
      <c r="B10011" s="4">
        <v>5</v>
      </c>
      <c r="C10011" s="5">
        <v>0.51400000000000001</v>
      </c>
    </row>
    <row r="10012" spans="1:3" x14ac:dyDescent="0.2">
      <c r="A10012" s="3" t="str">
        <f>"MN1"</f>
        <v>MN1</v>
      </c>
      <c r="B10012" s="4">
        <v>5</v>
      </c>
      <c r="C10012" s="5">
        <v>0.51300000000000001</v>
      </c>
    </row>
    <row r="10013" spans="1:3" x14ac:dyDescent="0.2">
      <c r="A10013" s="3" t="str">
        <f>"PIGG"</f>
        <v>PIGG</v>
      </c>
      <c r="B10013" s="4">
        <v>5</v>
      </c>
      <c r="C10013" s="5">
        <v>0.51300000000000001</v>
      </c>
    </row>
    <row r="10014" spans="1:3" x14ac:dyDescent="0.2">
      <c r="A10014" s="3" t="str">
        <f>"PHLDA3"</f>
        <v>PHLDA3</v>
      </c>
      <c r="B10014" s="4">
        <v>5</v>
      </c>
      <c r="C10014" s="5">
        <v>0.51300000000000001</v>
      </c>
    </row>
    <row r="10015" spans="1:3" x14ac:dyDescent="0.2">
      <c r="A10015" s="3" t="str">
        <f>"CLDN11"</f>
        <v>CLDN11</v>
      </c>
      <c r="B10015" s="4">
        <v>5</v>
      </c>
      <c r="C10015" s="5">
        <v>0.51200000000000001</v>
      </c>
    </row>
    <row r="10016" spans="1:3" x14ac:dyDescent="0.2">
      <c r="A10016" s="3" t="str">
        <f>"HEXA"</f>
        <v>HEXA</v>
      </c>
      <c r="B10016" s="4">
        <v>5</v>
      </c>
      <c r="C10016" s="5">
        <v>0.51200000000000001</v>
      </c>
    </row>
    <row r="10017" spans="1:3" x14ac:dyDescent="0.2">
      <c r="A10017" s="3" t="str">
        <f>"FAH"</f>
        <v>FAH</v>
      </c>
      <c r="B10017" s="4">
        <v>5</v>
      </c>
      <c r="C10017" s="5">
        <v>0.51200000000000001</v>
      </c>
    </row>
    <row r="10018" spans="1:3" x14ac:dyDescent="0.2">
      <c r="A10018" s="3" t="str">
        <f>"SLPI"</f>
        <v>SLPI</v>
      </c>
      <c r="B10018" s="4">
        <v>5</v>
      </c>
      <c r="C10018" s="5">
        <v>0.51200000000000001</v>
      </c>
    </row>
    <row r="10019" spans="1:3" x14ac:dyDescent="0.2">
      <c r="A10019" s="3" t="str">
        <f>"SLC48A1"</f>
        <v>SLC48A1</v>
      </c>
      <c r="B10019" s="4">
        <v>5</v>
      </c>
      <c r="C10019" s="5">
        <v>0.51100000000000001</v>
      </c>
    </row>
    <row r="10020" spans="1:3" x14ac:dyDescent="0.2">
      <c r="A10020" s="3" t="str">
        <f>"AL139393.1"</f>
        <v>AL139393.1</v>
      </c>
      <c r="B10020" s="4">
        <v>5</v>
      </c>
      <c r="C10020" s="5">
        <v>0.51100000000000001</v>
      </c>
    </row>
    <row r="10021" spans="1:3" x14ac:dyDescent="0.2">
      <c r="A10021" s="3" t="str">
        <f>"CDIP1"</f>
        <v>CDIP1</v>
      </c>
      <c r="B10021" s="4">
        <v>5</v>
      </c>
      <c r="C10021" s="5">
        <v>0.51100000000000001</v>
      </c>
    </row>
    <row r="10022" spans="1:3" x14ac:dyDescent="0.2">
      <c r="A10022" s="3" t="str">
        <f>"ARFGAP3"</f>
        <v>ARFGAP3</v>
      </c>
      <c r="B10022" s="4">
        <v>5</v>
      </c>
      <c r="C10022" s="5">
        <v>0.51</v>
      </c>
    </row>
    <row r="10023" spans="1:3" x14ac:dyDescent="0.2">
      <c r="A10023" s="3" t="str">
        <f>"AC018638.6"</f>
        <v>AC018638.6</v>
      </c>
      <c r="B10023" s="4">
        <v>5</v>
      </c>
      <c r="C10023" s="5">
        <v>0.51</v>
      </c>
    </row>
    <row r="10024" spans="1:3" x14ac:dyDescent="0.2">
      <c r="A10024" s="3" t="str">
        <f>"AQP5"</f>
        <v>AQP5</v>
      </c>
      <c r="B10024" s="4">
        <v>5</v>
      </c>
      <c r="C10024" s="5">
        <v>0.51</v>
      </c>
    </row>
    <row r="10025" spans="1:3" x14ac:dyDescent="0.2">
      <c r="A10025" s="3" t="str">
        <f>"VTCN1"</f>
        <v>VTCN1</v>
      </c>
      <c r="B10025" s="4">
        <v>5</v>
      </c>
      <c r="C10025" s="5">
        <v>0.50900000000000001</v>
      </c>
    </row>
    <row r="10026" spans="1:3" x14ac:dyDescent="0.2">
      <c r="A10026" s="3" t="str">
        <f>"PAK1IP1"</f>
        <v>PAK1IP1</v>
      </c>
      <c r="B10026" s="4">
        <v>5</v>
      </c>
      <c r="C10026" s="5">
        <v>0.50900000000000001</v>
      </c>
    </row>
    <row r="10027" spans="1:3" x14ac:dyDescent="0.2">
      <c r="A10027" s="3" t="str">
        <f>"PTDSS1"</f>
        <v>PTDSS1</v>
      </c>
      <c r="B10027" s="4">
        <v>5</v>
      </c>
      <c r="C10027" s="5">
        <v>0.50700000000000001</v>
      </c>
    </row>
    <row r="10028" spans="1:3" x14ac:dyDescent="0.2">
      <c r="A10028" s="3" t="str">
        <f>"AKR1B10"</f>
        <v>AKR1B10</v>
      </c>
      <c r="B10028" s="4">
        <v>5</v>
      </c>
      <c r="C10028" s="5">
        <v>0.50600000000000001</v>
      </c>
    </row>
    <row r="10029" spans="1:3" x14ac:dyDescent="0.2">
      <c r="A10029" s="3" t="str">
        <f>"BX470102.2"</f>
        <v>BX470102.2</v>
      </c>
      <c r="B10029" s="4">
        <v>5</v>
      </c>
      <c r="C10029" s="5">
        <v>0.50600000000000001</v>
      </c>
    </row>
    <row r="10030" spans="1:3" x14ac:dyDescent="0.2">
      <c r="A10030" s="3" t="str">
        <f>"GMPS"</f>
        <v>GMPS</v>
      </c>
      <c r="B10030" s="4">
        <v>5</v>
      </c>
      <c r="C10030" s="5">
        <v>0.505</v>
      </c>
    </row>
    <row r="10031" spans="1:3" x14ac:dyDescent="0.2">
      <c r="A10031" s="3" t="str">
        <f>"TPRN"</f>
        <v>TPRN</v>
      </c>
      <c r="B10031" s="4">
        <v>5</v>
      </c>
      <c r="C10031" s="5">
        <v>0.505</v>
      </c>
    </row>
    <row r="10032" spans="1:3" x14ac:dyDescent="0.2">
      <c r="A10032" s="3" t="str">
        <f>"TMCO4"</f>
        <v>TMCO4</v>
      </c>
      <c r="B10032" s="4">
        <v>5</v>
      </c>
      <c r="C10032" s="5">
        <v>0.505</v>
      </c>
    </row>
    <row r="10033" spans="1:3" x14ac:dyDescent="0.2">
      <c r="A10033" s="3" t="str">
        <f>"RBM15B"</f>
        <v>RBM15B</v>
      </c>
      <c r="B10033" s="4">
        <v>5</v>
      </c>
      <c r="C10033" s="5">
        <v>0.504</v>
      </c>
    </row>
    <row r="10034" spans="1:3" x14ac:dyDescent="0.2">
      <c r="A10034" s="3" t="str">
        <f>"HMCN1"</f>
        <v>HMCN1</v>
      </c>
      <c r="B10034" s="4">
        <v>5</v>
      </c>
      <c r="C10034" s="5">
        <v>0.504</v>
      </c>
    </row>
    <row r="10035" spans="1:3" x14ac:dyDescent="0.2">
      <c r="A10035" s="3" t="str">
        <f>"PRKD3"</f>
        <v>PRKD3</v>
      </c>
      <c r="B10035" s="4">
        <v>5</v>
      </c>
      <c r="C10035" s="5">
        <v>0.504</v>
      </c>
    </row>
    <row r="10036" spans="1:3" x14ac:dyDescent="0.2">
      <c r="A10036" s="3" t="str">
        <f>"OSBPL1A"</f>
        <v>OSBPL1A</v>
      </c>
      <c r="B10036" s="4">
        <v>5</v>
      </c>
      <c r="C10036" s="5">
        <v>0.503</v>
      </c>
    </row>
    <row r="10037" spans="1:3" x14ac:dyDescent="0.2">
      <c r="A10037" s="3" t="str">
        <f>"UBL4A"</f>
        <v>UBL4A</v>
      </c>
      <c r="B10037" s="4">
        <v>5</v>
      </c>
      <c r="C10037" s="5">
        <v>0.503</v>
      </c>
    </row>
    <row r="10038" spans="1:3" x14ac:dyDescent="0.2">
      <c r="A10038" s="3" t="str">
        <f>"ICA1"</f>
        <v>ICA1</v>
      </c>
      <c r="B10038" s="4">
        <v>5</v>
      </c>
      <c r="C10038" s="5">
        <v>0.503</v>
      </c>
    </row>
    <row r="10039" spans="1:3" x14ac:dyDescent="0.2">
      <c r="A10039" s="3" t="str">
        <f>"PGM1"</f>
        <v>PGM1</v>
      </c>
      <c r="B10039" s="4">
        <v>5</v>
      </c>
      <c r="C10039" s="5">
        <v>0.502</v>
      </c>
    </row>
    <row r="10040" spans="1:3" x14ac:dyDescent="0.2">
      <c r="A10040" s="3" t="str">
        <f>"AIMP2"</f>
        <v>AIMP2</v>
      </c>
      <c r="B10040" s="4">
        <v>5</v>
      </c>
      <c r="C10040" s="5">
        <v>0.502</v>
      </c>
    </row>
    <row r="10041" spans="1:3" x14ac:dyDescent="0.2">
      <c r="A10041" s="3" t="str">
        <f>"SOCS5"</f>
        <v>SOCS5</v>
      </c>
      <c r="B10041" s="4">
        <v>5</v>
      </c>
      <c r="C10041" s="5">
        <v>0.502</v>
      </c>
    </row>
    <row r="10042" spans="1:3" x14ac:dyDescent="0.2">
      <c r="A10042" s="3" t="str">
        <f>"ADO"</f>
        <v>ADO</v>
      </c>
      <c r="B10042" s="4">
        <v>5</v>
      </c>
      <c r="C10042" s="5">
        <v>0.502</v>
      </c>
    </row>
    <row r="10043" spans="1:3" x14ac:dyDescent="0.2">
      <c r="A10043" s="3" t="str">
        <f>"ZFPM1"</f>
        <v>ZFPM1</v>
      </c>
      <c r="B10043" s="4">
        <v>5</v>
      </c>
      <c r="C10043" s="5">
        <v>0.501</v>
      </c>
    </row>
    <row r="10044" spans="1:3" x14ac:dyDescent="0.2">
      <c r="A10044" s="3" t="str">
        <f>"PTPN23"</f>
        <v>PTPN23</v>
      </c>
      <c r="B10044" s="4">
        <v>5</v>
      </c>
      <c r="C10044" s="5">
        <v>0.501</v>
      </c>
    </row>
    <row r="10045" spans="1:3" x14ac:dyDescent="0.2">
      <c r="A10045" s="3" t="str">
        <f>"AC011815.1"</f>
        <v>AC011815.1</v>
      </c>
      <c r="B10045" s="4">
        <v>5</v>
      </c>
      <c r="C10045" s="5">
        <v>0.5</v>
      </c>
    </row>
    <row r="10046" spans="1:3" x14ac:dyDescent="0.2">
      <c r="A10046" s="3" t="str">
        <f>"GCHFR"</f>
        <v>GCHFR</v>
      </c>
      <c r="B10046" s="4">
        <v>5</v>
      </c>
      <c r="C10046" s="5">
        <v>0.5</v>
      </c>
    </row>
    <row r="10047" spans="1:3" x14ac:dyDescent="0.2">
      <c r="A10047" s="3" t="str">
        <f>"GNPTAB"</f>
        <v>GNPTAB</v>
      </c>
      <c r="B10047" s="4">
        <v>5</v>
      </c>
      <c r="C10047" s="5">
        <v>0.5</v>
      </c>
    </row>
    <row r="10048" spans="1:3" x14ac:dyDescent="0.2">
      <c r="A10048" s="3" t="str">
        <f>"GDPD5"</f>
        <v>GDPD5</v>
      </c>
      <c r="B10048" s="4">
        <v>5</v>
      </c>
      <c r="C10048" s="5">
        <v>0.499</v>
      </c>
    </row>
    <row r="10049" spans="1:3" x14ac:dyDescent="0.2">
      <c r="A10049" s="3" t="str">
        <f>"ZNF75A"</f>
        <v>ZNF75A</v>
      </c>
      <c r="B10049" s="4">
        <v>5</v>
      </c>
      <c r="C10049" s="5">
        <v>0.497</v>
      </c>
    </row>
    <row r="10050" spans="1:3" x14ac:dyDescent="0.2">
      <c r="A10050" s="3" t="str">
        <f>"EGFL7"</f>
        <v>EGFL7</v>
      </c>
      <c r="B10050" s="4">
        <v>5</v>
      </c>
      <c r="C10050" s="5">
        <v>0.497</v>
      </c>
    </row>
    <row r="10051" spans="1:3" x14ac:dyDescent="0.2">
      <c r="A10051" s="3" t="str">
        <f>"DVL1"</f>
        <v>DVL1</v>
      </c>
      <c r="B10051" s="4">
        <v>5</v>
      </c>
      <c r="C10051" s="5">
        <v>0.495</v>
      </c>
    </row>
    <row r="10052" spans="1:3" x14ac:dyDescent="0.2">
      <c r="A10052" s="3" t="str">
        <f>"FBXW2"</f>
        <v>FBXW2</v>
      </c>
      <c r="B10052" s="4">
        <v>5</v>
      </c>
      <c r="C10052" s="5">
        <v>0.49399999999999999</v>
      </c>
    </row>
    <row r="10053" spans="1:3" x14ac:dyDescent="0.2">
      <c r="A10053" s="3" t="str">
        <f>"PPM1L"</f>
        <v>PPM1L</v>
      </c>
      <c r="B10053" s="4">
        <v>5</v>
      </c>
      <c r="C10053" s="5">
        <v>0.49399999999999999</v>
      </c>
    </row>
    <row r="10054" spans="1:3" x14ac:dyDescent="0.2">
      <c r="A10054" s="3" t="str">
        <f>"DCTN5"</f>
        <v>DCTN5</v>
      </c>
      <c r="B10054" s="4">
        <v>5</v>
      </c>
      <c r="C10054" s="5">
        <v>0.49399999999999999</v>
      </c>
    </row>
    <row r="10055" spans="1:3" x14ac:dyDescent="0.2">
      <c r="A10055" s="3" t="str">
        <f>"CALU"</f>
        <v>CALU</v>
      </c>
      <c r="B10055" s="4">
        <v>5</v>
      </c>
      <c r="C10055" s="5">
        <v>0.49399999999999999</v>
      </c>
    </row>
    <row r="10056" spans="1:3" x14ac:dyDescent="0.2">
      <c r="A10056" s="3" t="str">
        <f>"AXIN2"</f>
        <v>AXIN2</v>
      </c>
      <c r="B10056" s="4">
        <v>5</v>
      </c>
      <c r="C10056" s="5">
        <v>0.49399999999999999</v>
      </c>
    </row>
    <row r="10057" spans="1:3" x14ac:dyDescent="0.2">
      <c r="A10057" s="3" t="str">
        <f>"CAMK1D"</f>
        <v>CAMK1D</v>
      </c>
      <c r="B10057" s="4">
        <v>5</v>
      </c>
      <c r="C10057" s="5">
        <v>0.49399999999999999</v>
      </c>
    </row>
    <row r="10058" spans="1:3" x14ac:dyDescent="0.2">
      <c r="A10058" s="3" t="str">
        <f>"IMP4"</f>
        <v>IMP4</v>
      </c>
      <c r="B10058" s="4">
        <v>5</v>
      </c>
      <c r="C10058" s="5">
        <v>0.49399999999999999</v>
      </c>
    </row>
    <row r="10059" spans="1:3" x14ac:dyDescent="0.2">
      <c r="A10059" s="3" t="str">
        <f>"SLC4A11"</f>
        <v>SLC4A11</v>
      </c>
      <c r="B10059" s="4">
        <v>5</v>
      </c>
      <c r="C10059" s="5">
        <v>0.49299999999999999</v>
      </c>
    </row>
    <row r="10060" spans="1:3" x14ac:dyDescent="0.2">
      <c r="A10060" s="3" t="str">
        <f>"TCEA3"</f>
        <v>TCEA3</v>
      </c>
      <c r="B10060" s="4">
        <v>5</v>
      </c>
      <c r="C10060" s="5">
        <v>0.49199999999999999</v>
      </c>
    </row>
    <row r="10061" spans="1:3" x14ac:dyDescent="0.2">
      <c r="A10061" s="3" t="str">
        <f>"AL022344.1"</f>
        <v>AL022344.1</v>
      </c>
      <c r="B10061" s="4">
        <v>5</v>
      </c>
      <c r="C10061" s="5">
        <v>0.49199999999999999</v>
      </c>
    </row>
    <row r="10062" spans="1:3" x14ac:dyDescent="0.2">
      <c r="A10062" s="3" t="str">
        <f>"GSS"</f>
        <v>GSS</v>
      </c>
      <c r="B10062" s="4">
        <v>5</v>
      </c>
      <c r="C10062" s="5">
        <v>0.49</v>
      </c>
    </row>
    <row r="10063" spans="1:3" x14ac:dyDescent="0.2">
      <c r="A10063" s="3" t="str">
        <f>"PDF"</f>
        <v>PDF</v>
      </c>
      <c r="B10063" s="4">
        <v>5</v>
      </c>
      <c r="C10063" s="5">
        <v>0.48899999999999999</v>
      </c>
    </row>
    <row r="10064" spans="1:3" x14ac:dyDescent="0.2">
      <c r="A10064" s="3" t="str">
        <f>"KIRREL3"</f>
        <v>KIRREL3</v>
      </c>
      <c r="B10064" s="4">
        <v>5</v>
      </c>
      <c r="C10064" s="5">
        <v>0.48899999999999999</v>
      </c>
    </row>
    <row r="10065" spans="1:3" x14ac:dyDescent="0.2">
      <c r="A10065" s="3" t="str">
        <f>"FKBP3"</f>
        <v>FKBP3</v>
      </c>
      <c r="B10065" s="4">
        <v>5</v>
      </c>
      <c r="C10065" s="5">
        <v>0.48899999999999999</v>
      </c>
    </row>
    <row r="10066" spans="1:3" x14ac:dyDescent="0.2">
      <c r="A10066" s="3" t="str">
        <f>"ZDHHC14"</f>
        <v>ZDHHC14</v>
      </c>
      <c r="B10066" s="4">
        <v>5</v>
      </c>
      <c r="C10066" s="5">
        <v>0.48799999999999999</v>
      </c>
    </row>
    <row r="10067" spans="1:3" x14ac:dyDescent="0.2">
      <c r="A10067" s="3" t="str">
        <f>"SEC24C"</f>
        <v>SEC24C</v>
      </c>
      <c r="B10067" s="4">
        <v>5</v>
      </c>
      <c r="C10067" s="5">
        <v>0.48699999999999999</v>
      </c>
    </row>
    <row r="10068" spans="1:3" x14ac:dyDescent="0.2">
      <c r="A10068" s="3" t="str">
        <f>"RPL39L"</f>
        <v>RPL39L</v>
      </c>
      <c r="B10068" s="4">
        <v>5</v>
      </c>
      <c r="C10068" s="5">
        <v>0.48599999999999999</v>
      </c>
    </row>
    <row r="10069" spans="1:3" x14ac:dyDescent="0.2">
      <c r="A10069" s="3" t="str">
        <f>"ADAMTSL3"</f>
        <v>ADAMTSL3</v>
      </c>
      <c r="B10069" s="4">
        <v>5</v>
      </c>
      <c r="C10069" s="5">
        <v>0.48599999999999999</v>
      </c>
    </row>
    <row r="10070" spans="1:3" x14ac:dyDescent="0.2">
      <c r="A10070" s="3" t="str">
        <f>"ESRRA"</f>
        <v>ESRRA</v>
      </c>
      <c r="B10070" s="4">
        <v>5</v>
      </c>
      <c r="C10070" s="5">
        <v>0.48499999999999999</v>
      </c>
    </row>
    <row r="10071" spans="1:3" x14ac:dyDescent="0.2">
      <c r="A10071" s="3" t="str">
        <f>"AL161772.1"</f>
        <v>AL161772.1</v>
      </c>
      <c r="B10071" s="4">
        <v>5</v>
      </c>
      <c r="C10071" s="5">
        <v>0.48499999999999999</v>
      </c>
    </row>
    <row r="10072" spans="1:3" x14ac:dyDescent="0.2">
      <c r="A10072" s="3" t="str">
        <f>"GRIN2D"</f>
        <v>GRIN2D</v>
      </c>
      <c r="B10072" s="4">
        <v>5</v>
      </c>
      <c r="C10072" s="5">
        <v>0.48499999999999999</v>
      </c>
    </row>
    <row r="10073" spans="1:3" x14ac:dyDescent="0.2">
      <c r="A10073" s="3" t="str">
        <f>"AKIP1"</f>
        <v>AKIP1</v>
      </c>
      <c r="B10073" s="4">
        <v>5</v>
      </c>
      <c r="C10073" s="5">
        <v>0.48299999999999998</v>
      </c>
    </row>
    <row r="10074" spans="1:3" x14ac:dyDescent="0.2">
      <c r="A10074" s="3" t="str">
        <f>"FAM185A"</f>
        <v>FAM185A</v>
      </c>
      <c r="B10074" s="4">
        <v>5</v>
      </c>
      <c r="C10074" s="5">
        <v>0.48099999999999998</v>
      </c>
    </row>
    <row r="10075" spans="1:3" x14ac:dyDescent="0.2">
      <c r="A10075" s="3" t="str">
        <f>"GNA12"</f>
        <v>GNA12</v>
      </c>
      <c r="B10075" s="4">
        <v>5</v>
      </c>
      <c r="C10075" s="5">
        <v>0.48099999999999998</v>
      </c>
    </row>
    <row r="10076" spans="1:3" x14ac:dyDescent="0.2">
      <c r="A10076" s="3" t="str">
        <f>"TRAPPC6B"</f>
        <v>TRAPPC6B</v>
      </c>
      <c r="B10076" s="4">
        <v>5</v>
      </c>
      <c r="C10076" s="5">
        <v>0.48</v>
      </c>
    </row>
    <row r="10077" spans="1:3" x14ac:dyDescent="0.2">
      <c r="A10077" s="3" t="str">
        <f>"ZBTB38"</f>
        <v>ZBTB38</v>
      </c>
      <c r="B10077" s="4">
        <v>5</v>
      </c>
      <c r="C10077" s="5">
        <v>0.48</v>
      </c>
    </row>
    <row r="10078" spans="1:3" x14ac:dyDescent="0.2">
      <c r="A10078" s="3" t="str">
        <f>"NDUFS7"</f>
        <v>NDUFS7</v>
      </c>
      <c r="B10078" s="4">
        <v>5</v>
      </c>
      <c r="C10078" s="5">
        <v>0.48</v>
      </c>
    </row>
    <row r="10079" spans="1:3" x14ac:dyDescent="0.2">
      <c r="A10079" s="3" t="str">
        <f>"RYR1"</f>
        <v>RYR1</v>
      </c>
      <c r="B10079" s="4">
        <v>5</v>
      </c>
      <c r="C10079" s="5">
        <v>0.47899999999999998</v>
      </c>
    </row>
    <row r="10080" spans="1:3" x14ac:dyDescent="0.2">
      <c r="A10080" s="3" t="str">
        <f>"ALG5"</f>
        <v>ALG5</v>
      </c>
      <c r="B10080" s="4">
        <v>5</v>
      </c>
      <c r="C10080" s="5">
        <v>0.47899999999999998</v>
      </c>
    </row>
    <row r="10081" spans="1:3" x14ac:dyDescent="0.2">
      <c r="A10081" s="3" t="str">
        <f>"SOX7"</f>
        <v>SOX7</v>
      </c>
      <c r="B10081" s="4">
        <v>5</v>
      </c>
      <c r="C10081" s="5">
        <v>0.47799999999999998</v>
      </c>
    </row>
    <row r="10082" spans="1:3" x14ac:dyDescent="0.2">
      <c r="A10082" s="3" t="str">
        <f>"CENPV"</f>
        <v>CENPV</v>
      </c>
      <c r="B10082" s="4">
        <v>5</v>
      </c>
      <c r="C10082" s="5">
        <v>0.47799999999999998</v>
      </c>
    </row>
    <row r="10083" spans="1:3" x14ac:dyDescent="0.2">
      <c r="A10083" s="3" t="str">
        <f>"ERAL1"</f>
        <v>ERAL1</v>
      </c>
      <c r="B10083" s="4">
        <v>5</v>
      </c>
      <c r="C10083" s="5">
        <v>0.47799999999999998</v>
      </c>
    </row>
    <row r="10084" spans="1:3" x14ac:dyDescent="0.2">
      <c r="A10084" s="3" t="str">
        <f>"NDUFS6"</f>
        <v>NDUFS6</v>
      </c>
      <c r="B10084" s="4">
        <v>5</v>
      </c>
      <c r="C10084" s="5">
        <v>0.47799999999999998</v>
      </c>
    </row>
    <row r="10085" spans="1:3" x14ac:dyDescent="0.2">
      <c r="A10085" s="3" t="str">
        <f>"ADM5"</f>
        <v>ADM5</v>
      </c>
      <c r="B10085" s="4">
        <v>5</v>
      </c>
      <c r="C10085" s="5">
        <v>0.47699999999999998</v>
      </c>
    </row>
    <row r="10086" spans="1:3" x14ac:dyDescent="0.2">
      <c r="A10086" s="3" t="str">
        <f>"RNF26"</f>
        <v>RNF26</v>
      </c>
      <c r="B10086" s="4">
        <v>5</v>
      </c>
      <c r="C10086" s="5">
        <v>0.47499999999999998</v>
      </c>
    </row>
    <row r="10087" spans="1:3" x14ac:dyDescent="0.2">
      <c r="A10087" s="3" t="str">
        <f>"PPA2"</f>
        <v>PPA2</v>
      </c>
      <c r="B10087" s="4">
        <v>5</v>
      </c>
      <c r="C10087" s="5">
        <v>0.47499999999999998</v>
      </c>
    </row>
    <row r="10088" spans="1:3" x14ac:dyDescent="0.2">
      <c r="A10088" s="3" t="str">
        <f>"PHRF1"</f>
        <v>PHRF1</v>
      </c>
      <c r="B10088" s="4">
        <v>5</v>
      </c>
      <c r="C10088" s="5">
        <v>0.47399999999999998</v>
      </c>
    </row>
    <row r="10089" spans="1:3" x14ac:dyDescent="0.2">
      <c r="A10089" s="3" t="str">
        <f>"FOLR1"</f>
        <v>FOLR1</v>
      </c>
      <c r="B10089" s="4">
        <v>5</v>
      </c>
      <c r="C10089" s="5">
        <v>0.47299999999999998</v>
      </c>
    </row>
    <row r="10090" spans="1:3" x14ac:dyDescent="0.2">
      <c r="A10090" s="3" t="str">
        <f>"CADPS2"</f>
        <v>CADPS2</v>
      </c>
      <c r="B10090" s="4">
        <v>5</v>
      </c>
      <c r="C10090" s="5">
        <v>0.47299999999999998</v>
      </c>
    </row>
    <row r="10091" spans="1:3" x14ac:dyDescent="0.2">
      <c r="A10091" s="3" t="str">
        <f>"ADCK1"</f>
        <v>ADCK1</v>
      </c>
      <c r="B10091" s="4">
        <v>5</v>
      </c>
      <c r="C10091" s="5">
        <v>0.47299999999999998</v>
      </c>
    </row>
    <row r="10092" spans="1:3" x14ac:dyDescent="0.2">
      <c r="A10092" s="3" t="str">
        <f>"KAZALD1"</f>
        <v>KAZALD1</v>
      </c>
      <c r="B10092" s="4">
        <v>5</v>
      </c>
      <c r="C10092" s="5">
        <v>0.47299999999999998</v>
      </c>
    </row>
    <row r="10093" spans="1:3" x14ac:dyDescent="0.2">
      <c r="A10093" s="3" t="str">
        <f>"ENTPD6"</f>
        <v>ENTPD6</v>
      </c>
      <c r="B10093" s="4">
        <v>5</v>
      </c>
      <c r="C10093" s="5">
        <v>0.47299999999999998</v>
      </c>
    </row>
    <row r="10094" spans="1:3" x14ac:dyDescent="0.2">
      <c r="A10094" s="3" t="str">
        <f>"CGNL1"</f>
        <v>CGNL1</v>
      </c>
      <c r="B10094" s="4">
        <v>5</v>
      </c>
      <c r="C10094" s="5">
        <v>0.47199999999999998</v>
      </c>
    </row>
    <row r="10095" spans="1:3" x14ac:dyDescent="0.2">
      <c r="A10095" s="3" t="str">
        <f>"WWP1"</f>
        <v>WWP1</v>
      </c>
      <c r="B10095" s="4">
        <v>5</v>
      </c>
      <c r="C10095" s="5">
        <v>0.47</v>
      </c>
    </row>
    <row r="10096" spans="1:3" x14ac:dyDescent="0.2">
      <c r="A10096" s="3" t="str">
        <f>"WWC2"</f>
        <v>WWC2</v>
      </c>
      <c r="B10096" s="4">
        <v>5</v>
      </c>
      <c r="C10096" s="5">
        <v>0.47</v>
      </c>
    </row>
    <row r="10097" spans="1:3" x14ac:dyDescent="0.2">
      <c r="A10097" s="3" t="str">
        <f>"MAP3K21"</f>
        <v>MAP3K21</v>
      </c>
      <c r="B10097" s="4">
        <v>5</v>
      </c>
      <c r="C10097" s="5">
        <v>0.46899999999999997</v>
      </c>
    </row>
    <row r="10098" spans="1:3" x14ac:dyDescent="0.2">
      <c r="A10098" s="3" t="str">
        <f>"CYCS"</f>
        <v>CYCS</v>
      </c>
      <c r="B10098" s="4">
        <v>5</v>
      </c>
      <c r="C10098" s="5">
        <v>0.46800000000000003</v>
      </c>
    </row>
    <row r="10099" spans="1:3" x14ac:dyDescent="0.2">
      <c r="A10099" s="3" t="str">
        <f>"SEMA4B"</f>
        <v>SEMA4B</v>
      </c>
      <c r="B10099" s="4">
        <v>5</v>
      </c>
      <c r="C10099" s="5">
        <v>0.46700000000000003</v>
      </c>
    </row>
    <row r="10100" spans="1:3" x14ac:dyDescent="0.2">
      <c r="A10100" s="3" t="str">
        <f>"DHX29"</f>
        <v>DHX29</v>
      </c>
      <c r="B10100" s="4">
        <v>5</v>
      </c>
      <c r="C10100" s="5">
        <v>0.46600000000000003</v>
      </c>
    </row>
    <row r="10101" spans="1:3" x14ac:dyDescent="0.2">
      <c r="A10101" s="3" t="str">
        <f>"PPP6R2"</f>
        <v>PPP6R2</v>
      </c>
      <c r="B10101" s="4">
        <v>5</v>
      </c>
      <c r="C10101" s="5">
        <v>0.46600000000000003</v>
      </c>
    </row>
    <row r="10102" spans="1:3" x14ac:dyDescent="0.2">
      <c r="A10102" s="3" t="str">
        <f>"PGAP6"</f>
        <v>PGAP6</v>
      </c>
      <c r="B10102" s="4">
        <v>5</v>
      </c>
      <c r="C10102" s="5">
        <v>0.46400000000000002</v>
      </c>
    </row>
    <row r="10103" spans="1:3" x14ac:dyDescent="0.2">
      <c r="A10103" s="3" t="str">
        <f>"AK3"</f>
        <v>AK3</v>
      </c>
      <c r="B10103" s="4">
        <v>5</v>
      </c>
      <c r="C10103" s="5">
        <v>0.46400000000000002</v>
      </c>
    </row>
    <row r="10104" spans="1:3" x14ac:dyDescent="0.2">
      <c r="A10104" s="3" t="str">
        <f>"DHTKD1"</f>
        <v>DHTKD1</v>
      </c>
      <c r="B10104" s="4">
        <v>5</v>
      </c>
      <c r="C10104" s="5">
        <v>0.46200000000000002</v>
      </c>
    </row>
    <row r="10105" spans="1:3" x14ac:dyDescent="0.2">
      <c r="A10105" s="3" t="str">
        <f>"TMEM161B"</f>
        <v>TMEM161B</v>
      </c>
      <c r="B10105" s="4">
        <v>5</v>
      </c>
      <c r="C10105" s="5">
        <v>0.46</v>
      </c>
    </row>
    <row r="10106" spans="1:3" x14ac:dyDescent="0.2">
      <c r="A10106" s="3" t="str">
        <f>"ERGIC1"</f>
        <v>ERGIC1</v>
      </c>
      <c r="B10106" s="4">
        <v>5</v>
      </c>
      <c r="C10106" s="5">
        <v>0.45900000000000002</v>
      </c>
    </row>
    <row r="10107" spans="1:3" x14ac:dyDescent="0.2">
      <c r="A10107" s="3" t="str">
        <f>"UBP1"</f>
        <v>UBP1</v>
      </c>
      <c r="B10107" s="4">
        <v>5</v>
      </c>
      <c r="C10107" s="5">
        <v>0.45900000000000002</v>
      </c>
    </row>
    <row r="10108" spans="1:3" x14ac:dyDescent="0.2">
      <c r="A10108" s="3" t="str">
        <f>"C6orf89"</f>
        <v>C6orf89</v>
      </c>
      <c r="B10108" s="4">
        <v>5</v>
      </c>
      <c r="C10108" s="5">
        <v>0.45800000000000002</v>
      </c>
    </row>
    <row r="10109" spans="1:3" x14ac:dyDescent="0.2">
      <c r="A10109" s="3" t="str">
        <f>"SEC31A"</f>
        <v>SEC31A</v>
      </c>
      <c r="B10109" s="4">
        <v>5</v>
      </c>
      <c r="C10109" s="5">
        <v>0.45800000000000002</v>
      </c>
    </row>
    <row r="10110" spans="1:3" x14ac:dyDescent="0.2">
      <c r="A10110" s="3" t="str">
        <f>"HACD2"</f>
        <v>HACD2</v>
      </c>
      <c r="B10110" s="4">
        <v>5</v>
      </c>
      <c r="C10110" s="5">
        <v>0.45700000000000002</v>
      </c>
    </row>
    <row r="10111" spans="1:3" x14ac:dyDescent="0.2">
      <c r="A10111" s="3" t="str">
        <f>"NLGN2"</f>
        <v>NLGN2</v>
      </c>
      <c r="B10111" s="4">
        <v>5</v>
      </c>
      <c r="C10111" s="5">
        <v>0.45500000000000002</v>
      </c>
    </row>
    <row r="10112" spans="1:3" x14ac:dyDescent="0.2">
      <c r="A10112" s="3" t="str">
        <f>"ACTR5"</f>
        <v>ACTR5</v>
      </c>
      <c r="B10112" s="4">
        <v>5</v>
      </c>
      <c r="C10112" s="5">
        <v>0.45400000000000001</v>
      </c>
    </row>
    <row r="10113" spans="1:3" x14ac:dyDescent="0.2">
      <c r="A10113" s="3" t="str">
        <f>"PAQR4"</f>
        <v>PAQR4</v>
      </c>
      <c r="B10113" s="4">
        <v>5</v>
      </c>
      <c r="C10113" s="5">
        <v>0.45400000000000001</v>
      </c>
    </row>
    <row r="10114" spans="1:3" x14ac:dyDescent="0.2">
      <c r="A10114" s="3" t="str">
        <f>"SNX15"</f>
        <v>SNX15</v>
      </c>
      <c r="B10114" s="4">
        <v>5</v>
      </c>
      <c r="C10114" s="5">
        <v>0.45400000000000001</v>
      </c>
    </row>
    <row r="10115" spans="1:3" x14ac:dyDescent="0.2">
      <c r="A10115" s="3" t="str">
        <f>"PTPRU"</f>
        <v>PTPRU</v>
      </c>
      <c r="B10115" s="4">
        <v>5</v>
      </c>
      <c r="C10115" s="5">
        <v>0.45200000000000001</v>
      </c>
    </row>
    <row r="10116" spans="1:3" x14ac:dyDescent="0.2">
      <c r="A10116" s="3" t="str">
        <f>"EPAS1"</f>
        <v>EPAS1</v>
      </c>
      <c r="B10116" s="4">
        <v>5</v>
      </c>
      <c r="C10116" s="5">
        <v>0.45200000000000001</v>
      </c>
    </row>
    <row r="10117" spans="1:3" x14ac:dyDescent="0.2">
      <c r="A10117" s="3" t="str">
        <f>"PITHD1"</f>
        <v>PITHD1</v>
      </c>
      <c r="B10117" s="4">
        <v>5</v>
      </c>
      <c r="C10117" s="5">
        <v>0.45100000000000001</v>
      </c>
    </row>
    <row r="10118" spans="1:3" x14ac:dyDescent="0.2">
      <c r="A10118" s="3" t="str">
        <f>"AL121845.2"</f>
        <v>AL121845.2</v>
      </c>
      <c r="B10118" s="4">
        <v>5</v>
      </c>
      <c r="C10118" s="5">
        <v>0.45100000000000001</v>
      </c>
    </row>
    <row r="10119" spans="1:3" x14ac:dyDescent="0.2">
      <c r="A10119" s="3" t="str">
        <f>"BEX2"</f>
        <v>BEX2</v>
      </c>
      <c r="B10119" s="4">
        <v>5</v>
      </c>
      <c r="C10119" s="5">
        <v>0.45</v>
      </c>
    </row>
    <row r="10120" spans="1:3" x14ac:dyDescent="0.2">
      <c r="A10120" s="3" t="str">
        <f>"RAPH1"</f>
        <v>RAPH1</v>
      </c>
      <c r="B10120" s="4">
        <v>5</v>
      </c>
      <c r="C10120" s="5">
        <v>0.44900000000000001</v>
      </c>
    </row>
    <row r="10121" spans="1:3" x14ac:dyDescent="0.2">
      <c r="A10121" s="3" t="str">
        <f>"PURB"</f>
        <v>PURB</v>
      </c>
      <c r="B10121" s="4">
        <v>5</v>
      </c>
      <c r="C10121" s="5">
        <v>0.44800000000000001</v>
      </c>
    </row>
    <row r="10122" spans="1:3" x14ac:dyDescent="0.2">
      <c r="A10122" s="3" t="str">
        <f>"PPARGC1B"</f>
        <v>PPARGC1B</v>
      </c>
      <c r="B10122" s="4">
        <v>5</v>
      </c>
      <c r="C10122" s="5">
        <v>0.44800000000000001</v>
      </c>
    </row>
    <row r="10123" spans="1:3" x14ac:dyDescent="0.2">
      <c r="A10123" s="3" t="str">
        <f>"ZDHHC6"</f>
        <v>ZDHHC6</v>
      </c>
      <c r="B10123" s="4">
        <v>5</v>
      </c>
      <c r="C10123" s="5">
        <v>0.44700000000000001</v>
      </c>
    </row>
    <row r="10124" spans="1:3" x14ac:dyDescent="0.2">
      <c r="A10124" s="3" t="str">
        <f>"MFSD2B"</f>
        <v>MFSD2B</v>
      </c>
      <c r="B10124" s="4">
        <v>5</v>
      </c>
      <c r="C10124" s="5">
        <v>0.44500000000000001</v>
      </c>
    </row>
    <row r="10125" spans="1:3" x14ac:dyDescent="0.2">
      <c r="A10125" s="3" t="str">
        <f>"GINM1"</f>
        <v>GINM1</v>
      </c>
      <c r="B10125" s="4">
        <v>5</v>
      </c>
      <c r="C10125" s="5">
        <v>0.44500000000000001</v>
      </c>
    </row>
    <row r="10126" spans="1:3" x14ac:dyDescent="0.2">
      <c r="A10126" s="3" t="str">
        <f>"TMEM25"</f>
        <v>TMEM25</v>
      </c>
      <c r="B10126" s="4">
        <v>5</v>
      </c>
      <c r="C10126" s="5">
        <v>0.44400000000000001</v>
      </c>
    </row>
    <row r="10127" spans="1:3" x14ac:dyDescent="0.2">
      <c r="A10127" s="3" t="str">
        <f>"CHST12"</f>
        <v>CHST12</v>
      </c>
      <c r="B10127" s="4">
        <v>5</v>
      </c>
      <c r="C10127" s="5">
        <v>0.443</v>
      </c>
    </row>
    <row r="10128" spans="1:3" x14ac:dyDescent="0.2">
      <c r="A10128" s="3" t="str">
        <f>"ZBTB5"</f>
        <v>ZBTB5</v>
      </c>
      <c r="B10128" s="4">
        <v>5</v>
      </c>
      <c r="C10128" s="5">
        <v>0.441</v>
      </c>
    </row>
    <row r="10129" spans="1:3" x14ac:dyDescent="0.2">
      <c r="A10129" s="3" t="str">
        <f>"RBPMS2"</f>
        <v>RBPMS2</v>
      </c>
      <c r="B10129" s="4">
        <v>5</v>
      </c>
      <c r="C10129" s="5">
        <v>0.434</v>
      </c>
    </row>
    <row r="10130" spans="1:3" x14ac:dyDescent="0.2">
      <c r="A10130" s="3" t="str">
        <f>"SLC25A23"</f>
        <v>SLC25A23</v>
      </c>
      <c r="B10130" s="4">
        <v>5</v>
      </c>
      <c r="C10130" s="5">
        <v>0.42499999999999999</v>
      </c>
    </row>
    <row r="10131" spans="1:3" x14ac:dyDescent="0.2">
      <c r="A10131" s="3" t="str">
        <f>"MYOT"</f>
        <v>MYOT</v>
      </c>
      <c r="B10131" s="4">
        <v>5</v>
      </c>
      <c r="C10131" s="5">
        <v>0.42499999999999999</v>
      </c>
    </row>
    <row r="10132" spans="1:3" x14ac:dyDescent="0.2">
      <c r="A10132" s="3" t="str">
        <f>"ARHGEF12"</f>
        <v>ARHGEF12</v>
      </c>
      <c r="B10132" s="4">
        <v>5</v>
      </c>
      <c r="C10132" s="5">
        <v>0.42</v>
      </c>
    </row>
    <row r="10133" spans="1:3" x14ac:dyDescent="0.2">
      <c r="A10133" s="3" t="str">
        <f>"CPLX1"</f>
        <v>CPLX1</v>
      </c>
      <c r="B10133" s="4">
        <v>5</v>
      </c>
      <c r="C10133" s="5">
        <v>0.41499999999999998</v>
      </c>
    </row>
    <row r="10134" spans="1:3" x14ac:dyDescent="0.2">
      <c r="A10134" s="3" t="str">
        <f>"TSKU"</f>
        <v>TSKU</v>
      </c>
      <c r="B10134" s="4">
        <v>5</v>
      </c>
      <c r="C10134" s="5">
        <v>0.40899999999999997</v>
      </c>
    </row>
    <row r="10135" spans="1:3" x14ac:dyDescent="0.2">
      <c r="A10135" s="3" t="str">
        <f>"MTOR"</f>
        <v>MTOR</v>
      </c>
      <c r="B10135" s="4">
        <v>5</v>
      </c>
      <c r="C10135" s="5">
        <v>0.39500000000000002</v>
      </c>
    </row>
    <row r="10136" spans="1:3" x14ac:dyDescent="0.2">
      <c r="A10136" s="3" t="str">
        <f>"ZNF121"</f>
        <v>ZNF121</v>
      </c>
      <c r="B10136" s="4">
        <v>5</v>
      </c>
      <c r="C10136" s="5">
        <v>0.38800000000000001</v>
      </c>
    </row>
    <row r="10137" spans="1:3" x14ac:dyDescent="0.2">
      <c r="A10137" s="3" t="str">
        <f>"ZHX3"</f>
        <v>ZHX3</v>
      </c>
      <c r="B10137" s="4">
        <v>5</v>
      </c>
      <c r="C10137" s="5">
        <v>0.36499999999999999</v>
      </c>
    </row>
    <row r="10138" spans="1:3" x14ac:dyDescent="0.2">
      <c r="A10138" s="3" t="str">
        <f>"ADNP"</f>
        <v>ADNP</v>
      </c>
      <c r="B10138" s="4">
        <v>5</v>
      </c>
      <c r="C10138" s="5">
        <v>0.32900000000000001</v>
      </c>
    </row>
    <row r="10139" spans="1:3" x14ac:dyDescent="0.2">
      <c r="A10139" s="3" t="str">
        <f>"RAP1GAP"</f>
        <v>RAP1GAP</v>
      </c>
      <c r="B10139" s="4">
        <v>5</v>
      </c>
      <c r="C10139" s="5">
        <v>0.32300000000000001</v>
      </c>
    </row>
    <row r="10140" spans="1:3" x14ac:dyDescent="0.2">
      <c r="A10140" s="3" t="str">
        <f>"ATL2"</f>
        <v>ATL2</v>
      </c>
      <c r="B10140" s="4">
        <v>5</v>
      </c>
      <c r="C10140" s="5">
        <v>0.316</v>
      </c>
    </row>
    <row r="10141" spans="1:3" x14ac:dyDescent="0.2">
      <c r="A10141" s="3" t="str">
        <f>"HEXA-AS1"</f>
        <v>HEXA-AS1</v>
      </c>
      <c r="B10141" s="4">
        <v>5</v>
      </c>
      <c r="C10141" s="5">
        <v>0.307</v>
      </c>
    </row>
    <row r="10142" spans="1:3" x14ac:dyDescent="0.2">
      <c r="A10142" s="3" t="str">
        <f>"IGLV2-11"</f>
        <v>IGLV2-11</v>
      </c>
      <c r="B10142" s="4">
        <v>6</v>
      </c>
      <c r="C10142" s="5">
        <v>0.78100000000000003</v>
      </c>
    </row>
    <row r="10143" spans="1:3" x14ac:dyDescent="0.2">
      <c r="A10143" s="3" t="str">
        <f>"IGLV1-40"</f>
        <v>IGLV1-40</v>
      </c>
      <c r="B10143" s="4">
        <v>6</v>
      </c>
      <c r="C10143" s="5">
        <v>0.78</v>
      </c>
    </row>
    <row r="10144" spans="1:3" x14ac:dyDescent="0.2">
      <c r="A10144" s="3" t="str">
        <f>"UBE2A"</f>
        <v>UBE2A</v>
      </c>
      <c r="B10144" s="4">
        <v>6</v>
      </c>
      <c r="C10144" s="5">
        <v>0.77900000000000003</v>
      </c>
    </row>
    <row r="10145" spans="1:3" x14ac:dyDescent="0.2">
      <c r="A10145" s="3" t="str">
        <f>"IGLV2-14"</f>
        <v>IGLV2-14</v>
      </c>
      <c r="B10145" s="4">
        <v>6</v>
      </c>
      <c r="C10145" s="5">
        <v>0.77300000000000002</v>
      </c>
    </row>
    <row r="10146" spans="1:3" x14ac:dyDescent="0.2">
      <c r="A10146" s="3" t="str">
        <f>"CYTH2"</f>
        <v>CYTH2</v>
      </c>
      <c r="B10146" s="4">
        <v>6</v>
      </c>
      <c r="C10146" s="5">
        <v>0.76400000000000001</v>
      </c>
    </row>
    <row r="10147" spans="1:3" x14ac:dyDescent="0.2">
      <c r="A10147" s="3" t="str">
        <f>"DYNLT1"</f>
        <v>DYNLT1</v>
      </c>
      <c r="B10147" s="4">
        <v>6</v>
      </c>
      <c r="C10147" s="5">
        <v>0.76300000000000001</v>
      </c>
    </row>
    <row r="10148" spans="1:3" x14ac:dyDescent="0.2">
      <c r="A10148" s="3" t="str">
        <f>"IGHV3-23"</f>
        <v>IGHV3-23</v>
      </c>
      <c r="B10148" s="4">
        <v>6</v>
      </c>
      <c r="C10148" s="5">
        <v>0.76100000000000001</v>
      </c>
    </row>
    <row r="10149" spans="1:3" x14ac:dyDescent="0.2">
      <c r="A10149" s="3" t="str">
        <f>"PPP6R1"</f>
        <v>PPP6R1</v>
      </c>
      <c r="B10149" s="4">
        <v>6</v>
      </c>
      <c r="C10149" s="5">
        <v>0.75600000000000001</v>
      </c>
    </row>
    <row r="10150" spans="1:3" x14ac:dyDescent="0.2">
      <c r="A10150" s="3" t="str">
        <f>"IGKV3-20"</f>
        <v>IGKV3-20</v>
      </c>
      <c r="B10150" s="4">
        <v>6</v>
      </c>
      <c r="C10150" s="5">
        <v>0.752</v>
      </c>
    </row>
    <row r="10151" spans="1:3" x14ac:dyDescent="0.2">
      <c r="A10151" s="3" t="str">
        <f>"IGLV3-21"</f>
        <v>IGLV3-21</v>
      </c>
      <c r="B10151" s="4">
        <v>6</v>
      </c>
      <c r="C10151" s="5">
        <v>0.752</v>
      </c>
    </row>
    <row r="10152" spans="1:3" x14ac:dyDescent="0.2">
      <c r="A10152" s="3" t="str">
        <f>"IGLL5"</f>
        <v>IGLL5</v>
      </c>
      <c r="B10152" s="4">
        <v>6</v>
      </c>
      <c r="C10152" s="5">
        <v>0.751</v>
      </c>
    </row>
    <row r="10153" spans="1:3" x14ac:dyDescent="0.2">
      <c r="A10153" s="3" t="str">
        <f>"IGLV3-25"</f>
        <v>IGLV3-25</v>
      </c>
      <c r="B10153" s="4">
        <v>6</v>
      </c>
      <c r="C10153" s="5">
        <v>0.749</v>
      </c>
    </row>
    <row r="10154" spans="1:3" x14ac:dyDescent="0.2">
      <c r="A10154" s="3" t="str">
        <f>"IGKV3-11"</f>
        <v>IGKV3-11</v>
      </c>
      <c r="B10154" s="4">
        <v>6</v>
      </c>
      <c r="C10154" s="5">
        <v>0.747</v>
      </c>
    </row>
    <row r="10155" spans="1:3" x14ac:dyDescent="0.2">
      <c r="A10155" s="3" t="str">
        <f>"CCL25"</f>
        <v>CCL25</v>
      </c>
      <c r="B10155" s="4">
        <v>6</v>
      </c>
      <c r="C10155" s="5">
        <v>0.745</v>
      </c>
    </row>
    <row r="10156" spans="1:3" x14ac:dyDescent="0.2">
      <c r="A10156" s="3" t="str">
        <f>"IGHV5-51"</f>
        <v>IGHV5-51</v>
      </c>
      <c r="B10156" s="4">
        <v>6</v>
      </c>
      <c r="C10156" s="5">
        <v>0.745</v>
      </c>
    </row>
    <row r="10157" spans="1:3" x14ac:dyDescent="0.2">
      <c r="A10157" s="3" t="str">
        <f>"IGLC3"</f>
        <v>IGLC3</v>
      </c>
      <c r="B10157" s="4">
        <v>6</v>
      </c>
      <c r="C10157" s="5">
        <v>0.74399999999999999</v>
      </c>
    </row>
    <row r="10158" spans="1:3" x14ac:dyDescent="0.2">
      <c r="A10158" s="3" t="str">
        <f>"IGKV1-16"</f>
        <v>IGKV1-16</v>
      </c>
      <c r="B10158" s="4">
        <v>6</v>
      </c>
      <c r="C10158" s="5">
        <v>0.73699999999999999</v>
      </c>
    </row>
    <row r="10159" spans="1:3" x14ac:dyDescent="0.2">
      <c r="A10159" s="3" t="str">
        <f>"PRR13"</f>
        <v>PRR13</v>
      </c>
      <c r="B10159" s="4">
        <v>6</v>
      </c>
      <c r="C10159" s="5">
        <v>0.73599999999999999</v>
      </c>
    </row>
    <row r="10160" spans="1:3" x14ac:dyDescent="0.2">
      <c r="A10160" s="3" t="str">
        <f>"IGHA1"</f>
        <v>IGHA1</v>
      </c>
      <c r="B10160" s="4">
        <v>6</v>
      </c>
      <c r="C10160" s="5">
        <v>0.73499999999999999</v>
      </c>
    </row>
    <row r="10161" spans="1:3" x14ac:dyDescent="0.2">
      <c r="A10161" s="3" t="str">
        <f>"IGLC2"</f>
        <v>IGLC2</v>
      </c>
      <c r="B10161" s="4">
        <v>6</v>
      </c>
      <c r="C10161" s="5">
        <v>0.73199999999999998</v>
      </c>
    </row>
    <row r="10162" spans="1:3" x14ac:dyDescent="0.2">
      <c r="A10162" s="3" t="str">
        <f>"IGKC"</f>
        <v>IGKC</v>
      </c>
      <c r="B10162" s="4">
        <v>6</v>
      </c>
      <c r="C10162" s="5">
        <v>0.72799999999999998</v>
      </c>
    </row>
    <row r="10163" spans="1:3" x14ac:dyDescent="0.2">
      <c r="A10163" s="3" t="str">
        <f>"IGHV3-48"</f>
        <v>IGHV3-48</v>
      </c>
      <c r="B10163" s="4">
        <v>6</v>
      </c>
      <c r="C10163" s="5">
        <v>0.72499999999999998</v>
      </c>
    </row>
    <row r="10164" spans="1:3" x14ac:dyDescent="0.2">
      <c r="A10164" s="3" t="str">
        <f>"IGKV2-30"</f>
        <v>IGKV2-30</v>
      </c>
      <c r="B10164" s="4">
        <v>6</v>
      </c>
      <c r="C10164" s="5">
        <v>0.72499999999999998</v>
      </c>
    </row>
    <row r="10165" spans="1:3" x14ac:dyDescent="0.2">
      <c r="A10165" s="3" t="str">
        <f>"AC099063.4"</f>
        <v>AC099063.4</v>
      </c>
      <c r="B10165" s="4">
        <v>6</v>
      </c>
      <c r="C10165" s="5">
        <v>0.72199999999999998</v>
      </c>
    </row>
    <row r="10166" spans="1:3" x14ac:dyDescent="0.2">
      <c r="A10166" s="3" t="str">
        <f>"IGLV6-57"</f>
        <v>IGLV6-57</v>
      </c>
      <c r="B10166" s="4">
        <v>6</v>
      </c>
      <c r="C10166" s="5">
        <v>0.72099999999999997</v>
      </c>
    </row>
    <row r="10167" spans="1:3" x14ac:dyDescent="0.2">
      <c r="A10167" s="3" t="str">
        <f>"IGKV4-1"</f>
        <v>IGKV4-1</v>
      </c>
      <c r="B10167" s="4">
        <v>6</v>
      </c>
      <c r="C10167" s="5">
        <v>0.72</v>
      </c>
    </row>
    <row r="10168" spans="1:3" x14ac:dyDescent="0.2">
      <c r="A10168" s="3" t="str">
        <f>"IGHV3-33"</f>
        <v>IGHV3-33</v>
      </c>
      <c r="B10168" s="4">
        <v>6</v>
      </c>
      <c r="C10168" s="5">
        <v>0.71899999999999997</v>
      </c>
    </row>
    <row r="10169" spans="1:3" x14ac:dyDescent="0.2">
      <c r="A10169" s="3" t="str">
        <f>"IGLV1-44"</f>
        <v>IGLV1-44</v>
      </c>
      <c r="B10169" s="4">
        <v>6</v>
      </c>
      <c r="C10169" s="5">
        <v>0.71799999999999997</v>
      </c>
    </row>
    <row r="10170" spans="1:3" x14ac:dyDescent="0.2">
      <c r="A10170" s="3" t="str">
        <f>"IGHV3-15"</f>
        <v>IGHV3-15</v>
      </c>
      <c r="B10170" s="4">
        <v>6</v>
      </c>
      <c r="C10170" s="5">
        <v>0.71599999999999997</v>
      </c>
    </row>
    <row r="10171" spans="1:3" x14ac:dyDescent="0.2">
      <c r="A10171" s="3" t="str">
        <f>"IGHV3-7"</f>
        <v>IGHV3-7</v>
      </c>
      <c r="B10171" s="4">
        <v>6</v>
      </c>
      <c r="C10171" s="5">
        <v>0.71599999999999997</v>
      </c>
    </row>
    <row r="10172" spans="1:3" x14ac:dyDescent="0.2">
      <c r="A10172" s="3" t="str">
        <f>"IGHG3"</f>
        <v>IGHG3</v>
      </c>
      <c r="B10172" s="4">
        <v>6</v>
      </c>
      <c r="C10172" s="5">
        <v>0.71499999999999997</v>
      </c>
    </row>
    <row r="10173" spans="1:3" x14ac:dyDescent="0.2">
      <c r="A10173" s="3" t="str">
        <f>"IGHV3-30"</f>
        <v>IGHV3-30</v>
      </c>
      <c r="B10173" s="4">
        <v>6</v>
      </c>
      <c r="C10173" s="5">
        <v>0.71499999999999997</v>
      </c>
    </row>
    <row r="10174" spans="1:3" x14ac:dyDescent="0.2">
      <c r="A10174" s="3" t="str">
        <f>"KLRK1-AS1"</f>
        <v>KLRK1-AS1</v>
      </c>
      <c r="B10174" s="4">
        <v>6</v>
      </c>
      <c r="C10174" s="5">
        <v>0.71499999999999997</v>
      </c>
    </row>
    <row r="10175" spans="1:3" x14ac:dyDescent="0.2">
      <c r="A10175" s="3" t="str">
        <f>"IGHV3-21"</f>
        <v>IGHV3-21</v>
      </c>
      <c r="B10175" s="4">
        <v>6</v>
      </c>
      <c r="C10175" s="5">
        <v>0.71399999999999997</v>
      </c>
    </row>
    <row r="10176" spans="1:3" x14ac:dyDescent="0.2">
      <c r="A10176" s="3" t="str">
        <f>"IGHV1-46"</f>
        <v>IGHV1-46</v>
      </c>
      <c r="B10176" s="4">
        <v>6</v>
      </c>
      <c r="C10176" s="5">
        <v>0.71299999999999997</v>
      </c>
    </row>
    <row r="10177" spans="1:3" x14ac:dyDescent="0.2">
      <c r="A10177" s="3" t="str">
        <f>"H2AC19"</f>
        <v>H2AC19</v>
      </c>
      <c r="B10177" s="4">
        <v>6</v>
      </c>
      <c r="C10177" s="5">
        <v>0.71</v>
      </c>
    </row>
    <row r="10178" spans="1:3" x14ac:dyDescent="0.2">
      <c r="A10178" s="3" t="str">
        <f>"IGHV1-18"</f>
        <v>IGHV1-18</v>
      </c>
      <c r="B10178" s="4">
        <v>6</v>
      </c>
      <c r="C10178" s="5">
        <v>0.70899999999999996</v>
      </c>
    </row>
    <row r="10179" spans="1:3" x14ac:dyDescent="0.2">
      <c r="A10179" s="3" t="str">
        <f>"RAMP1"</f>
        <v>RAMP1</v>
      </c>
      <c r="B10179" s="4">
        <v>6</v>
      </c>
      <c r="C10179" s="5">
        <v>0.70699999999999996</v>
      </c>
    </row>
    <row r="10180" spans="1:3" x14ac:dyDescent="0.2">
      <c r="A10180" s="3" t="str">
        <f>"IGKV1-33"</f>
        <v>IGKV1-33</v>
      </c>
      <c r="B10180" s="4">
        <v>6</v>
      </c>
      <c r="C10180" s="5">
        <v>0.70599999999999996</v>
      </c>
    </row>
    <row r="10181" spans="1:3" x14ac:dyDescent="0.2">
      <c r="A10181" s="3" t="str">
        <f>"NMI"</f>
        <v>NMI</v>
      </c>
      <c r="B10181" s="4">
        <v>6</v>
      </c>
      <c r="C10181" s="5">
        <v>0.70499999999999996</v>
      </c>
    </row>
    <row r="10182" spans="1:3" x14ac:dyDescent="0.2">
      <c r="A10182" s="3" t="str">
        <f>"IGKV1-17"</f>
        <v>IGKV1-17</v>
      </c>
      <c r="B10182" s="4">
        <v>6</v>
      </c>
      <c r="C10182" s="5">
        <v>0.70399999999999996</v>
      </c>
    </row>
    <row r="10183" spans="1:3" x14ac:dyDescent="0.2">
      <c r="A10183" s="3" t="str">
        <f>"IGKV1-5"</f>
        <v>IGKV1-5</v>
      </c>
      <c r="B10183" s="4">
        <v>6</v>
      </c>
      <c r="C10183" s="5">
        <v>0.70399999999999996</v>
      </c>
    </row>
    <row r="10184" spans="1:3" x14ac:dyDescent="0.2">
      <c r="A10184" s="3" t="str">
        <f>"BCAS2P2"</f>
        <v>BCAS2P2</v>
      </c>
      <c r="B10184" s="4">
        <v>6</v>
      </c>
      <c r="C10184" s="5">
        <v>0.70199999999999996</v>
      </c>
    </row>
    <row r="10185" spans="1:3" x14ac:dyDescent="0.2">
      <c r="A10185" s="3" t="str">
        <f>"H2BC18"</f>
        <v>H2BC18</v>
      </c>
      <c r="B10185" s="4">
        <v>6</v>
      </c>
      <c r="C10185" s="5">
        <v>0.70099999999999996</v>
      </c>
    </row>
    <row r="10186" spans="1:3" x14ac:dyDescent="0.2">
      <c r="A10186" s="3" t="str">
        <f>"IGLV2-8"</f>
        <v>IGLV2-8</v>
      </c>
      <c r="B10186" s="4">
        <v>6</v>
      </c>
      <c r="C10186" s="5">
        <v>0.7</v>
      </c>
    </row>
    <row r="10187" spans="1:3" x14ac:dyDescent="0.2">
      <c r="A10187" s="3" t="str">
        <f>"IGHV3-11"</f>
        <v>IGHV3-11</v>
      </c>
      <c r="B10187" s="4">
        <v>6</v>
      </c>
      <c r="C10187" s="5">
        <v>0.7</v>
      </c>
    </row>
    <row r="10188" spans="1:3" x14ac:dyDescent="0.2">
      <c r="A10188" s="3" t="str">
        <f>"IGLV2-23"</f>
        <v>IGLV2-23</v>
      </c>
      <c r="B10188" s="4">
        <v>6</v>
      </c>
      <c r="C10188" s="5">
        <v>0.69899999999999995</v>
      </c>
    </row>
    <row r="10189" spans="1:3" x14ac:dyDescent="0.2">
      <c r="A10189" s="3" t="str">
        <f>"AC022463.1"</f>
        <v>AC022463.1</v>
      </c>
      <c r="B10189" s="4">
        <v>6</v>
      </c>
      <c r="C10189" s="5">
        <v>0.69899999999999995</v>
      </c>
    </row>
    <row r="10190" spans="1:3" x14ac:dyDescent="0.2">
      <c r="A10190" s="3" t="str">
        <f>"IGLC1"</f>
        <v>IGLC1</v>
      </c>
      <c r="B10190" s="4">
        <v>6</v>
      </c>
      <c r="C10190" s="5">
        <v>0.69699999999999995</v>
      </c>
    </row>
    <row r="10191" spans="1:3" x14ac:dyDescent="0.2">
      <c r="A10191" s="3" t="str">
        <f>"IFNAR2"</f>
        <v>IFNAR2</v>
      </c>
      <c r="B10191" s="4">
        <v>6</v>
      </c>
      <c r="C10191" s="5">
        <v>0.69599999999999995</v>
      </c>
    </row>
    <row r="10192" spans="1:3" x14ac:dyDescent="0.2">
      <c r="A10192" s="3" t="str">
        <f>"IGKV1-27"</f>
        <v>IGKV1-27</v>
      </c>
      <c r="B10192" s="4">
        <v>6</v>
      </c>
      <c r="C10192" s="5">
        <v>0.69499999999999995</v>
      </c>
    </row>
    <row r="10193" spans="1:3" x14ac:dyDescent="0.2">
      <c r="A10193" s="3" t="str">
        <f>"CHIC2"</f>
        <v>CHIC2</v>
      </c>
      <c r="B10193" s="4">
        <v>6</v>
      </c>
      <c r="C10193" s="5">
        <v>0.69</v>
      </c>
    </row>
    <row r="10194" spans="1:3" x14ac:dyDescent="0.2">
      <c r="A10194" s="3" t="str">
        <f>"PSENEN"</f>
        <v>PSENEN</v>
      </c>
      <c r="B10194" s="4">
        <v>6</v>
      </c>
      <c r="C10194" s="5">
        <v>0.68899999999999995</v>
      </c>
    </row>
    <row r="10195" spans="1:3" x14ac:dyDescent="0.2">
      <c r="A10195" s="3" t="str">
        <f>"IGKV3-15"</f>
        <v>IGKV3-15</v>
      </c>
      <c r="B10195" s="4">
        <v>6</v>
      </c>
      <c r="C10195" s="5">
        <v>0.68700000000000006</v>
      </c>
    </row>
    <row r="10196" spans="1:3" x14ac:dyDescent="0.2">
      <c r="A10196" s="3" t="str">
        <f>"PDCD6"</f>
        <v>PDCD6</v>
      </c>
      <c r="B10196" s="4">
        <v>6</v>
      </c>
      <c r="C10196" s="5">
        <v>0.68400000000000005</v>
      </c>
    </row>
    <row r="10197" spans="1:3" x14ac:dyDescent="0.2">
      <c r="A10197" s="3" t="str">
        <f>"CIR1"</f>
        <v>CIR1</v>
      </c>
      <c r="B10197" s="4">
        <v>6</v>
      </c>
      <c r="C10197" s="5">
        <v>0.68300000000000005</v>
      </c>
    </row>
    <row r="10198" spans="1:3" x14ac:dyDescent="0.2">
      <c r="A10198" s="3" t="str">
        <f>"VWA5A"</f>
        <v>VWA5A</v>
      </c>
      <c r="B10198" s="4">
        <v>6</v>
      </c>
      <c r="C10198" s="5">
        <v>0.68200000000000005</v>
      </c>
    </row>
    <row r="10199" spans="1:3" x14ac:dyDescent="0.2">
      <c r="A10199" s="3" t="str">
        <f>"H2BC21"</f>
        <v>H2BC21</v>
      </c>
      <c r="B10199" s="4">
        <v>6</v>
      </c>
      <c r="C10199" s="5">
        <v>0.67900000000000005</v>
      </c>
    </row>
    <row r="10200" spans="1:3" x14ac:dyDescent="0.2">
      <c r="A10200" s="3" t="str">
        <f>"IGLV3-1"</f>
        <v>IGLV3-1</v>
      </c>
      <c r="B10200" s="4">
        <v>6</v>
      </c>
      <c r="C10200" s="5">
        <v>0.67900000000000005</v>
      </c>
    </row>
    <row r="10201" spans="1:3" x14ac:dyDescent="0.2">
      <c r="A10201" s="3" t="str">
        <f>"SPAG1"</f>
        <v>SPAG1</v>
      </c>
      <c r="B10201" s="4">
        <v>6</v>
      </c>
      <c r="C10201" s="5">
        <v>0.67600000000000005</v>
      </c>
    </row>
    <row r="10202" spans="1:3" x14ac:dyDescent="0.2">
      <c r="A10202" s="3" t="str">
        <f>"GTF2B"</f>
        <v>GTF2B</v>
      </c>
      <c r="B10202" s="4">
        <v>6</v>
      </c>
      <c r="C10202" s="5">
        <v>0.67500000000000004</v>
      </c>
    </row>
    <row r="10203" spans="1:3" x14ac:dyDescent="0.2">
      <c r="A10203" s="3" t="str">
        <f>"IGKV1-12"</f>
        <v>IGKV1-12</v>
      </c>
      <c r="B10203" s="4">
        <v>6</v>
      </c>
      <c r="C10203" s="5">
        <v>0.67200000000000004</v>
      </c>
    </row>
    <row r="10204" spans="1:3" x14ac:dyDescent="0.2">
      <c r="A10204" s="3" t="str">
        <f>"IGKV1D-39"</f>
        <v>IGKV1D-39</v>
      </c>
      <c r="B10204" s="4">
        <v>6</v>
      </c>
      <c r="C10204" s="5">
        <v>0.67100000000000004</v>
      </c>
    </row>
    <row r="10205" spans="1:3" x14ac:dyDescent="0.2">
      <c r="A10205" s="3" t="str">
        <f>"TLCD1"</f>
        <v>TLCD1</v>
      </c>
      <c r="B10205" s="4">
        <v>6</v>
      </c>
      <c r="C10205" s="5">
        <v>0.67100000000000004</v>
      </c>
    </row>
    <row r="10206" spans="1:3" x14ac:dyDescent="0.2">
      <c r="A10206" s="3" t="str">
        <f>"SNAI3"</f>
        <v>SNAI3</v>
      </c>
      <c r="B10206" s="4">
        <v>6</v>
      </c>
      <c r="C10206" s="5">
        <v>0.67</v>
      </c>
    </row>
    <row r="10207" spans="1:3" x14ac:dyDescent="0.2">
      <c r="A10207" s="3" t="str">
        <f>"LASP1"</f>
        <v>LASP1</v>
      </c>
      <c r="B10207" s="4">
        <v>6</v>
      </c>
      <c r="C10207" s="5">
        <v>0.66800000000000004</v>
      </c>
    </row>
    <row r="10208" spans="1:3" x14ac:dyDescent="0.2">
      <c r="A10208" s="3" t="str">
        <f>"RNF135"</f>
        <v>RNF135</v>
      </c>
      <c r="B10208" s="4">
        <v>6</v>
      </c>
      <c r="C10208" s="5">
        <v>0.66800000000000004</v>
      </c>
    </row>
    <row r="10209" spans="1:3" x14ac:dyDescent="0.2">
      <c r="A10209" s="3" t="str">
        <f>"SUGT1"</f>
        <v>SUGT1</v>
      </c>
      <c r="B10209" s="4">
        <v>6</v>
      </c>
      <c r="C10209" s="5">
        <v>0.66800000000000004</v>
      </c>
    </row>
    <row r="10210" spans="1:3" x14ac:dyDescent="0.2">
      <c r="A10210" s="3" t="str">
        <f>"IGHG2"</f>
        <v>IGHG2</v>
      </c>
      <c r="B10210" s="4">
        <v>6</v>
      </c>
      <c r="C10210" s="5">
        <v>0.66700000000000004</v>
      </c>
    </row>
    <row r="10211" spans="1:3" x14ac:dyDescent="0.2">
      <c r="A10211" s="3" t="str">
        <f>"HDAC9"</f>
        <v>HDAC9</v>
      </c>
      <c r="B10211" s="4">
        <v>6</v>
      </c>
      <c r="C10211" s="5">
        <v>0.66700000000000004</v>
      </c>
    </row>
    <row r="10212" spans="1:3" x14ac:dyDescent="0.2">
      <c r="A10212" s="3" t="str">
        <f>"IGHM"</f>
        <v>IGHM</v>
      </c>
      <c r="B10212" s="4">
        <v>6</v>
      </c>
      <c r="C10212" s="5">
        <v>0.66600000000000004</v>
      </c>
    </row>
    <row r="10213" spans="1:3" x14ac:dyDescent="0.2">
      <c r="A10213" s="3" t="str">
        <f>"DAPP1"</f>
        <v>DAPP1</v>
      </c>
      <c r="B10213" s="4">
        <v>6</v>
      </c>
      <c r="C10213" s="5">
        <v>0.66600000000000004</v>
      </c>
    </row>
    <row r="10214" spans="1:3" x14ac:dyDescent="0.2">
      <c r="A10214" s="3" t="str">
        <f>"SAA2-SAA4"</f>
        <v>SAA2-SAA4</v>
      </c>
      <c r="B10214" s="4">
        <v>6</v>
      </c>
      <c r="C10214" s="5">
        <v>0.66500000000000004</v>
      </c>
    </row>
    <row r="10215" spans="1:3" x14ac:dyDescent="0.2">
      <c r="A10215" s="3" t="str">
        <f>"GLIPR2"</f>
        <v>GLIPR2</v>
      </c>
      <c r="B10215" s="4">
        <v>6</v>
      </c>
      <c r="C10215" s="5">
        <v>0.66400000000000003</v>
      </c>
    </row>
    <row r="10216" spans="1:3" x14ac:dyDescent="0.2">
      <c r="A10216" s="3" t="str">
        <f>"LYSMD2"</f>
        <v>LYSMD2</v>
      </c>
      <c r="B10216" s="4">
        <v>6</v>
      </c>
      <c r="C10216" s="5">
        <v>0.66100000000000003</v>
      </c>
    </row>
    <row r="10217" spans="1:3" x14ac:dyDescent="0.2">
      <c r="A10217" s="3" t="str">
        <f>"LINC00240"</f>
        <v>LINC00240</v>
      </c>
      <c r="B10217" s="4">
        <v>6</v>
      </c>
      <c r="C10217" s="5">
        <v>0.66</v>
      </c>
    </row>
    <row r="10218" spans="1:3" x14ac:dyDescent="0.2">
      <c r="A10218" s="3" t="str">
        <f>"EBNA1BP2"</f>
        <v>EBNA1BP2</v>
      </c>
      <c r="B10218" s="4">
        <v>6</v>
      </c>
      <c r="C10218" s="5">
        <v>0.65900000000000003</v>
      </c>
    </row>
    <row r="10219" spans="1:3" x14ac:dyDescent="0.2">
      <c r="A10219" s="3" t="str">
        <f>"CLIC1"</f>
        <v>CLIC1</v>
      </c>
      <c r="B10219" s="4">
        <v>6</v>
      </c>
      <c r="C10219" s="5">
        <v>0.65800000000000003</v>
      </c>
    </row>
    <row r="10220" spans="1:3" x14ac:dyDescent="0.2">
      <c r="A10220" s="3" t="str">
        <f>"DNTTIP1"</f>
        <v>DNTTIP1</v>
      </c>
      <c r="B10220" s="4">
        <v>6</v>
      </c>
      <c r="C10220" s="5">
        <v>0.65700000000000003</v>
      </c>
    </row>
    <row r="10221" spans="1:3" x14ac:dyDescent="0.2">
      <c r="A10221" s="3" t="str">
        <f>"IGHG1"</f>
        <v>IGHG1</v>
      </c>
      <c r="B10221" s="4">
        <v>6</v>
      </c>
      <c r="C10221" s="5">
        <v>0.65500000000000003</v>
      </c>
    </row>
    <row r="10222" spans="1:3" x14ac:dyDescent="0.2">
      <c r="A10222" s="3" t="str">
        <f>"VNN3"</f>
        <v>VNN3</v>
      </c>
      <c r="B10222" s="4">
        <v>6</v>
      </c>
      <c r="C10222" s="5">
        <v>0.65400000000000003</v>
      </c>
    </row>
    <row r="10223" spans="1:3" x14ac:dyDescent="0.2">
      <c r="A10223" s="3" t="str">
        <f>"GRIPAP1"</f>
        <v>GRIPAP1</v>
      </c>
      <c r="B10223" s="4">
        <v>6</v>
      </c>
      <c r="C10223" s="5">
        <v>0.65300000000000002</v>
      </c>
    </row>
    <row r="10224" spans="1:3" x14ac:dyDescent="0.2">
      <c r="A10224" s="3" t="str">
        <f>"OMG"</f>
        <v>OMG</v>
      </c>
      <c r="B10224" s="4">
        <v>6</v>
      </c>
      <c r="C10224" s="5">
        <v>0.65200000000000002</v>
      </c>
    </row>
    <row r="10225" spans="1:3" x14ac:dyDescent="0.2">
      <c r="A10225" s="3" t="str">
        <f>"IGKV2-28"</f>
        <v>IGKV2-28</v>
      </c>
      <c r="B10225" s="4">
        <v>6</v>
      </c>
      <c r="C10225" s="5">
        <v>0.65100000000000002</v>
      </c>
    </row>
    <row r="10226" spans="1:3" x14ac:dyDescent="0.2">
      <c r="A10226" s="3" t="str">
        <f>"TAGLN2"</f>
        <v>TAGLN2</v>
      </c>
      <c r="B10226" s="4">
        <v>6</v>
      </c>
      <c r="C10226" s="5">
        <v>0.64900000000000002</v>
      </c>
    </row>
    <row r="10227" spans="1:3" x14ac:dyDescent="0.2">
      <c r="A10227" s="3" t="str">
        <f>"HYPK"</f>
        <v>HYPK</v>
      </c>
      <c r="B10227" s="4">
        <v>6</v>
      </c>
      <c r="C10227" s="5">
        <v>0.64800000000000002</v>
      </c>
    </row>
    <row r="10228" spans="1:3" x14ac:dyDescent="0.2">
      <c r="A10228" s="3" t="str">
        <f>"IGLV3-19"</f>
        <v>IGLV3-19</v>
      </c>
      <c r="B10228" s="4">
        <v>6</v>
      </c>
      <c r="C10228" s="5">
        <v>0.64800000000000002</v>
      </c>
    </row>
    <row r="10229" spans="1:3" x14ac:dyDescent="0.2">
      <c r="A10229" s="3" t="str">
        <f>"GNB4"</f>
        <v>GNB4</v>
      </c>
      <c r="B10229" s="4">
        <v>6</v>
      </c>
      <c r="C10229" s="5">
        <v>0.64800000000000002</v>
      </c>
    </row>
    <row r="10230" spans="1:3" x14ac:dyDescent="0.2">
      <c r="A10230" s="3" t="str">
        <f>"IGHV2-5"</f>
        <v>IGHV2-5</v>
      </c>
      <c r="B10230" s="4">
        <v>6</v>
      </c>
      <c r="C10230" s="5">
        <v>0.64400000000000002</v>
      </c>
    </row>
    <row r="10231" spans="1:3" x14ac:dyDescent="0.2">
      <c r="A10231" s="3" t="str">
        <f>"MUC12"</f>
        <v>MUC12</v>
      </c>
      <c r="B10231" s="4">
        <v>6</v>
      </c>
      <c r="C10231" s="5">
        <v>0.64300000000000002</v>
      </c>
    </row>
    <row r="10232" spans="1:3" x14ac:dyDescent="0.2">
      <c r="A10232" s="3" t="str">
        <f>"TSACC"</f>
        <v>TSACC</v>
      </c>
      <c r="B10232" s="4">
        <v>6</v>
      </c>
      <c r="C10232" s="5">
        <v>0.64300000000000002</v>
      </c>
    </row>
    <row r="10233" spans="1:3" x14ac:dyDescent="0.2">
      <c r="A10233" s="3" t="str">
        <f>"SNRPA1"</f>
        <v>SNRPA1</v>
      </c>
      <c r="B10233" s="4">
        <v>6</v>
      </c>
      <c r="C10233" s="5">
        <v>0.64200000000000002</v>
      </c>
    </row>
    <row r="10234" spans="1:3" x14ac:dyDescent="0.2">
      <c r="A10234" s="3" t="str">
        <f>"DNAJB6"</f>
        <v>DNAJB6</v>
      </c>
      <c r="B10234" s="4">
        <v>6</v>
      </c>
      <c r="C10234" s="5">
        <v>0.64100000000000001</v>
      </c>
    </row>
    <row r="10235" spans="1:3" x14ac:dyDescent="0.2">
      <c r="A10235" s="3" t="str">
        <f>"STOM"</f>
        <v>STOM</v>
      </c>
      <c r="B10235" s="4">
        <v>6</v>
      </c>
      <c r="C10235" s="5">
        <v>0.63700000000000001</v>
      </c>
    </row>
    <row r="10236" spans="1:3" x14ac:dyDescent="0.2">
      <c r="A10236" s="3" t="str">
        <f>"H2BC4"</f>
        <v>H2BC4</v>
      </c>
      <c r="B10236" s="4">
        <v>6</v>
      </c>
      <c r="C10236" s="5">
        <v>0.63600000000000001</v>
      </c>
    </row>
    <row r="10237" spans="1:3" x14ac:dyDescent="0.2">
      <c r="A10237" s="3" t="str">
        <f>"MUC12-AS1"</f>
        <v>MUC12-AS1</v>
      </c>
      <c r="B10237" s="4">
        <v>6</v>
      </c>
      <c r="C10237" s="5">
        <v>0.63500000000000001</v>
      </c>
    </row>
    <row r="10238" spans="1:3" x14ac:dyDescent="0.2">
      <c r="A10238" s="3" t="str">
        <f>"IGHV1-69D"</f>
        <v>IGHV1-69D</v>
      </c>
      <c r="B10238" s="4">
        <v>6</v>
      </c>
      <c r="C10238" s="5">
        <v>0.63300000000000001</v>
      </c>
    </row>
    <row r="10239" spans="1:3" x14ac:dyDescent="0.2">
      <c r="A10239" s="3" t="str">
        <f>"AC117480.1"</f>
        <v>AC117480.1</v>
      </c>
      <c r="B10239" s="4">
        <v>6</v>
      </c>
      <c r="C10239" s="5">
        <v>0.63300000000000001</v>
      </c>
    </row>
    <row r="10240" spans="1:3" x14ac:dyDescent="0.2">
      <c r="A10240" s="3" t="str">
        <f>"EIF2S2"</f>
        <v>EIF2S2</v>
      </c>
      <c r="B10240" s="4">
        <v>6</v>
      </c>
      <c r="C10240" s="5">
        <v>0.63200000000000001</v>
      </c>
    </row>
    <row r="10241" spans="1:3" x14ac:dyDescent="0.2">
      <c r="A10241" s="3" t="str">
        <f>"PNMA1"</f>
        <v>PNMA1</v>
      </c>
      <c r="B10241" s="4">
        <v>6</v>
      </c>
      <c r="C10241" s="5">
        <v>0.63200000000000001</v>
      </c>
    </row>
    <row r="10242" spans="1:3" x14ac:dyDescent="0.2">
      <c r="A10242" s="3" t="str">
        <f>"MAP3K2-DT"</f>
        <v>MAP3K2-DT</v>
      </c>
      <c r="B10242" s="4">
        <v>6</v>
      </c>
      <c r="C10242" s="5">
        <v>0.63100000000000001</v>
      </c>
    </row>
    <row r="10243" spans="1:3" x14ac:dyDescent="0.2">
      <c r="A10243" s="3" t="str">
        <f>"IGHV3-74"</f>
        <v>IGHV3-74</v>
      </c>
      <c r="B10243" s="4">
        <v>6</v>
      </c>
      <c r="C10243" s="5">
        <v>0.629</v>
      </c>
    </row>
    <row r="10244" spans="1:3" x14ac:dyDescent="0.2">
      <c r="A10244" s="3" t="str">
        <f>"IGHA2"</f>
        <v>IGHA2</v>
      </c>
      <c r="B10244" s="4">
        <v>6</v>
      </c>
      <c r="C10244" s="5">
        <v>0.629</v>
      </c>
    </row>
    <row r="10245" spans="1:3" x14ac:dyDescent="0.2">
      <c r="A10245" s="3" t="str">
        <f>"H2BC5"</f>
        <v>H2BC5</v>
      </c>
      <c r="B10245" s="4">
        <v>6</v>
      </c>
      <c r="C10245" s="5">
        <v>0.629</v>
      </c>
    </row>
    <row r="10246" spans="1:3" x14ac:dyDescent="0.2">
      <c r="A10246" s="3" t="str">
        <f>"IGHG4"</f>
        <v>IGHG4</v>
      </c>
      <c r="B10246" s="4">
        <v>6</v>
      </c>
      <c r="C10246" s="5">
        <v>0.628</v>
      </c>
    </row>
    <row r="10247" spans="1:3" x14ac:dyDescent="0.2">
      <c r="A10247" s="3" t="str">
        <f>"IGHV3-53"</f>
        <v>IGHV3-53</v>
      </c>
      <c r="B10247" s="4">
        <v>6</v>
      </c>
      <c r="C10247" s="5">
        <v>0.628</v>
      </c>
    </row>
    <row r="10248" spans="1:3" x14ac:dyDescent="0.2">
      <c r="A10248" s="3" t="str">
        <f>"JPH3"</f>
        <v>JPH3</v>
      </c>
      <c r="B10248" s="4">
        <v>6</v>
      </c>
      <c r="C10248" s="5">
        <v>0.628</v>
      </c>
    </row>
    <row r="10249" spans="1:3" x14ac:dyDescent="0.2">
      <c r="A10249" s="3" t="str">
        <f>"IGKV1-9"</f>
        <v>IGKV1-9</v>
      </c>
      <c r="B10249" s="4">
        <v>6</v>
      </c>
      <c r="C10249" s="5">
        <v>0.627</v>
      </c>
    </row>
    <row r="10250" spans="1:3" x14ac:dyDescent="0.2">
      <c r="A10250" s="3" t="str">
        <f>"KALRN"</f>
        <v>KALRN</v>
      </c>
      <c r="B10250" s="4">
        <v>6</v>
      </c>
      <c r="C10250" s="5">
        <v>0.626</v>
      </c>
    </row>
    <row r="10251" spans="1:3" x14ac:dyDescent="0.2">
      <c r="A10251" s="3" t="str">
        <f>"CALM3"</f>
        <v>CALM3</v>
      </c>
      <c r="B10251" s="4">
        <v>6</v>
      </c>
      <c r="C10251" s="5">
        <v>0.625</v>
      </c>
    </row>
    <row r="10252" spans="1:3" x14ac:dyDescent="0.2">
      <c r="A10252" s="3" t="str">
        <f>"IGHV4-59"</f>
        <v>IGHV4-59</v>
      </c>
      <c r="B10252" s="4">
        <v>6</v>
      </c>
      <c r="C10252" s="5">
        <v>0.623</v>
      </c>
    </row>
    <row r="10253" spans="1:3" x14ac:dyDescent="0.2">
      <c r="A10253" s="3" t="str">
        <f>"IGHV1-2"</f>
        <v>IGHV1-2</v>
      </c>
      <c r="B10253" s="4">
        <v>6</v>
      </c>
      <c r="C10253" s="5">
        <v>0.623</v>
      </c>
    </row>
    <row r="10254" spans="1:3" x14ac:dyDescent="0.2">
      <c r="A10254" s="3" t="str">
        <f>"NT5C3A"</f>
        <v>NT5C3A</v>
      </c>
      <c r="B10254" s="4">
        <v>6</v>
      </c>
      <c r="C10254" s="5">
        <v>0.621</v>
      </c>
    </row>
    <row r="10255" spans="1:3" x14ac:dyDescent="0.2">
      <c r="A10255" s="3" t="str">
        <f>"LAMP3"</f>
        <v>LAMP3</v>
      </c>
      <c r="B10255" s="4">
        <v>6</v>
      </c>
      <c r="C10255" s="5">
        <v>0.62</v>
      </c>
    </row>
    <row r="10256" spans="1:3" x14ac:dyDescent="0.2">
      <c r="A10256" s="3" t="str">
        <f>"AL138724.1"</f>
        <v>AL138724.1</v>
      </c>
      <c r="B10256" s="4">
        <v>6</v>
      </c>
      <c r="C10256" s="5">
        <v>0.62</v>
      </c>
    </row>
    <row r="10257" spans="1:3" x14ac:dyDescent="0.2">
      <c r="A10257" s="3" t="str">
        <f>"TMEM45B"</f>
        <v>TMEM45B</v>
      </c>
      <c r="B10257" s="4">
        <v>6</v>
      </c>
      <c r="C10257" s="5">
        <v>0.61899999999999999</v>
      </c>
    </row>
    <row r="10258" spans="1:3" x14ac:dyDescent="0.2">
      <c r="A10258" s="3" t="str">
        <f>"CDC42"</f>
        <v>CDC42</v>
      </c>
      <c r="B10258" s="4">
        <v>6</v>
      </c>
      <c r="C10258" s="5">
        <v>0.61899999999999999</v>
      </c>
    </row>
    <row r="10259" spans="1:3" x14ac:dyDescent="0.2">
      <c r="A10259" s="3" t="str">
        <f>"AL035587.3"</f>
        <v>AL035587.3</v>
      </c>
      <c r="B10259" s="4">
        <v>6</v>
      </c>
      <c r="C10259" s="5">
        <v>0.61799999999999999</v>
      </c>
    </row>
    <row r="10260" spans="1:3" x14ac:dyDescent="0.2">
      <c r="A10260" s="3" t="str">
        <f>"ERICH2"</f>
        <v>ERICH2</v>
      </c>
      <c r="B10260" s="4">
        <v>6</v>
      </c>
      <c r="C10260" s="5">
        <v>0.61699999999999999</v>
      </c>
    </row>
    <row r="10261" spans="1:3" x14ac:dyDescent="0.2">
      <c r="A10261" s="3" t="str">
        <f>"AC087645.2"</f>
        <v>AC087645.2</v>
      </c>
      <c r="B10261" s="4">
        <v>6</v>
      </c>
      <c r="C10261" s="5">
        <v>0.61399999999999999</v>
      </c>
    </row>
    <row r="10262" spans="1:3" x14ac:dyDescent="0.2">
      <c r="A10262" s="3" t="str">
        <f>"EPCAM"</f>
        <v>EPCAM</v>
      </c>
      <c r="B10262" s="4">
        <v>6</v>
      </c>
      <c r="C10262" s="5">
        <v>0.61299999999999999</v>
      </c>
    </row>
    <row r="10263" spans="1:3" x14ac:dyDescent="0.2">
      <c r="A10263" s="3" t="str">
        <f>"NECAP2"</f>
        <v>NECAP2</v>
      </c>
      <c r="B10263" s="4">
        <v>6</v>
      </c>
      <c r="C10263" s="5">
        <v>0.61099999999999999</v>
      </c>
    </row>
    <row r="10264" spans="1:3" x14ac:dyDescent="0.2">
      <c r="A10264" s="3" t="str">
        <f>"DLGAP1-AS2"</f>
        <v>DLGAP1-AS2</v>
      </c>
      <c r="B10264" s="4">
        <v>6</v>
      </c>
      <c r="C10264" s="5">
        <v>0.61</v>
      </c>
    </row>
    <row r="10265" spans="1:3" x14ac:dyDescent="0.2">
      <c r="A10265" s="3" t="str">
        <f>"ZC3H12D"</f>
        <v>ZC3H12D</v>
      </c>
      <c r="B10265" s="4">
        <v>6</v>
      </c>
      <c r="C10265" s="5">
        <v>0.61</v>
      </c>
    </row>
    <row r="10266" spans="1:3" x14ac:dyDescent="0.2">
      <c r="A10266" s="3" t="str">
        <f>"TCHP"</f>
        <v>TCHP</v>
      </c>
      <c r="B10266" s="4">
        <v>6</v>
      </c>
      <c r="C10266" s="5">
        <v>0.60799999999999998</v>
      </c>
    </row>
    <row r="10267" spans="1:3" x14ac:dyDescent="0.2">
      <c r="A10267" s="3" t="str">
        <f>"PSMA5"</f>
        <v>PSMA5</v>
      </c>
      <c r="B10267" s="4">
        <v>6</v>
      </c>
      <c r="C10267" s="5">
        <v>0.60599999999999998</v>
      </c>
    </row>
    <row r="10268" spans="1:3" x14ac:dyDescent="0.2">
      <c r="A10268" s="3" t="str">
        <f>"SAA4"</f>
        <v>SAA4</v>
      </c>
      <c r="B10268" s="4">
        <v>6</v>
      </c>
      <c r="C10268" s="5">
        <v>0.60599999999999998</v>
      </c>
    </row>
    <row r="10269" spans="1:3" x14ac:dyDescent="0.2">
      <c r="A10269" s="3" t="str">
        <f>"FAM166C"</f>
        <v>FAM166C</v>
      </c>
      <c r="B10269" s="4">
        <v>6</v>
      </c>
      <c r="C10269" s="5">
        <v>0.60499999999999998</v>
      </c>
    </row>
    <row r="10270" spans="1:3" x14ac:dyDescent="0.2">
      <c r="A10270" s="3" t="str">
        <f>"ADIPOR1"</f>
        <v>ADIPOR1</v>
      </c>
      <c r="B10270" s="4">
        <v>6</v>
      </c>
      <c r="C10270" s="5">
        <v>0.60499999999999998</v>
      </c>
    </row>
    <row r="10271" spans="1:3" x14ac:dyDescent="0.2">
      <c r="A10271" s="3" t="str">
        <f>"CCN2"</f>
        <v>CCN2</v>
      </c>
      <c r="B10271" s="4">
        <v>6</v>
      </c>
      <c r="C10271" s="5">
        <v>0.60499999999999998</v>
      </c>
    </row>
    <row r="10272" spans="1:3" x14ac:dyDescent="0.2">
      <c r="A10272" s="3" t="str">
        <f>"UBE2L3"</f>
        <v>UBE2L3</v>
      </c>
      <c r="B10272" s="4">
        <v>6</v>
      </c>
      <c r="C10272" s="5">
        <v>0.6</v>
      </c>
    </row>
    <row r="10273" spans="1:3" x14ac:dyDescent="0.2">
      <c r="A10273" s="3" t="str">
        <f>"PSMD4"</f>
        <v>PSMD4</v>
      </c>
      <c r="B10273" s="4">
        <v>6</v>
      </c>
      <c r="C10273" s="5">
        <v>0.59899999999999998</v>
      </c>
    </row>
    <row r="10274" spans="1:3" x14ac:dyDescent="0.2">
      <c r="A10274" s="3" t="str">
        <f>"CYP24A1"</f>
        <v>CYP24A1</v>
      </c>
      <c r="B10274" s="4">
        <v>6</v>
      </c>
      <c r="C10274" s="5">
        <v>0.59899999999999998</v>
      </c>
    </row>
    <row r="10275" spans="1:3" x14ac:dyDescent="0.2">
      <c r="A10275" s="3" t="str">
        <f>"PPM1G"</f>
        <v>PPM1G</v>
      </c>
      <c r="B10275" s="4">
        <v>6</v>
      </c>
      <c r="C10275" s="5">
        <v>0.59799999999999998</v>
      </c>
    </row>
    <row r="10276" spans="1:3" x14ac:dyDescent="0.2">
      <c r="A10276" s="3" t="str">
        <f>"SYT5"</f>
        <v>SYT5</v>
      </c>
      <c r="B10276" s="4">
        <v>6</v>
      </c>
      <c r="C10276" s="5">
        <v>0.59799999999999998</v>
      </c>
    </row>
    <row r="10277" spans="1:3" x14ac:dyDescent="0.2">
      <c r="A10277" s="3" t="str">
        <f>"UFM1"</f>
        <v>UFM1</v>
      </c>
      <c r="B10277" s="4">
        <v>6</v>
      </c>
      <c r="C10277" s="5">
        <v>0.59599999999999997</v>
      </c>
    </row>
    <row r="10278" spans="1:3" x14ac:dyDescent="0.2">
      <c r="A10278" s="3" t="str">
        <f>"TLE4"</f>
        <v>TLE4</v>
      </c>
      <c r="B10278" s="4">
        <v>6</v>
      </c>
      <c r="C10278" s="5">
        <v>0.59499999999999997</v>
      </c>
    </row>
    <row r="10279" spans="1:3" x14ac:dyDescent="0.2">
      <c r="A10279" s="3" t="str">
        <f>"MMP24OS"</f>
        <v>MMP24OS</v>
      </c>
      <c r="B10279" s="4">
        <v>6</v>
      </c>
      <c r="C10279" s="5">
        <v>0.59399999999999997</v>
      </c>
    </row>
    <row r="10280" spans="1:3" x14ac:dyDescent="0.2">
      <c r="A10280" s="3" t="str">
        <f>"PAIP2"</f>
        <v>PAIP2</v>
      </c>
      <c r="B10280" s="4">
        <v>6</v>
      </c>
      <c r="C10280" s="5">
        <v>0.59399999999999997</v>
      </c>
    </row>
    <row r="10281" spans="1:3" x14ac:dyDescent="0.2">
      <c r="A10281" s="3" t="str">
        <f>"SLC37A1"</f>
        <v>SLC37A1</v>
      </c>
      <c r="B10281" s="4">
        <v>6</v>
      </c>
      <c r="C10281" s="5">
        <v>0.59299999999999997</v>
      </c>
    </row>
    <row r="10282" spans="1:3" x14ac:dyDescent="0.2">
      <c r="A10282" s="3" t="str">
        <f>"MYL6"</f>
        <v>MYL6</v>
      </c>
      <c r="B10282" s="4">
        <v>6</v>
      </c>
      <c r="C10282" s="5">
        <v>0.59299999999999997</v>
      </c>
    </row>
    <row r="10283" spans="1:3" x14ac:dyDescent="0.2">
      <c r="A10283" s="3" t="str">
        <f>"LINC00592"</f>
        <v>LINC00592</v>
      </c>
      <c r="B10283" s="4">
        <v>6</v>
      </c>
      <c r="C10283" s="5">
        <v>0.59199999999999997</v>
      </c>
    </row>
    <row r="10284" spans="1:3" x14ac:dyDescent="0.2">
      <c r="A10284" s="3" t="str">
        <f>"Z97056.1"</f>
        <v>Z97056.1</v>
      </c>
      <c r="B10284" s="4">
        <v>6</v>
      </c>
      <c r="C10284" s="5">
        <v>0.59</v>
      </c>
    </row>
    <row r="10285" spans="1:3" x14ac:dyDescent="0.2">
      <c r="A10285" s="3" t="str">
        <f>"GBP1P1"</f>
        <v>GBP1P1</v>
      </c>
      <c r="B10285" s="4">
        <v>6</v>
      </c>
      <c r="C10285" s="5">
        <v>0.59</v>
      </c>
    </row>
    <row r="10286" spans="1:3" x14ac:dyDescent="0.2">
      <c r="A10286" s="3" t="str">
        <f>"AC108063.2"</f>
        <v>AC108063.2</v>
      </c>
      <c r="B10286" s="4">
        <v>6</v>
      </c>
      <c r="C10286" s="5">
        <v>0.59</v>
      </c>
    </row>
    <row r="10287" spans="1:3" x14ac:dyDescent="0.2">
      <c r="A10287" s="3" t="str">
        <f>"SPNS3"</f>
        <v>SPNS3</v>
      </c>
      <c r="B10287" s="4">
        <v>6</v>
      </c>
      <c r="C10287" s="5">
        <v>0.58899999999999997</v>
      </c>
    </row>
    <row r="10288" spans="1:3" x14ac:dyDescent="0.2">
      <c r="A10288" s="3" t="str">
        <f>"TRMT44"</f>
        <v>TRMT44</v>
      </c>
      <c r="B10288" s="4">
        <v>6</v>
      </c>
      <c r="C10288" s="5">
        <v>0.58799999999999997</v>
      </c>
    </row>
    <row r="10289" spans="1:3" x14ac:dyDescent="0.2">
      <c r="A10289" s="3" t="str">
        <f>"IGHV4-34"</f>
        <v>IGHV4-34</v>
      </c>
      <c r="B10289" s="4">
        <v>6</v>
      </c>
      <c r="C10289" s="5">
        <v>0.58799999999999997</v>
      </c>
    </row>
    <row r="10290" spans="1:3" x14ac:dyDescent="0.2">
      <c r="A10290" s="3" t="str">
        <f>"APOBEC3G"</f>
        <v>APOBEC3G</v>
      </c>
      <c r="B10290" s="4">
        <v>6</v>
      </c>
      <c r="C10290" s="5">
        <v>0.58699999999999997</v>
      </c>
    </row>
    <row r="10291" spans="1:3" x14ac:dyDescent="0.2">
      <c r="A10291" s="3" t="str">
        <f>"SMIM6"</f>
        <v>SMIM6</v>
      </c>
      <c r="B10291" s="4">
        <v>6</v>
      </c>
      <c r="C10291" s="5">
        <v>0.58399999999999996</v>
      </c>
    </row>
    <row r="10292" spans="1:3" x14ac:dyDescent="0.2">
      <c r="A10292" s="3" t="str">
        <f>"AC108676.1"</f>
        <v>AC108676.1</v>
      </c>
      <c r="B10292" s="4">
        <v>6</v>
      </c>
      <c r="C10292" s="5">
        <v>0.58399999999999996</v>
      </c>
    </row>
    <row r="10293" spans="1:3" x14ac:dyDescent="0.2">
      <c r="A10293" s="3" t="str">
        <f>"JKAMP"</f>
        <v>JKAMP</v>
      </c>
      <c r="B10293" s="4">
        <v>6</v>
      </c>
      <c r="C10293" s="5">
        <v>0.58399999999999996</v>
      </c>
    </row>
    <row r="10294" spans="1:3" x14ac:dyDescent="0.2">
      <c r="A10294" s="3" t="str">
        <f>"H2AC8"</f>
        <v>H2AC8</v>
      </c>
      <c r="B10294" s="4">
        <v>6</v>
      </c>
      <c r="C10294" s="5">
        <v>0.58299999999999996</v>
      </c>
    </row>
    <row r="10295" spans="1:3" x14ac:dyDescent="0.2">
      <c r="A10295" s="3" t="str">
        <f>"TSEN34"</f>
        <v>TSEN34</v>
      </c>
      <c r="B10295" s="4">
        <v>6</v>
      </c>
      <c r="C10295" s="5">
        <v>0.58199999999999996</v>
      </c>
    </row>
    <row r="10296" spans="1:3" x14ac:dyDescent="0.2">
      <c r="A10296" s="3" t="str">
        <f>"IGLV1-51"</f>
        <v>IGLV1-51</v>
      </c>
      <c r="B10296" s="4">
        <v>6</v>
      </c>
      <c r="C10296" s="5">
        <v>0.58199999999999996</v>
      </c>
    </row>
    <row r="10297" spans="1:3" x14ac:dyDescent="0.2">
      <c r="A10297" s="3" t="str">
        <f>"MYH6"</f>
        <v>MYH6</v>
      </c>
      <c r="B10297" s="4">
        <v>6</v>
      </c>
      <c r="C10297" s="5">
        <v>0.58099999999999996</v>
      </c>
    </row>
    <row r="10298" spans="1:3" x14ac:dyDescent="0.2">
      <c r="A10298" s="3" t="str">
        <f>"RABGAP1L"</f>
        <v>RABGAP1L</v>
      </c>
      <c r="B10298" s="4">
        <v>6</v>
      </c>
      <c r="C10298" s="5">
        <v>0.57999999999999996</v>
      </c>
    </row>
    <row r="10299" spans="1:3" x14ac:dyDescent="0.2">
      <c r="A10299" s="3" t="str">
        <f>"CD79A"</f>
        <v>CD79A</v>
      </c>
      <c r="B10299" s="4">
        <v>6</v>
      </c>
      <c r="C10299" s="5">
        <v>0.57899999999999996</v>
      </c>
    </row>
    <row r="10300" spans="1:3" x14ac:dyDescent="0.2">
      <c r="A10300" s="3" t="str">
        <f>"EIPR1"</f>
        <v>EIPR1</v>
      </c>
      <c r="B10300" s="4">
        <v>6</v>
      </c>
      <c r="C10300" s="5">
        <v>0.57699999999999996</v>
      </c>
    </row>
    <row r="10301" spans="1:3" x14ac:dyDescent="0.2">
      <c r="A10301" s="3" t="str">
        <f>"PDCL3"</f>
        <v>PDCL3</v>
      </c>
      <c r="B10301" s="4">
        <v>6</v>
      </c>
      <c r="C10301" s="5">
        <v>0.57699999999999996</v>
      </c>
    </row>
    <row r="10302" spans="1:3" x14ac:dyDescent="0.2">
      <c r="A10302" s="3" t="str">
        <f>"PARP8"</f>
        <v>PARP8</v>
      </c>
      <c r="B10302" s="4">
        <v>6</v>
      </c>
      <c r="C10302" s="5">
        <v>0.57599999999999996</v>
      </c>
    </row>
    <row r="10303" spans="1:3" x14ac:dyDescent="0.2">
      <c r="A10303" s="3" t="str">
        <f>"TRNAU1AP"</f>
        <v>TRNAU1AP</v>
      </c>
      <c r="B10303" s="4">
        <v>6</v>
      </c>
      <c r="C10303" s="5">
        <v>0.57499999999999996</v>
      </c>
    </row>
    <row r="10304" spans="1:3" x14ac:dyDescent="0.2">
      <c r="A10304" s="3" t="str">
        <f>"SRPX2"</f>
        <v>SRPX2</v>
      </c>
      <c r="B10304" s="4">
        <v>6</v>
      </c>
      <c r="C10304" s="5">
        <v>0.57499999999999996</v>
      </c>
    </row>
    <row r="10305" spans="1:3" x14ac:dyDescent="0.2">
      <c r="A10305" s="3" t="str">
        <f>"LINC02363"</f>
        <v>LINC02363</v>
      </c>
      <c r="B10305" s="4">
        <v>6</v>
      </c>
      <c r="C10305" s="5">
        <v>0.57399999999999995</v>
      </c>
    </row>
    <row r="10306" spans="1:3" x14ac:dyDescent="0.2">
      <c r="A10306" s="3" t="str">
        <f>"C8orf76"</f>
        <v>C8orf76</v>
      </c>
      <c r="B10306" s="4">
        <v>6</v>
      </c>
      <c r="C10306" s="5">
        <v>0.57399999999999995</v>
      </c>
    </row>
    <row r="10307" spans="1:3" x14ac:dyDescent="0.2">
      <c r="A10307" s="3" t="str">
        <f>"SCG3"</f>
        <v>SCG3</v>
      </c>
      <c r="B10307" s="4">
        <v>6</v>
      </c>
      <c r="C10307" s="5">
        <v>0.57299999999999995</v>
      </c>
    </row>
    <row r="10308" spans="1:3" x14ac:dyDescent="0.2">
      <c r="A10308" s="3" t="str">
        <f>"LMAN2"</f>
        <v>LMAN2</v>
      </c>
      <c r="B10308" s="4">
        <v>6</v>
      </c>
      <c r="C10308" s="5">
        <v>0.57299999999999995</v>
      </c>
    </row>
    <row r="10309" spans="1:3" x14ac:dyDescent="0.2">
      <c r="A10309" s="3" t="str">
        <f>"IL17REL"</f>
        <v>IL17REL</v>
      </c>
      <c r="B10309" s="4">
        <v>6</v>
      </c>
      <c r="C10309" s="5">
        <v>0.57199999999999995</v>
      </c>
    </row>
    <row r="10310" spans="1:3" x14ac:dyDescent="0.2">
      <c r="A10310" s="3" t="str">
        <f>"AP000688.2"</f>
        <v>AP000688.2</v>
      </c>
      <c r="B10310" s="4">
        <v>6</v>
      </c>
      <c r="C10310" s="5">
        <v>0.57099999999999995</v>
      </c>
    </row>
    <row r="10311" spans="1:3" x14ac:dyDescent="0.2">
      <c r="A10311" s="3" t="str">
        <f>"PSMC1"</f>
        <v>PSMC1</v>
      </c>
      <c r="B10311" s="4">
        <v>6</v>
      </c>
      <c r="C10311" s="5">
        <v>0.56699999999999995</v>
      </c>
    </row>
    <row r="10312" spans="1:3" x14ac:dyDescent="0.2">
      <c r="A10312" s="3" t="str">
        <f>"LTA"</f>
        <v>LTA</v>
      </c>
      <c r="B10312" s="4">
        <v>6</v>
      </c>
      <c r="C10312" s="5">
        <v>0.56599999999999995</v>
      </c>
    </row>
    <row r="10313" spans="1:3" x14ac:dyDescent="0.2">
      <c r="A10313" s="3" t="str">
        <f>"ELL3"</f>
        <v>ELL3</v>
      </c>
      <c r="B10313" s="4">
        <v>6</v>
      </c>
      <c r="C10313" s="5">
        <v>0.56599999999999995</v>
      </c>
    </row>
    <row r="10314" spans="1:3" x14ac:dyDescent="0.2">
      <c r="A10314" s="3" t="str">
        <f>"DEUP1"</f>
        <v>DEUP1</v>
      </c>
      <c r="B10314" s="4">
        <v>6</v>
      </c>
      <c r="C10314" s="5">
        <v>0.56499999999999995</v>
      </c>
    </row>
    <row r="10315" spans="1:3" x14ac:dyDescent="0.2">
      <c r="A10315" s="3" t="str">
        <f>"RGL2"</f>
        <v>RGL2</v>
      </c>
      <c r="B10315" s="4">
        <v>6</v>
      </c>
      <c r="C10315" s="5">
        <v>0.56399999999999995</v>
      </c>
    </row>
    <row r="10316" spans="1:3" x14ac:dyDescent="0.2">
      <c r="A10316" s="3" t="str">
        <f>"AC009226.1"</f>
        <v>AC009226.1</v>
      </c>
      <c r="B10316" s="4">
        <v>6</v>
      </c>
      <c r="C10316" s="5">
        <v>0.56299999999999994</v>
      </c>
    </row>
    <row r="10317" spans="1:3" x14ac:dyDescent="0.2">
      <c r="A10317" s="3" t="str">
        <f>"MED31"</f>
        <v>MED31</v>
      </c>
      <c r="B10317" s="4">
        <v>6</v>
      </c>
      <c r="C10317" s="5">
        <v>0.56200000000000006</v>
      </c>
    </row>
    <row r="10318" spans="1:3" x14ac:dyDescent="0.2">
      <c r="A10318" s="3" t="str">
        <f>"MRPL44"</f>
        <v>MRPL44</v>
      </c>
      <c r="B10318" s="4">
        <v>6</v>
      </c>
      <c r="C10318" s="5">
        <v>0.56200000000000006</v>
      </c>
    </row>
    <row r="10319" spans="1:3" x14ac:dyDescent="0.2">
      <c r="A10319" s="3" t="str">
        <f>"AC009396.1"</f>
        <v>AC009396.1</v>
      </c>
      <c r="B10319" s="4">
        <v>6</v>
      </c>
      <c r="C10319" s="5">
        <v>0.56100000000000005</v>
      </c>
    </row>
    <row r="10320" spans="1:3" x14ac:dyDescent="0.2">
      <c r="A10320" s="3" t="str">
        <f>"SAA1"</f>
        <v>SAA1</v>
      </c>
      <c r="B10320" s="4">
        <v>6</v>
      </c>
      <c r="C10320" s="5">
        <v>0.56000000000000005</v>
      </c>
    </row>
    <row r="10321" spans="1:3" x14ac:dyDescent="0.2">
      <c r="A10321" s="3" t="str">
        <f>"PIPOX"</f>
        <v>PIPOX</v>
      </c>
      <c r="B10321" s="4">
        <v>6</v>
      </c>
      <c r="C10321" s="5">
        <v>0.55900000000000005</v>
      </c>
    </row>
    <row r="10322" spans="1:3" x14ac:dyDescent="0.2">
      <c r="A10322" s="3" t="str">
        <f>"SMIM35"</f>
        <v>SMIM35</v>
      </c>
      <c r="B10322" s="4">
        <v>6</v>
      </c>
      <c r="C10322" s="5">
        <v>0.55900000000000005</v>
      </c>
    </row>
    <row r="10323" spans="1:3" x14ac:dyDescent="0.2">
      <c r="A10323" s="3" t="str">
        <f>"IGHV4-61"</f>
        <v>IGHV4-61</v>
      </c>
      <c r="B10323" s="4">
        <v>6</v>
      </c>
      <c r="C10323" s="5">
        <v>0.55900000000000005</v>
      </c>
    </row>
    <row r="10324" spans="1:3" x14ac:dyDescent="0.2">
      <c r="A10324" s="3" t="str">
        <f>"PSMD9"</f>
        <v>PSMD9</v>
      </c>
      <c r="B10324" s="4">
        <v>6</v>
      </c>
      <c r="C10324" s="5">
        <v>0.55900000000000005</v>
      </c>
    </row>
    <row r="10325" spans="1:3" x14ac:dyDescent="0.2">
      <c r="A10325" s="3" t="str">
        <f>"MFSD14B"</f>
        <v>MFSD14B</v>
      </c>
      <c r="B10325" s="4">
        <v>6</v>
      </c>
      <c r="C10325" s="5">
        <v>0.55800000000000005</v>
      </c>
    </row>
    <row r="10326" spans="1:3" x14ac:dyDescent="0.2">
      <c r="A10326" s="3" t="str">
        <f>"CEP135"</f>
        <v>CEP135</v>
      </c>
      <c r="B10326" s="4">
        <v>6</v>
      </c>
      <c r="C10326" s="5">
        <v>0.55700000000000005</v>
      </c>
    </row>
    <row r="10327" spans="1:3" x14ac:dyDescent="0.2">
      <c r="A10327" s="3" t="str">
        <f>"PARD3B"</f>
        <v>PARD3B</v>
      </c>
      <c r="B10327" s="4">
        <v>6</v>
      </c>
      <c r="C10327" s="5">
        <v>0.55700000000000005</v>
      </c>
    </row>
    <row r="10328" spans="1:3" x14ac:dyDescent="0.2">
      <c r="A10328" s="3" t="str">
        <f>"FBRS"</f>
        <v>FBRS</v>
      </c>
      <c r="B10328" s="4">
        <v>6</v>
      </c>
      <c r="C10328" s="5">
        <v>0.55600000000000005</v>
      </c>
    </row>
    <row r="10329" spans="1:3" x14ac:dyDescent="0.2">
      <c r="A10329" s="3" t="str">
        <f>"FAM177A1"</f>
        <v>FAM177A1</v>
      </c>
      <c r="B10329" s="4">
        <v>6</v>
      </c>
      <c r="C10329" s="5">
        <v>0.55500000000000005</v>
      </c>
    </row>
    <row r="10330" spans="1:3" x14ac:dyDescent="0.2">
      <c r="A10330" s="3" t="str">
        <f>"IDH2"</f>
        <v>IDH2</v>
      </c>
      <c r="B10330" s="4">
        <v>6</v>
      </c>
      <c r="C10330" s="5">
        <v>0.55500000000000005</v>
      </c>
    </row>
    <row r="10331" spans="1:3" x14ac:dyDescent="0.2">
      <c r="A10331" s="3" t="str">
        <f>"FAM30A"</f>
        <v>FAM30A</v>
      </c>
      <c r="B10331" s="4">
        <v>6</v>
      </c>
      <c r="C10331" s="5">
        <v>0.55200000000000005</v>
      </c>
    </row>
    <row r="10332" spans="1:3" x14ac:dyDescent="0.2">
      <c r="A10332" s="3" t="str">
        <f>"AC243772.2"</f>
        <v>AC243772.2</v>
      </c>
      <c r="B10332" s="4">
        <v>6</v>
      </c>
      <c r="C10332" s="5">
        <v>0.55200000000000005</v>
      </c>
    </row>
    <row r="10333" spans="1:3" x14ac:dyDescent="0.2">
      <c r="A10333" s="3" t="str">
        <f>"RAB11A"</f>
        <v>RAB11A</v>
      </c>
      <c r="B10333" s="4">
        <v>6</v>
      </c>
      <c r="C10333" s="5">
        <v>0.55100000000000005</v>
      </c>
    </row>
    <row r="10334" spans="1:3" x14ac:dyDescent="0.2">
      <c r="A10334" s="3" t="str">
        <f>"AC010255.2"</f>
        <v>AC010255.2</v>
      </c>
      <c r="B10334" s="4">
        <v>6</v>
      </c>
      <c r="C10334" s="5">
        <v>0.55100000000000005</v>
      </c>
    </row>
    <row r="10335" spans="1:3" x14ac:dyDescent="0.2">
      <c r="A10335" s="3" t="str">
        <f>"RRP12"</f>
        <v>RRP12</v>
      </c>
      <c r="B10335" s="4">
        <v>6</v>
      </c>
      <c r="C10335" s="5">
        <v>0.55000000000000004</v>
      </c>
    </row>
    <row r="10336" spans="1:3" x14ac:dyDescent="0.2">
      <c r="A10336" s="3" t="str">
        <f>"TEX55"</f>
        <v>TEX55</v>
      </c>
      <c r="B10336" s="4">
        <v>6</v>
      </c>
      <c r="C10336" s="5">
        <v>0.54800000000000004</v>
      </c>
    </row>
    <row r="10337" spans="1:3" x14ac:dyDescent="0.2">
      <c r="A10337" s="3" t="str">
        <f>"ME2"</f>
        <v>ME2</v>
      </c>
      <c r="B10337" s="4">
        <v>6</v>
      </c>
      <c r="C10337" s="5">
        <v>0.54800000000000004</v>
      </c>
    </row>
    <row r="10338" spans="1:3" x14ac:dyDescent="0.2">
      <c r="A10338" s="3" t="str">
        <f>"TNNC2"</f>
        <v>TNNC2</v>
      </c>
      <c r="B10338" s="4">
        <v>6</v>
      </c>
      <c r="C10338" s="5">
        <v>0.54700000000000004</v>
      </c>
    </row>
    <row r="10339" spans="1:3" x14ac:dyDescent="0.2">
      <c r="A10339" s="3" t="str">
        <f>"LINC02323"</f>
        <v>LINC02323</v>
      </c>
      <c r="B10339" s="4">
        <v>6</v>
      </c>
      <c r="C10339" s="5">
        <v>0.54700000000000004</v>
      </c>
    </row>
    <row r="10340" spans="1:3" x14ac:dyDescent="0.2">
      <c r="A10340" s="3" t="str">
        <f>"CAPN10"</f>
        <v>CAPN10</v>
      </c>
      <c r="B10340" s="4">
        <v>6</v>
      </c>
      <c r="C10340" s="5">
        <v>0.54500000000000004</v>
      </c>
    </row>
    <row r="10341" spans="1:3" x14ac:dyDescent="0.2">
      <c r="A10341" s="3" t="str">
        <f>"LINC02198"</f>
        <v>LINC02198</v>
      </c>
      <c r="B10341" s="4">
        <v>6</v>
      </c>
      <c r="C10341" s="5">
        <v>0.54500000000000004</v>
      </c>
    </row>
    <row r="10342" spans="1:3" x14ac:dyDescent="0.2">
      <c r="A10342" s="3" t="str">
        <f>"HMGN2P46"</f>
        <v>HMGN2P46</v>
      </c>
      <c r="B10342" s="4">
        <v>6</v>
      </c>
      <c r="C10342" s="5">
        <v>0.54400000000000004</v>
      </c>
    </row>
    <row r="10343" spans="1:3" x14ac:dyDescent="0.2">
      <c r="A10343" s="3" t="str">
        <f>"MUC13"</f>
        <v>MUC13</v>
      </c>
      <c r="B10343" s="4">
        <v>6</v>
      </c>
      <c r="C10343" s="5">
        <v>0.54300000000000004</v>
      </c>
    </row>
    <row r="10344" spans="1:3" x14ac:dyDescent="0.2">
      <c r="A10344" s="3" t="str">
        <f>"RNF19A"</f>
        <v>RNF19A</v>
      </c>
      <c r="B10344" s="4">
        <v>6</v>
      </c>
      <c r="C10344" s="5">
        <v>0.54300000000000004</v>
      </c>
    </row>
    <row r="10345" spans="1:3" x14ac:dyDescent="0.2">
      <c r="A10345" s="3" t="str">
        <f>"APH1B"</f>
        <v>APH1B</v>
      </c>
      <c r="B10345" s="4">
        <v>6</v>
      </c>
      <c r="C10345" s="5">
        <v>0.54300000000000004</v>
      </c>
    </row>
    <row r="10346" spans="1:3" x14ac:dyDescent="0.2">
      <c r="A10346" s="3" t="str">
        <f>"THOP1"</f>
        <v>THOP1</v>
      </c>
      <c r="B10346" s="4">
        <v>6</v>
      </c>
      <c r="C10346" s="5">
        <v>0.54200000000000004</v>
      </c>
    </row>
    <row r="10347" spans="1:3" x14ac:dyDescent="0.2">
      <c r="A10347" s="3" t="str">
        <f>"BECN1"</f>
        <v>BECN1</v>
      </c>
      <c r="B10347" s="4">
        <v>6</v>
      </c>
      <c r="C10347" s="5">
        <v>0.54100000000000004</v>
      </c>
    </row>
    <row r="10348" spans="1:3" x14ac:dyDescent="0.2">
      <c r="A10348" s="3" t="str">
        <f>"KIF20A"</f>
        <v>KIF20A</v>
      </c>
      <c r="B10348" s="4">
        <v>6</v>
      </c>
      <c r="C10348" s="5">
        <v>0.54100000000000004</v>
      </c>
    </row>
    <row r="10349" spans="1:3" x14ac:dyDescent="0.2">
      <c r="A10349" s="3" t="str">
        <f>"ABI1"</f>
        <v>ABI1</v>
      </c>
      <c r="B10349" s="4">
        <v>6</v>
      </c>
      <c r="C10349" s="5">
        <v>0.54</v>
      </c>
    </row>
    <row r="10350" spans="1:3" x14ac:dyDescent="0.2">
      <c r="A10350" s="3" t="str">
        <f>"AL049629.1"</f>
        <v>AL049629.1</v>
      </c>
      <c r="B10350" s="4">
        <v>6</v>
      </c>
      <c r="C10350" s="5">
        <v>0.53700000000000003</v>
      </c>
    </row>
    <row r="10351" spans="1:3" x14ac:dyDescent="0.2">
      <c r="A10351" s="3" t="str">
        <f>"ADGRB2"</f>
        <v>ADGRB2</v>
      </c>
      <c r="B10351" s="4">
        <v>6</v>
      </c>
      <c r="C10351" s="5">
        <v>0.53600000000000003</v>
      </c>
    </row>
    <row r="10352" spans="1:3" x14ac:dyDescent="0.2">
      <c r="A10352" s="3" t="str">
        <f>"PYCARD-AS1"</f>
        <v>PYCARD-AS1</v>
      </c>
      <c r="B10352" s="4">
        <v>6</v>
      </c>
      <c r="C10352" s="5">
        <v>0.53300000000000003</v>
      </c>
    </row>
    <row r="10353" spans="1:3" x14ac:dyDescent="0.2">
      <c r="A10353" s="3" t="str">
        <f>"H2BC6"</f>
        <v>H2BC6</v>
      </c>
      <c r="B10353" s="4">
        <v>6</v>
      </c>
      <c r="C10353" s="5">
        <v>0.53300000000000003</v>
      </c>
    </row>
    <row r="10354" spans="1:3" x14ac:dyDescent="0.2">
      <c r="A10354" s="3" t="str">
        <f>"C3orf38"</f>
        <v>C3orf38</v>
      </c>
      <c r="B10354" s="4">
        <v>6</v>
      </c>
      <c r="C10354" s="5">
        <v>0.53200000000000003</v>
      </c>
    </row>
    <row r="10355" spans="1:3" x14ac:dyDescent="0.2">
      <c r="A10355" s="3" t="str">
        <f>"VPS33A"</f>
        <v>VPS33A</v>
      </c>
      <c r="B10355" s="4">
        <v>6</v>
      </c>
      <c r="C10355" s="5">
        <v>0.53200000000000003</v>
      </c>
    </row>
    <row r="10356" spans="1:3" x14ac:dyDescent="0.2">
      <c r="A10356" s="3" t="str">
        <f>"DGKB"</f>
        <v>DGKB</v>
      </c>
      <c r="B10356" s="4">
        <v>6</v>
      </c>
      <c r="C10356" s="5">
        <v>0.52800000000000002</v>
      </c>
    </row>
    <row r="10357" spans="1:3" x14ac:dyDescent="0.2">
      <c r="A10357" s="3" t="str">
        <f>"GOLGA8H"</f>
        <v>GOLGA8H</v>
      </c>
      <c r="B10357" s="4">
        <v>6</v>
      </c>
      <c r="C10357" s="5">
        <v>0.52700000000000002</v>
      </c>
    </row>
    <row r="10358" spans="1:3" x14ac:dyDescent="0.2">
      <c r="A10358" s="3" t="str">
        <f>"VRK3"</f>
        <v>VRK3</v>
      </c>
      <c r="B10358" s="4">
        <v>6</v>
      </c>
      <c r="C10358" s="5">
        <v>0.52700000000000002</v>
      </c>
    </row>
    <row r="10359" spans="1:3" x14ac:dyDescent="0.2">
      <c r="A10359" s="3" t="str">
        <f>"AC007569.1"</f>
        <v>AC007569.1</v>
      </c>
      <c r="B10359" s="4">
        <v>6</v>
      </c>
      <c r="C10359" s="5">
        <v>0.52700000000000002</v>
      </c>
    </row>
    <row r="10360" spans="1:3" x14ac:dyDescent="0.2">
      <c r="A10360" s="3" t="str">
        <f>"GCM1"</f>
        <v>GCM1</v>
      </c>
      <c r="B10360" s="4">
        <v>6</v>
      </c>
      <c r="C10360" s="5">
        <v>0.52600000000000002</v>
      </c>
    </row>
    <row r="10361" spans="1:3" x14ac:dyDescent="0.2">
      <c r="A10361" s="3" t="str">
        <f>"TGIF1"</f>
        <v>TGIF1</v>
      </c>
      <c r="B10361" s="4">
        <v>6</v>
      </c>
      <c r="C10361" s="5">
        <v>0.52</v>
      </c>
    </row>
    <row r="10362" spans="1:3" x14ac:dyDescent="0.2">
      <c r="A10362" s="3" t="str">
        <f>"WDR64"</f>
        <v>WDR64</v>
      </c>
      <c r="B10362" s="4">
        <v>6</v>
      </c>
      <c r="C10362" s="5">
        <v>0.51900000000000002</v>
      </c>
    </row>
    <row r="10363" spans="1:3" x14ac:dyDescent="0.2">
      <c r="A10363" s="3" t="str">
        <f>"OTUD5"</f>
        <v>OTUD5</v>
      </c>
      <c r="B10363" s="4">
        <v>6</v>
      </c>
      <c r="C10363" s="5">
        <v>0.51800000000000002</v>
      </c>
    </row>
    <row r="10364" spans="1:3" x14ac:dyDescent="0.2">
      <c r="A10364" s="3" t="str">
        <f>"PHF11"</f>
        <v>PHF11</v>
      </c>
      <c r="B10364" s="4">
        <v>6</v>
      </c>
      <c r="C10364" s="5">
        <v>0.51700000000000002</v>
      </c>
    </row>
    <row r="10365" spans="1:3" x14ac:dyDescent="0.2">
      <c r="A10365" s="3" t="str">
        <f>"SRP19"</f>
        <v>SRP19</v>
      </c>
      <c r="B10365" s="4">
        <v>6</v>
      </c>
      <c r="C10365" s="5">
        <v>0.51700000000000002</v>
      </c>
    </row>
    <row r="10366" spans="1:3" x14ac:dyDescent="0.2">
      <c r="A10366" s="3" t="str">
        <f>"EMC6"</f>
        <v>EMC6</v>
      </c>
      <c r="B10366" s="4">
        <v>6</v>
      </c>
      <c r="C10366" s="5">
        <v>0.51600000000000001</v>
      </c>
    </row>
    <row r="10367" spans="1:3" x14ac:dyDescent="0.2">
      <c r="A10367" s="3" t="str">
        <f>"FHL1"</f>
        <v>FHL1</v>
      </c>
      <c r="B10367" s="4">
        <v>6</v>
      </c>
      <c r="C10367" s="5">
        <v>0.51500000000000001</v>
      </c>
    </row>
    <row r="10368" spans="1:3" x14ac:dyDescent="0.2">
      <c r="A10368" s="3" t="str">
        <f>"PNOC"</f>
        <v>PNOC</v>
      </c>
      <c r="B10368" s="4">
        <v>6</v>
      </c>
      <c r="C10368" s="5">
        <v>0.51400000000000001</v>
      </c>
    </row>
    <row r="10369" spans="1:3" x14ac:dyDescent="0.2">
      <c r="A10369" s="3" t="str">
        <f>"FCRL1"</f>
        <v>FCRL1</v>
      </c>
      <c r="B10369" s="4">
        <v>6</v>
      </c>
      <c r="C10369" s="5">
        <v>0.51400000000000001</v>
      </c>
    </row>
    <row r="10370" spans="1:3" x14ac:dyDescent="0.2">
      <c r="A10370" s="3" t="str">
        <f>"AC010273.3"</f>
        <v>AC010273.3</v>
      </c>
      <c r="B10370" s="4">
        <v>6</v>
      </c>
      <c r="C10370" s="5">
        <v>0.51400000000000001</v>
      </c>
    </row>
    <row r="10371" spans="1:3" x14ac:dyDescent="0.2">
      <c r="A10371" s="3" t="str">
        <f>"WDR45B"</f>
        <v>WDR45B</v>
      </c>
      <c r="B10371" s="4">
        <v>6</v>
      </c>
      <c r="C10371" s="5">
        <v>0.51100000000000001</v>
      </c>
    </row>
    <row r="10372" spans="1:3" x14ac:dyDescent="0.2">
      <c r="A10372" s="3" t="str">
        <f>"TAF10"</f>
        <v>TAF10</v>
      </c>
      <c r="B10372" s="4">
        <v>6</v>
      </c>
      <c r="C10372" s="5">
        <v>0.51</v>
      </c>
    </row>
    <row r="10373" spans="1:3" x14ac:dyDescent="0.2">
      <c r="A10373" s="3" t="str">
        <f>"CR1L"</f>
        <v>CR1L</v>
      </c>
      <c r="B10373" s="4">
        <v>6</v>
      </c>
      <c r="C10373" s="5">
        <v>0.51</v>
      </c>
    </row>
    <row r="10374" spans="1:3" x14ac:dyDescent="0.2">
      <c r="A10374" s="3" t="str">
        <f>"GADD45A"</f>
        <v>GADD45A</v>
      </c>
      <c r="B10374" s="4">
        <v>6</v>
      </c>
      <c r="C10374" s="5">
        <v>0.50800000000000001</v>
      </c>
    </row>
    <row r="10375" spans="1:3" x14ac:dyDescent="0.2">
      <c r="A10375" s="3" t="str">
        <f>"STOML2"</f>
        <v>STOML2</v>
      </c>
      <c r="B10375" s="4">
        <v>6</v>
      </c>
      <c r="C10375" s="5">
        <v>0.50600000000000001</v>
      </c>
    </row>
    <row r="10376" spans="1:3" x14ac:dyDescent="0.2">
      <c r="A10376" s="3" t="str">
        <f>"MKRN2OS"</f>
        <v>MKRN2OS</v>
      </c>
      <c r="B10376" s="4">
        <v>6</v>
      </c>
      <c r="C10376" s="5">
        <v>0.50600000000000001</v>
      </c>
    </row>
    <row r="10377" spans="1:3" x14ac:dyDescent="0.2">
      <c r="A10377" s="3" t="str">
        <f>"RSU1"</f>
        <v>RSU1</v>
      </c>
      <c r="B10377" s="4">
        <v>6</v>
      </c>
      <c r="C10377" s="5">
        <v>0.505</v>
      </c>
    </row>
    <row r="10378" spans="1:3" x14ac:dyDescent="0.2">
      <c r="A10378" s="3" t="str">
        <f>"PSMD12"</f>
        <v>PSMD12</v>
      </c>
      <c r="B10378" s="4">
        <v>6</v>
      </c>
      <c r="C10378" s="5">
        <v>0.505</v>
      </c>
    </row>
    <row r="10379" spans="1:3" x14ac:dyDescent="0.2">
      <c r="A10379" s="3" t="str">
        <f>"MDM2"</f>
        <v>MDM2</v>
      </c>
      <c r="B10379" s="4">
        <v>6</v>
      </c>
      <c r="C10379" s="5">
        <v>0.505</v>
      </c>
    </row>
    <row r="10380" spans="1:3" x14ac:dyDescent="0.2">
      <c r="A10380" s="3" t="str">
        <f>"SCNM1"</f>
        <v>SCNM1</v>
      </c>
      <c r="B10380" s="4">
        <v>6</v>
      </c>
      <c r="C10380" s="5">
        <v>0.501</v>
      </c>
    </row>
    <row r="10381" spans="1:3" x14ac:dyDescent="0.2">
      <c r="A10381" s="3" t="str">
        <f>"VPS25"</f>
        <v>VPS25</v>
      </c>
      <c r="B10381" s="4">
        <v>6</v>
      </c>
      <c r="C10381" s="5">
        <v>0.501</v>
      </c>
    </row>
    <row r="10382" spans="1:3" x14ac:dyDescent="0.2">
      <c r="A10382" s="3" t="str">
        <f>"AC006460.1"</f>
        <v>AC006460.1</v>
      </c>
      <c r="B10382" s="4">
        <v>6</v>
      </c>
      <c r="C10382" s="5">
        <v>0.5</v>
      </c>
    </row>
    <row r="10383" spans="1:3" x14ac:dyDescent="0.2">
      <c r="A10383" s="3" t="str">
        <f>"FANCA"</f>
        <v>FANCA</v>
      </c>
      <c r="B10383" s="4">
        <v>6</v>
      </c>
      <c r="C10383" s="5">
        <v>0.499</v>
      </c>
    </row>
    <row r="10384" spans="1:3" x14ac:dyDescent="0.2">
      <c r="A10384" s="3" t="str">
        <f>"MYO1B"</f>
        <v>MYO1B</v>
      </c>
      <c r="B10384" s="4">
        <v>6</v>
      </c>
      <c r="C10384" s="5">
        <v>0.499</v>
      </c>
    </row>
    <row r="10385" spans="1:3" x14ac:dyDescent="0.2">
      <c r="A10385" s="3" t="str">
        <f>"SPIB"</f>
        <v>SPIB</v>
      </c>
      <c r="B10385" s="4">
        <v>6</v>
      </c>
      <c r="C10385" s="5">
        <v>0.498</v>
      </c>
    </row>
    <row r="10386" spans="1:3" x14ac:dyDescent="0.2">
      <c r="A10386" s="3" t="str">
        <f>"WDR55"</f>
        <v>WDR55</v>
      </c>
      <c r="B10386" s="4">
        <v>6</v>
      </c>
      <c r="C10386" s="5">
        <v>0.497</v>
      </c>
    </row>
    <row r="10387" spans="1:3" x14ac:dyDescent="0.2">
      <c r="A10387" s="3" t="str">
        <f>"MED6"</f>
        <v>MED6</v>
      </c>
      <c r="B10387" s="4">
        <v>6</v>
      </c>
      <c r="C10387" s="5">
        <v>0.497</v>
      </c>
    </row>
    <row r="10388" spans="1:3" x14ac:dyDescent="0.2">
      <c r="A10388" s="3" t="str">
        <f>"ARF3"</f>
        <v>ARF3</v>
      </c>
      <c r="B10388" s="4">
        <v>6</v>
      </c>
      <c r="C10388" s="5">
        <v>0.496</v>
      </c>
    </row>
    <row r="10389" spans="1:3" x14ac:dyDescent="0.2">
      <c r="A10389" s="3" t="str">
        <f>"CAB39"</f>
        <v>CAB39</v>
      </c>
      <c r="B10389" s="4">
        <v>6</v>
      </c>
      <c r="C10389" s="5">
        <v>0.495</v>
      </c>
    </row>
    <row r="10390" spans="1:3" x14ac:dyDescent="0.2">
      <c r="A10390" s="3" t="str">
        <f>"FAS"</f>
        <v>FAS</v>
      </c>
      <c r="B10390" s="4">
        <v>6</v>
      </c>
      <c r="C10390" s="5">
        <v>0.495</v>
      </c>
    </row>
    <row r="10391" spans="1:3" x14ac:dyDescent="0.2">
      <c r="A10391" s="3" t="str">
        <f>"TRMT112"</f>
        <v>TRMT112</v>
      </c>
      <c r="B10391" s="4">
        <v>6</v>
      </c>
      <c r="C10391" s="5">
        <v>0.49399999999999999</v>
      </c>
    </row>
    <row r="10392" spans="1:3" x14ac:dyDescent="0.2">
      <c r="A10392" s="3" t="str">
        <f>"RFX5-AS1"</f>
        <v>RFX5-AS1</v>
      </c>
      <c r="B10392" s="4">
        <v>6</v>
      </c>
      <c r="C10392" s="5">
        <v>0.49399999999999999</v>
      </c>
    </row>
    <row r="10393" spans="1:3" x14ac:dyDescent="0.2">
      <c r="A10393" s="3" t="str">
        <f>"CCNA1"</f>
        <v>CCNA1</v>
      </c>
      <c r="B10393" s="4">
        <v>6</v>
      </c>
      <c r="C10393" s="5">
        <v>0.49399999999999999</v>
      </c>
    </row>
    <row r="10394" spans="1:3" x14ac:dyDescent="0.2">
      <c r="A10394" s="3" t="str">
        <f>"MRPL58"</f>
        <v>MRPL58</v>
      </c>
      <c r="B10394" s="4">
        <v>6</v>
      </c>
      <c r="C10394" s="5">
        <v>0.49399999999999999</v>
      </c>
    </row>
    <row r="10395" spans="1:3" x14ac:dyDescent="0.2">
      <c r="A10395" s="3" t="str">
        <f>"AC106772.2"</f>
        <v>AC106772.2</v>
      </c>
      <c r="B10395" s="4">
        <v>6</v>
      </c>
      <c r="C10395" s="5">
        <v>0.49</v>
      </c>
    </row>
    <row r="10396" spans="1:3" x14ac:dyDescent="0.2">
      <c r="A10396" s="3" t="str">
        <f>"AL137018.1"</f>
        <v>AL137018.1</v>
      </c>
      <c r="B10396" s="4">
        <v>6</v>
      </c>
      <c r="C10396" s="5">
        <v>0.49</v>
      </c>
    </row>
    <row r="10397" spans="1:3" x14ac:dyDescent="0.2">
      <c r="A10397" s="3" t="str">
        <f>"AC254629.1"</f>
        <v>AC254629.1</v>
      </c>
      <c r="B10397" s="4">
        <v>6</v>
      </c>
      <c r="C10397" s="5">
        <v>0.49</v>
      </c>
    </row>
    <row r="10398" spans="1:3" x14ac:dyDescent="0.2">
      <c r="A10398" s="3" t="str">
        <f>"CLIC5"</f>
        <v>CLIC5</v>
      </c>
      <c r="B10398" s="4">
        <v>6</v>
      </c>
      <c r="C10398" s="5">
        <v>0.48699999999999999</v>
      </c>
    </row>
    <row r="10399" spans="1:3" x14ac:dyDescent="0.2">
      <c r="A10399" s="3" t="str">
        <f>"DHX32"</f>
        <v>DHX32</v>
      </c>
      <c r="B10399" s="4">
        <v>6</v>
      </c>
      <c r="C10399" s="5">
        <v>0.48699999999999999</v>
      </c>
    </row>
    <row r="10400" spans="1:3" x14ac:dyDescent="0.2">
      <c r="A10400" s="3" t="str">
        <f>"ASL"</f>
        <v>ASL</v>
      </c>
      <c r="B10400" s="4">
        <v>6</v>
      </c>
      <c r="C10400" s="5">
        <v>0.48699999999999999</v>
      </c>
    </row>
    <row r="10401" spans="1:3" x14ac:dyDescent="0.2">
      <c r="A10401" s="3" t="str">
        <f>"ARL9"</f>
        <v>ARL9</v>
      </c>
      <c r="B10401" s="4">
        <v>6</v>
      </c>
      <c r="C10401" s="5">
        <v>0.48599999999999999</v>
      </c>
    </row>
    <row r="10402" spans="1:3" x14ac:dyDescent="0.2">
      <c r="A10402" s="3" t="str">
        <f>"PPP1R35"</f>
        <v>PPP1R35</v>
      </c>
      <c r="B10402" s="4">
        <v>6</v>
      </c>
      <c r="C10402" s="5">
        <v>0.48599999999999999</v>
      </c>
    </row>
    <row r="10403" spans="1:3" x14ac:dyDescent="0.2">
      <c r="A10403" s="3" t="str">
        <f>"IGKV2-24"</f>
        <v>IGKV2-24</v>
      </c>
      <c r="B10403" s="4">
        <v>6</v>
      </c>
      <c r="C10403" s="5">
        <v>0.48599999999999999</v>
      </c>
    </row>
    <row r="10404" spans="1:3" x14ac:dyDescent="0.2">
      <c r="A10404" s="3" t="str">
        <f>"GRAP"</f>
        <v>GRAP</v>
      </c>
      <c r="B10404" s="4">
        <v>6</v>
      </c>
      <c r="C10404" s="5">
        <v>0.48599999999999999</v>
      </c>
    </row>
    <row r="10405" spans="1:3" x14ac:dyDescent="0.2">
      <c r="A10405" s="3" t="str">
        <f>"BLK"</f>
        <v>BLK</v>
      </c>
      <c r="B10405" s="4">
        <v>6</v>
      </c>
      <c r="C10405" s="5">
        <v>0.48399999999999999</v>
      </c>
    </row>
    <row r="10406" spans="1:3" x14ac:dyDescent="0.2">
      <c r="A10406" s="3" t="str">
        <f>"TEDC1"</f>
        <v>TEDC1</v>
      </c>
      <c r="B10406" s="4">
        <v>6</v>
      </c>
      <c r="C10406" s="5">
        <v>0.48399999999999999</v>
      </c>
    </row>
    <row r="10407" spans="1:3" x14ac:dyDescent="0.2">
      <c r="A10407" s="3" t="str">
        <f>"CDH1"</f>
        <v>CDH1</v>
      </c>
      <c r="B10407" s="4">
        <v>6</v>
      </c>
      <c r="C10407" s="5">
        <v>0.48399999999999999</v>
      </c>
    </row>
    <row r="10408" spans="1:3" x14ac:dyDescent="0.2">
      <c r="A10408" s="3" t="str">
        <f>"C19orf67"</f>
        <v>C19orf67</v>
      </c>
      <c r="B10408" s="4">
        <v>6</v>
      </c>
      <c r="C10408" s="5">
        <v>0.48199999999999998</v>
      </c>
    </row>
    <row r="10409" spans="1:3" x14ac:dyDescent="0.2">
      <c r="A10409" s="3" t="str">
        <f>"NPC1L1"</f>
        <v>NPC1L1</v>
      </c>
      <c r="B10409" s="4">
        <v>6</v>
      </c>
      <c r="C10409" s="5">
        <v>0.48</v>
      </c>
    </row>
    <row r="10410" spans="1:3" x14ac:dyDescent="0.2">
      <c r="A10410" s="3" t="str">
        <f>"GRWD1"</f>
        <v>GRWD1</v>
      </c>
      <c r="B10410" s="4">
        <v>6</v>
      </c>
      <c r="C10410" s="5">
        <v>0.47899999999999998</v>
      </c>
    </row>
    <row r="10411" spans="1:3" x14ac:dyDescent="0.2">
      <c r="A10411" s="3" t="str">
        <f>"MISP"</f>
        <v>MISP</v>
      </c>
      <c r="B10411" s="4">
        <v>6</v>
      </c>
      <c r="C10411" s="5">
        <v>0.47699999999999998</v>
      </c>
    </row>
    <row r="10412" spans="1:3" x14ac:dyDescent="0.2">
      <c r="A10412" s="3" t="str">
        <f>"STIP1"</f>
        <v>STIP1</v>
      </c>
      <c r="B10412" s="4">
        <v>6</v>
      </c>
      <c r="C10412" s="5">
        <v>0.47599999999999998</v>
      </c>
    </row>
    <row r="10413" spans="1:3" x14ac:dyDescent="0.2">
      <c r="A10413" s="3" t="str">
        <f>"H2AX"</f>
        <v>H2AX</v>
      </c>
      <c r="B10413" s="4">
        <v>6</v>
      </c>
      <c r="C10413" s="5">
        <v>0.47599999999999998</v>
      </c>
    </row>
    <row r="10414" spans="1:3" x14ac:dyDescent="0.2">
      <c r="A10414" s="3" t="str">
        <f>"SNRPC"</f>
        <v>SNRPC</v>
      </c>
      <c r="B10414" s="4">
        <v>6</v>
      </c>
      <c r="C10414" s="5">
        <v>0.47399999999999998</v>
      </c>
    </row>
    <row r="10415" spans="1:3" x14ac:dyDescent="0.2">
      <c r="A10415" s="3" t="str">
        <f>"CCT5"</f>
        <v>CCT5</v>
      </c>
      <c r="B10415" s="4">
        <v>6</v>
      </c>
      <c r="C10415" s="5">
        <v>0.47299999999999998</v>
      </c>
    </row>
    <row r="10416" spans="1:3" x14ac:dyDescent="0.2">
      <c r="A10416" s="3" t="str">
        <f>"NUB1"</f>
        <v>NUB1</v>
      </c>
      <c r="B10416" s="4">
        <v>6</v>
      </c>
      <c r="C10416" s="5">
        <v>0.47299999999999998</v>
      </c>
    </row>
    <row r="10417" spans="1:3" x14ac:dyDescent="0.2">
      <c r="A10417" s="3" t="str">
        <f>"CR2"</f>
        <v>CR2</v>
      </c>
      <c r="B10417" s="4">
        <v>6</v>
      </c>
      <c r="C10417" s="5">
        <v>0.47099999999999997</v>
      </c>
    </row>
    <row r="10418" spans="1:3" x14ac:dyDescent="0.2">
      <c r="A10418" s="3" t="str">
        <f>"AC109992.1"</f>
        <v>AC109992.1</v>
      </c>
      <c r="B10418" s="4">
        <v>6</v>
      </c>
      <c r="C10418" s="5">
        <v>0.47099999999999997</v>
      </c>
    </row>
    <row r="10419" spans="1:3" x14ac:dyDescent="0.2">
      <c r="A10419" s="3" t="str">
        <f>"C6orf99"</f>
        <v>C6orf99</v>
      </c>
      <c r="B10419" s="4">
        <v>6</v>
      </c>
      <c r="C10419" s="5">
        <v>0.47</v>
      </c>
    </row>
    <row r="10420" spans="1:3" x14ac:dyDescent="0.2">
      <c r="A10420" s="3" t="str">
        <f>"AC025423.2"</f>
        <v>AC025423.2</v>
      </c>
      <c r="B10420" s="4">
        <v>6</v>
      </c>
      <c r="C10420" s="5">
        <v>0.47</v>
      </c>
    </row>
    <row r="10421" spans="1:3" x14ac:dyDescent="0.2">
      <c r="A10421" s="3" t="str">
        <f>"SNAP29"</f>
        <v>SNAP29</v>
      </c>
      <c r="B10421" s="4">
        <v>6</v>
      </c>
      <c r="C10421" s="5">
        <v>0.46800000000000003</v>
      </c>
    </row>
    <row r="10422" spans="1:3" x14ac:dyDescent="0.2">
      <c r="A10422" s="3" t="str">
        <f>"SAXO1"</f>
        <v>SAXO1</v>
      </c>
      <c r="B10422" s="4">
        <v>6</v>
      </c>
      <c r="C10422" s="5">
        <v>0.46800000000000003</v>
      </c>
    </row>
    <row r="10423" spans="1:3" x14ac:dyDescent="0.2">
      <c r="A10423" s="3" t="str">
        <f>"CES3"</f>
        <v>CES3</v>
      </c>
      <c r="B10423" s="4">
        <v>6</v>
      </c>
      <c r="C10423" s="5">
        <v>0.46700000000000003</v>
      </c>
    </row>
    <row r="10424" spans="1:3" x14ac:dyDescent="0.2">
      <c r="A10424" s="3" t="str">
        <f>"TRNP1"</f>
        <v>TRNP1</v>
      </c>
      <c r="B10424" s="4">
        <v>6</v>
      </c>
      <c r="C10424" s="5">
        <v>0.46700000000000003</v>
      </c>
    </row>
    <row r="10425" spans="1:3" x14ac:dyDescent="0.2">
      <c r="A10425" s="3" t="str">
        <f>"FLJ13224"</f>
        <v>FLJ13224</v>
      </c>
      <c r="B10425" s="4">
        <v>6</v>
      </c>
      <c r="C10425" s="5">
        <v>0.46600000000000003</v>
      </c>
    </row>
    <row r="10426" spans="1:3" x14ac:dyDescent="0.2">
      <c r="A10426" s="3" t="str">
        <f>"TMEM223"</f>
        <v>TMEM223</v>
      </c>
      <c r="B10426" s="4">
        <v>6</v>
      </c>
      <c r="C10426" s="5">
        <v>0.46500000000000002</v>
      </c>
    </row>
    <row r="10427" spans="1:3" x14ac:dyDescent="0.2">
      <c r="A10427" s="3" t="str">
        <f>"RBMS1"</f>
        <v>RBMS1</v>
      </c>
      <c r="B10427" s="4">
        <v>6</v>
      </c>
      <c r="C10427" s="5">
        <v>0.46400000000000002</v>
      </c>
    </row>
    <row r="10428" spans="1:3" x14ac:dyDescent="0.2">
      <c r="A10428" s="3" t="str">
        <f>"GPRIN1"</f>
        <v>GPRIN1</v>
      </c>
      <c r="B10428" s="4">
        <v>6</v>
      </c>
      <c r="C10428" s="5">
        <v>0.46300000000000002</v>
      </c>
    </row>
    <row r="10429" spans="1:3" x14ac:dyDescent="0.2">
      <c r="A10429" s="3" t="str">
        <f>"ARHGEF38-IT1"</f>
        <v>ARHGEF38-IT1</v>
      </c>
      <c r="B10429" s="4">
        <v>6</v>
      </c>
      <c r="C10429" s="5">
        <v>0.46200000000000002</v>
      </c>
    </row>
    <row r="10430" spans="1:3" x14ac:dyDescent="0.2">
      <c r="A10430" s="3" t="str">
        <f>"DAD1"</f>
        <v>DAD1</v>
      </c>
      <c r="B10430" s="4">
        <v>6</v>
      </c>
      <c r="C10430" s="5">
        <v>0.46</v>
      </c>
    </row>
    <row r="10431" spans="1:3" x14ac:dyDescent="0.2">
      <c r="A10431" s="3" t="str">
        <f>"LAYN"</f>
        <v>LAYN</v>
      </c>
      <c r="B10431" s="4">
        <v>6</v>
      </c>
      <c r="C10431" s="5">
        <v>0.45600000000000002</v>
      </c>
    </row>
    <row r="10432" spans="1:3" x14ac:dyDescent="0.2">
      <c r="A10432" s="3" t="str">
        <f>"CDC123"</f>
        <v>CDC123</v>
      </c>
      <c r="B10432" s="4">
        <v>6</v>
      </c>
      <c r="C10432" s="5">
        <v>0.45600000000000002</v>
      </c>
    </row>
    <row r="10433" spans="1:3" x14ac:dyDescent="0.2">
      <c r="A10433" s="3" t="str">
        <f>"METTL27"</f>
        <v>METTL27</v>
      </c>
      <c r="B10433" s="4">
        <v>6</v>
      </c>
      <c r="C10433" s="5">
        <v>0.45500000000000002</v>
      </c>
    </row>
    <row r="10434" spans="1:3" x14ac:dyDescent="0.2">
      <c r="A10434" s="3" t="str">
        <f>"CCDC59"</f>
        <v>CCDC59</v>
      </c>
      <c r="B10434" s="4">
        <v>6</v>
      </c>
      <c r="C10434" s="5">
        <v>0.45500000000000002</v>
      </c>
    </row>
    <row r="10435" spans="1:3" x14ac:dyDescent="0.2">
      <c r="A10435" s="3" t="str">
        <f>"ROMO1"</f>
        <v>ROMO1</v>
      </c>
      <c r="B10435" s="4">
        <v>6</v>
      </c>
      <c r="C10435" s="5">
        <v>0.45500000000000002</v>
      </c>
    </row>
    <row r="10436" spans="1:3" x14ac:dyDescent="0.2">
      <c r="A10436" s="3" t="str">
        <f>"AC007383.1"</f>
        <v>AC007383.1</v>
      </c>
      <c r="B10436" s="4">
        <v>6</v>
      </c>
      <c r="C10436" s="5">
        <v>0.45400000000000001</v>
      </c>
    </row>
    <row r="10437" spans="1:3" x14ac:dyDescent="0.2">
      <c r="A10437" s="3" t="str">
        <f>"NAA38"</f>
        <v>NAA38</v>
      </c>
      <c r="B10437" s="4">
        <v>6</v>
      </c>
      <c r="C10437" s="5">
        <v>0.45300000000000001</v>
      </c>
    </row>
    <row r="10438" spans="1:3" x14ac:dyDescent="0.2">
      <c r="A10438" s="3" t="str">
        <f>"MED10"</f>
        <v>MED10</v>
      </c>
      <c r="B10438" s="4">
        <v>6</v>
      </c>
      <c r="C10438" s="5">
        <v>0.45300000000000001</v>
      </c>
    </row>
    <row r="10439" spans="1:3" x14ac:dyDescent="0.2">
      <c r="A10439" s="3" t="str">
        <f>"NIT1"</f>
        <v>NIT1</v>
      </c>
      <c r="B10439" s="4">
        <v>6</v>
      </c>
      <c r="C10439" s="5">
        <v>0.45200000000000001</v>
      </c>
    </row>
    <row r="10440" spans="1:3" x14ac:dyDescent="0.2">
      <c r="A10440" s="3" t="str">
        <f>"H2AJ"</f>
        <v>H2AJ</v>
      </c>
      <c r="B10440" s="4">
        <v>6</v>
      </c>
      <c r="C10440" s="5">
        <v>0.45200000000000001</v>
      </c>
    </row>
    <row r="10441" spans="1:3" x14ac:dyDescent="0.2">
      <c r="A10441" s="3" t="str">
        <f>"RLN2"</f>
        <v>RLN2</v>
      </c>
      <c r="B10441" s="4">
        <v>6</v>
      </c>
      <c r="C10441" s="5">
        <v>0.45100000000000001</v>
      </c>
    </row>
    <row r="10442" spans="1:3" x14ac:dyDescent="0.2">
      <c r="A10442" s="3" t="str">
        <f>"LGALS9C"</f>
        <v>LGALS9C</v>
      </c>
      <c r="B10442" s="4">
        <v>6</v>
      </c>
      <c r="C10442" s="5">
        <v>0.45100000000000001</v>
      </c>
    </row>
    <row r="10443" spans="1:3" x14ac:dyDescent="0.2">
      <c r="A10443" s="3" t="str">
        <f>"FIP1L1"</f>
        <v>FIP1L1</v>
      </c>
      <c r="B10443" s="4">
        <v>6</v>
      </c>
      <c r="C10443" s="5">
        <v>0.45100000000000001</v>
      </c>
    </row>
    <row r="10444" spans="1:3" x14ac:dyDescent="0.2">
      <c r="A10444" s="3" t="str">
        <f>"CIAO2A"</f>
        <v>CIAO2A</v>
      </c>
      <c r="B10444" s="4">
        <v>6</v>
      </c>
      <c r="C10444" s="5">
        <v>0.45</v>
      </c>
    </row>
    <row r="10445" spans="1:3" x14ac:dyDescent="0.2">
      <c r="A10445" s="3" t="str">
        <f>"PSMD8"</f>
        <v>PSMD8</v>
      </c>
      <c r="B10445" s="4">
        <v>6</v>
      </c>
      <c r="C10445" s="5">
        <v>0.44900000000000001</v>
      </c>
    </row>
    <row r="10446" spans="1:3" x14ac:dyDescent="0.2">
      <c r="A10446" s="3" t="str">
        <f>"GS1-594A7.3"</f>
        <v>GS1-594A7.3</v>
      </c>
      <c r="B10446" s="4">
        <v>6</v>
      </c>
      <c r="C10446" s="5">
        <v>0.44900000000000001</v>
      </c>
    </row>
    <row r="10447" spans="1:3" x14ac:dyDescent="0.2">
      <c r="A10447" s="3" t="str">
        <f>"AC040970.1"</f>
        <v>AC040970.1</v>
      </c>
      <c r="B10447" s="4">
        <v>6</v>
      </c>
      <c r="C10447" s="5">
        <v>0.44800000000000001</v>
      </c>
    </row>
    <row r="10448" spans="1:3" x14ac:dyDescent="0.2">
      <c r="A10448" s="3" t="str">
        <f>"RGS14"</f>
        <v>RGS14</v>
      </c>
      <c r="B10448" s="4">
        <v>6</v>
      </c>
      <c r="C10448" s="5">
        <v>0.44800000000000001</v>
      </c>
    </row>
    <row r="10449" spans="1:3" x14ac:dyDescent="0.2">
      <c r="A10449" s="3" t="str">
        <f>"DUSP11"</f>
        <v>DUSP11</v>
      </c>
      <c r="B10449" s="4">
        <v>6</v>
      </c>
      <c r="C10449" s="5">
        <v>0.44800000000000001</v>
      </c>
    </row>
    <row r="10450" spans="1:3" x14ac:dyDescent="0.2">
      <c r="A10450" s="3" t="str">
        <f>"ABHD11"</f>
        <v>ABHD11</v>
      </c>
      <c r="B10450" s="4">
        <v>6</v>
      </c>
      <c r="C10450" s="5">
        <v>0.443</v>
      </c>
    </row>
    <row r="10451" spans="1:3" x14ac:dyDescent="0.2">
      <c r="A10451" s="3" t="str">
        <f>"PSMD2"</f>
        <v>PSMD2</v>
      </c>
      <c r="B10451" s="4">
        <v>6</v>
      </c>
      <c r="C10451" s="5">
        <v>0.441</v>
      </c>
    </row>
    <row r="10452" spans="1:3" x14ac:dyDescent="0.2">
      <c r="A10452" s="3" t="str">
        <f>"LGALS4"</f>
        <v>LGALS4</v>
      </c>
      <c r="B10452" s="4">
        <v>6</v>
      </c>
      <c r="C10452" s="5">
        <v>0.441</v>
      </c>
    </row>
    <row r="10453" spans="1:3" x14ac:dyDescent="0.2">
      <c r="A10453" s="3" t="str">
        <f>"CCT8"</f>
        <v>CCT8</v>
      </c>
      <c r="B10453" s="4">
        <v>6</v>
      </c>
      <c r="C10453" s="5">
        <v>0.439</v>
      </c>
    </row>
    <row r="10454" spans="1:3" x14ac:dyDescent="0.2">
      <c r="A10454" s="3" t="str">
        <f>"IGHV4-39"</f>
        <v>IGHV4-39</v>
      </c>
      <c r="B10454" s="4">
        <v>6</v>
      </c>
      <c r="C10454" s="5">
        <v>0.439</v>
      </c>
    </row>
    <row r="10455" spans="1:3" x14ac:dyDescent="0.2">
      <c r="A10455" s="3" t="str">
        <f>"AC113410.5"</f>
        <v>AC113410.5</v>
      </c>
      <c r="B10455" s="4">
        <v>6</v>
      </c>
      <c r="C10455" s="5">
        <v>0.438</v>
      </c>
    </row>
    <row r="10456" spans="1:3" x14ac:dyDescent="0.2">
      <c r="A10456" s="3" t="str">
        <f>"UBE2G1"</f>
        <v>UBE2G1</v>
      </c>
      <c r="B10456" s="4">
        <v>6</v>
      </c>
      <c r="C10456" s="5">
        <v>0.434</v>
      </c>
    </row>
    <row r="10457" spans="1:3" x14ac:dyDescent="0.2">
      <c r="A10457" s="3" t="str">
        <f>"DENND1A"</f>
        <v>DENND1A</v>
      </c>
      <c r="B10457" s="4">
        <v>6</v>
      </c>
      <c r="C10457" s="5">
        <v>0.433</v>
      </c>
    </row>
    <row r="10458" spans="1:3" x14ac:dyDescent="0.2">
      <c r="A10458" s="3" t="str">
        <f>"FCAMR"</f>
        <v>FCAMR</v>
      </c>
      <c r="B10458" s="4">
        <v>6</v>
      </c>
      <c r="C10458" s="5">
        <v>0.43099999999999999</v>
      </c>
    </row>
    <row r="10459" spans="1:3" x14ac:dyDescent="0.2">
      <c r="A10459" s="3" t="str">
        <f>"SCAND1"</f>
        <v>SCAND1</v>
      </c>
      <c r="B10459" s="4">
        <v>6</v>
      </c>
      <c r="C10459" s="5">
        <v>0.42899999999999999</v>
      </c>
    </row>
    <row r="10460" spans="1:3" x14ac:dyDescent="0.2">
      <c r="A10460" s="3" t="str">
        <f>"AC138904.3"</f>
        <v>AC138904.3</v>
      </c>
      <c r="B10460" s="4">
        <v>6</v>
      </c>
      <c r="C10460" s="5">
        <v>0.42799999999999999</v>
      </c>
    </row>
    <row r="10461" spans="1:3" x14ac:dyDescent="0.2">
      <c r="A10461" s="3" t="str">
        <f>"GMEB1"</f>
        <v>GMEB1</v>
      </c>
      <c r="B10461" s="4">
        <v>6</v>
      </c>
      <c r="C10461" s="5">
        <v>0.42499999999999999</v>
      </c>
    </row>
    <row r="10462" spans="1:3" x14ac:dyDescent="0.2">
      <c r="A10462" s="3" t="str">
        <f>"CYB5R2"</f>
        <v>CYB5R2</v>
      </c>
      <c r="B10462" s="4">
        <v>6</v>
      </c>
      <c r="C10462" s="5">
        <v>0.42199999999999999</v>
      </c>
    </row>
    <row r="10463" spans="1:3" x14ac:dyDescent="0.2">
      <c r="A10463" s="3" t="str">
        <f>"FEZ1"</f>
        <v>FEZ1</v>
      </c>
      <c r="B10463" s="4">
        <v>6</v>
      </c>
      <c r="C10463" s="5">
        <v>0.42199999999999999</v>
      </c>
    </row>
    <row r="10464" spans="1:3" x14ac:dyDescent="0.2">
      <c r="A10464" s="3" t="str">
        <f>"IGLV3-10"</f>
        <v>IGLV3-10</v>
      </c>
      <c r="B10464" s="4">
        <v>6</v>
      </c>
      <c r="C10464" s="5">
        <v>0.42099999999999999</v>
      </c>
    </row>
    <row r="10465" spans="1:3" x14ac:dyDescent="0.2">
      <c r="A10465" s="3" t="str">
        <f>"FAM98C"</f>
        <v>FAM98C</v>
      </c>
      <c r="B10465" s="4">
        <v>6</v>
      </c>
      <c r="C10465" s="5">
        <v>0.42</v>
      </c>
    </row>
    <row r="10466" spans="1:3" x14ac:dyDescent="0.2">
      <c r="A10466" s="3" t="str">
        <f>"ATP5MF"</f>
        <v>ATP5MF</v>
      </c>
      <c r="B10466" s="4">
        <v>6</v>
      </c>
      <c r="C10466" s="5">
        <v>0.41699999999999998</v>
      </c>
    </row>
    <row r="10467" spans="1:3" x14ac:dyDescent="0.2">
      <c r="A10467" s="3" t="str">
        <f>"AC092428.1"</f>
        <v>AC092428.1</v>
      </c>
      <c r="B10467" s="4">
        <v>6</v>
      </c>
      <c r="C10467" s="5">
        <v>0.41599999999999998</v>
      </c>
    </row>
    <row r="10468" spans="1:3" x14ac:dyDescent="0.2">
      <c r="A10468" s="3" t="str">
        <f>"AC016134.1"</f>
        <v>AC016134.1</v>
      </c>
      <c r="B10468" s="4">
        <v>6</v>
      </c>
      <c r="C10468" s="5">
        <v>0.41199999999999998</v>
      </c>
    </row>
    <row r="10469" spans="1:3" x14ac:dyDescent="0.2">
      <c r="A10469" s="3" t="str">
        <f>"AC106028.3"</f>
        <v>AC106028.3</v>
      </c>
      <c r="B10469" s="4">
        <v>6</v>
      </c>
      <c r="C10469" s="5">
        <v>0.41199999999999998</v>
      </c>
    </row>
    <row r="10470" spans="1:3" x14ac:dyDescent="0.2">
      <c r="A10470" s="3" t="str">
        <f>"LPIN2"</f>
        <v>LPIN2</v>
      </c>
      <c r="B10470" s="4">
        <v>6</v>
      </c>
      <c r="C10470" s="5">
        <v>0.40699999999999997</v>
      </c>
    </row>
    <row r="10471" spans="1:3" x14ac:dyDescent="0.2">
      <c r="A10471" s="3" t="str">
        <f>"EHD4"</f>
        <v>EHD4</v>
      </c>
      <c r="B10471" s="4">
        <v>6</v>
      </c>
      <c r="C10471" s="5">
        <v>0.40300000000000002</v>
      </c>
    </row>
    <row r="10472" spans="1:3" x14ac:dyDescent="0.2">
      <c r="A10472" s="3" t="str">
        <f>"MIR9-1HG"</f>
        <v>MIR9-1HG</v>
      </c>
      <c r="B10472" s="4">
        <v>6</v>
      </c>
      <c r="C10472" s="5">
        <v>0.40300000000000002</v>
      </c>
    </row>
    <row r="10473" spans="1:3" x14ac:dyDescent="0.2">
      <c r="A10473" s="3" t="str">
        <f>"LHFPL3-AS2"</f>
        <v>LHFPL3-AS2</v>
      </c>
      <c r="B10473" s="4">
        <v>6</v>
      </c>
      <c r="C10473" s="5">
        <v>0.39700000000000002</v>
      </c>
    </row>
    <row r="10474" spans="1:3" x14ac:dyDescent="0.2">
      <c r="A10474" s="3" t="str">
        <f>"CMC1"</f>
        <v>CMC1</v>
      </c>
      <c r="B10474" s="4">
        <v>6</v>
      </c>
      <c r="C10474" s="5">
        <v>0.39400000000000002</v>
      </c>
    </row>
    <row r="10475" spans="1:3" x14ac:dyDescent="0.2">
      <c r="A10475" s="3" t="str">
        <f>"ST8SIA4"</f>
        <v>ST8SIA4</v>
      </c>
      <c r="B10475" s="4">
        <v>6</v>
      </c>
      <c r="C10475" s="5">
        <v>0.39100000000000001</v>
      </c>
    </row>
    <row r="10476" spans="1:3" x14ac:dyDescent="0.2">
      <c r="A10476" s="3" t="str">
        <f>"IL32"</f>
        <v>IL32</v>
      </c>
      <c r="B10476" s="4">
        <v>7</v>
      </c>
      <c r="C10476" s="5">
        <v>0.95</v>
      </c>
    </row>
    <row r="10477" spans="1:3" x14ac:dyDescent="0.2">
      <c r="A10477" s="3" t="str">
        <f>"HLA-DPB1"</f>
        <v>HLA-DPB1</v>
      </c>
      <c r="B10477" s="4">
        <v>7</v>
      </c>
      <c r="C10477" s="5">
        <v>0.94099999999999995</v>
      </c>
    </row>
    <row r="10478" spans="1:3" x14ac:dyDescent="0.2">
      <c r="A10478" s="3" t="str">
        <f>"CD7"</f>
        <v>CD7</v>
      </c>
      <c r="B10478" s="4">
        <v>7</v>
      </c>
      <c r="C10478" s="5">
        <v>0.92900000000000005</v>
      </c>
    </row>
    <row r="10479" spans="1:3" x14ac:dyDescent="0.2">
      <c r="A10479" s="3" t="str">
        <f>"CD52"</f>
        <v>CD52</v>
      </c>
      <c r="B10479" s="4">
        <v>7</v>
      </c>
      <c r="C10479" s="5">
        <v>0.92900000000000005</v>
      </c>
    </row>
    <row r="10480" spans="1:3" x14ac:dyDescent="0.2">
      <c r="A10480" s="3" t="str">
        <f>"PTPRCAP"</f>
        <v>PTPRCAP</v>
      </c>
      <c r="B10480" s="4">
        <v>7</v>
      </c>
      <c r="C10480" s="5">
        <v>0.92400000000000004</v>
      </c>
    </row>
    <row r="10481" spans="1:3" x14ac:dyDescent="0.2">
      <c r="A10481" s="3" t="str">
        <f>"ABI3"</f>
        <v>ABI3</v>
      </c>
      <c r="B10481" s="4">
        <v>7</v>
      </c>
      <c r="C10481" s="5">
        <v>0.92300000000000004</v>
      </c>
    </row>
    <row r="10482" spans="1:3" x14ac:dyDescent="0.2">
      <c r="A10482" s="3" t="str">
        <f>"HLA-DQA1"</f>
        <v>HLA-DQA1</v>
      </c>
      <c r="B10482" s="4">
        <v>7</v>
      </c>
      <c r="C10482" s="5">
        <v>0.92</v>
      </c>
    </row>
    <row r="10483" spans="1:3" x14ac:dyDescent="0.2">
      <c r="A10483" s="3" t="str">
        <f>"CCR5"</f>
        <v>CCR5</v>
      </c>
      <c r="B10483" s="4">
        <v>7</v>
      </c>
      <c r="C10483" s="5">
        <v>0.91900000000000004</v>
      </c>
    </row>
    <row r="10484" spans="1:3" x14ac:dyDescent="0.2">
      <c r="A10484" s="3" t="str">
        <f>"HLA-DMA"</f>
        <v>HLA-DMA</v>
      </c>
      <c r="B10484" s="4">
        <v>7</v>
      </c>
      <c r="C10484" s="5">
        <v>0.91500000000000004</v>
      </c>
    </row>
    <row r="10485" spans="1:3" x14ac:dyDescent="0.2">
      <c r="A10485" s="3" t="str">
        <f>"CD96"</f>
        <v>CD96</v>
      </c>
      <c r="B10485" s="4">
        <v>7</v>
      </c>
      <c r="C10485" s="5">
        <v>0.91200000000000003</v>
      </c>
    </row>
    <row r="10486" spans="1:3" x14ac:dyDescent="0.2">
      <c r="A10486" s="3" t="str">
        <f>"HLA-DRA"</f>
        <v>HLA-DRA</v>
      </c>
      <c r="B10486" s="4">
        <v>7</v>
      </c>
      <c r="C10486" s="5">
        <v>0.91100000000000003</v>
      </c>
    </row>
    <row r="10487" spans="1:3" x14ac:dyDescent="0.2">
      <c r="A10487" s="3" t="str">
        <f>"ZAP70"</f>
        <v>ZAP70</v>
      </c>
      <c r="B10487" s="4">
        <v>7</v>
      </c>
      <c r="C10487" s="5">
        <v>0.91</v>
      </c>
    </row>
    <row r="10488" spans="1:3" x14ac:dyDescent="0.2">
      <c r="A10488" s="3" t="str">
        <f>"TRBC2"</f>
        <v>TRBC2</v>
      </c>
      <c r="B10488" s="4">
        <v>7</v>
      </c>
      <c r="C10488" s="5">
        <v>0.90600000000000003</v>
      </c>
    </row>
    <row r="10489" spans="1:3" x14ac:dyDescent="0.2">
      <c r="A10489" s="3" t="str">
        <f>"HLA-DRB1"</f>
        <v>HLA-DRB1</v>
      </c>
      <c r="B10489" s="4">
        <v>7</v>
      </c>
      <c r="C10489" s="5">
        <v>0.90400000000000003</v>
      </c>
    </row>
    <row r="10490" spans="1:3" x14ac:dyDescent="0.2">
      <c r="A10490" s="3" t="str">
        <f>"HLA-DMB"</f>
        <v>HLA-DMB</v>
      </c>
      <c r="B10490" s="4">
        <v>7</v>
      </c>
      <c r="C10490" s="5">
        <v>0.90200000000000002</v>
      </c>
    </row>
    <row r="10491" spans="1:3" x14ac:dyDescent="0.2">
      <c r="A10491" s="3" t="str">
        <f>"HLA-DPA1"</f>
        <v>HLA-DPA1</v>
      </c>
      <c r="B10491" s="4">
        <v>7</v>
      </c>
      <c r="C10491" s="5">
        <v>0.89900000000000002</v>
      </c>
    </row>
    <row r="10492" spans="1:3" x14ac:dyDescent="0.2">
      <c r="A10492" s="3" t="str">
        <f>"CD3E"</f>
        <v>CD3E</v>
      </c>
      <c r="B10492" s="4">
        <v>7</v>
      </c>
      <c r="C10492" s="5">
        <v>0.89800000000000002</v>
      </c>
    </row>
    <row r="10493" spans="1:3" x14ac:dyDescent="0.2">
      <c r="A10493" s="3" t="str">
        <f>"PSMB8"</f>
        <v>PSMB8</v>
      </c>
      <c r="B10493" s="4">
        <v>7</v>
      </c>
      <c r="C10493" s="5">
        <v>0.89500000000000002</v>
      </c>
    </row>
    <row r="10494" spans="1:3" x14ac:dyDescent="0.2">
      <c r="A10494" s="3" t="str">
        <f>"TRAC"</f>
        <v>TRAC</v>
      </c>
      <c r="B10494" s="4">
        <v>7</v>
      </c>
      <c r="C10494" s="5">
        <v>0.89400000000000002</v>
      </c>
    </row>
    <row r="10495" spans="1:3" x14ac:dyDescent="0.2">
      <c r="A10495" s="3" t="str">
        <f>"CD3D"</f>
        <v>CD3D</v>
      </c>
      <c r="B10495" s="4">
        <v>7</v>
      </c>
      <c r="C10495" s="5">
        <v>0.89200000000000002</v>
      </c>
    </row>
    <row r="10496" spans="1:3" x14ac:dyDescent="0.2">
      <c r="A10496" s="3" t="str">
        <f>"CD247"</f>
        <v>CD247</v>
      </c>
      <c r="B10496" s="4">
        <v>7</v>
      </c>
      <c r="C10496" s="5">
        <v>0.89200000000000002</v>
      </c>
    </row>
    <row r="10497" spans="1:3" x14ac:dyDescent="0.2">
      <c r="A10497" s="3" t="str">
        <f>"BTN3A1"</f>
        <v>BTN3A1</v>
      </c>
      <c r="B10497" s="4">
        <v>7</v>
      </c>
      <c r="C10497" s="5">
        <v>0.89100000000000001</v>
      </c>
    </row>
    <row r="10498" spans="1:3" x14ac:dyDescent="0.2">
      <c r="A10498" s="3" t="str">
        <f>"SIT1"</f>
        <v>SIT1</v>
      </c>
      <c r="B10498" s="4">
        <v>7</v>
      </c>
      <c r="C10498" s="5">
        <v>0.88700000000000001</v>
      </c>
    </row>
    <row r="10499" spans="1:3" x14ac:dyDescent="0.2">
      <c r="A10499" s="3" t="str">
        <f>"LCK"</f>
        <v>LCK</v>
      </c>
      <c r="B10499" s="4">
        <v>7</v>
      </c>
      <c r="C10499" s="5">
        <v>0.88700000000000001</v>
      </c>
    </row>
    <row r="10500" spans="1:3" x14ac:dyDescent="0.2">
      <c r="A10500" s="3" t="str">
        <f>"KLRB1"</f>
        <v>KLRB1</v>
      </c>
      <c r="B10500" s="4">
        <v>7</v>
      </c>
      <c r="C10500" s="5">
        <v>0.88600000000000001</v>
      </c>
    </row>
    <row r="10501" spans="1:3" x14ac:dyDescent="0.2">
      <c r="A10501" s="3" t="str">
        <f>"CD2"</f>
        <v>CD2</v>
      </c>
      <c r="B10501" s="4">
        <v>7</v>
      </c>
      <c r="C10501" s="5">
        <v>0.88400000000000001</v>
      </c>
    </row>
    <row r="10502" spans="1:3" x14ac:dyDescent="0.2">
      <c r="A10502" s="3" t="str">
        <f>"CD74"</f>
        <v>CD74</v>
      </c>
      <c r="B10502" s="4">
        <v>7</v>
      </c>
      <c r="C10502" s="5">
        <v>0.88300000000000001</v>
      </c>
    </row>
    <row r="10503" spans="1:3" x14ac:dyDescent="0.2">
      <c r="A10503" s="3" t="str">
        <f>"GIMAP6"</f>
        <v>GIMAP6</v>
      </c>
      <c r="B10503" s="4">
        <v>7</v>
      </c>
      <c r="C10503" s="5">
        <v>0.88300000000000001</v>
      </c>
    </row>
    <row r="10504" spans="1:3" x14ac:dyDescent="0.2">
      <c r="A10504" s="3" t="str">
        <f>"NLRC3"</f>
        <v>NLRC3</v>
      </c>
      <c r="B10504" s="4">
        <v>7</v>
      </c>
      <c r="C10504" s="5">
        <v>0.88100000000000001</v>
      </c>
    </row>
    <row r="10505" spans="1:3" x14ac:dyDescent="0.2">
      <c r="A10505" s="3" t="str">
        <f>"NKG7"</f>
        <v>NKG7</v>
      </c>
      <c r="B10505" s="4">
        <v>7</v>
      </c>
      <c r="C10505" s="5">
        <v>0.877</v>
      </c>
    </row>
    <row r="10506" spans="1:3" x14ac:dyDescent="0.2">
      <c r="A10506" s="3" t="str">
        <f>"GFI1"</f>
        <v>GFI1</v>
      </c>
      <c r="B10506" s="4">
        <v>7</v>
      </c>
      <c r="C10506" s="5">
        <v>0.877</v>
      </c>
    </row>
    <row r="10507" spans="1:3" x14ac:dyDescent="0.2">
      <c r="A10507" s="3" t="str">
        <f>"GIMAP1"</f>
        <v>GIMAP1</v>
      </c>
      <c r="B10507" s="4">
        <v>7</v>
      </c>
      <c r="C10507" s="5">
        <v>0.876</v>
      </c>
    </row>
    <row r="10508" spans="1:3" x14ac:dyDescent="0.2">
      <c r="A10508" s="3" t="str">
        <f>"TAP1"</f>
        <v>TAP1</v>
      </c>
      <c r="B10508" s="4">
        <v>7</v>
      </c>
      <c r="C10508" s="5">
        <v>0.86799999999999999</v>
      </c>
    </row>
    <row r="10509" spans="1:3" x14ac:dyDescent="0.2">
      <c r="A10509" s="3" t="str">
        <f>"GZMA"</f>
        <v>GZMA</v>
      </c>
      <c r="B10509" s="4">
        <v>7</v>
      </c>
      <c r="C10509" s="5">
        <v>0.86699999999999999</v>
      </c>
    </row>
    <row r="10510" spans="1:3" x14ac:dyDescent="0.2">
      <c r="A10510" s="3" t="str">
        <f>"HLA-A"</f>
        <v>HLA-A</v>
      </c>
      <c r="B10510" s="4">
        <v>7</v>
      </c>
      <c r="C10510" s="5">
        <v>0.86599999999999999</v>
      </c>
    </row>
    <row r="10511" spans="1:3" x14ac:dyDescent="0.2">
      <c r="A10511" s="3" t="str">
        <f>"CIITA"</f>
        <v>CIITA</v>
      </c>
      <c r="B10511" s="4">
        <v>7</v>
      </c>
      <c r="C10511" s="5">
        <v>0.86599999999999999</v>
      </c>
    </row>
    <row r="10512" spans="1:3" x14ac:dyDescent="0.2">
      <c r="A10512" s="3" t="str">
        <f>"IL21R"</f>
        <v>IL21R</v>
      </c>
      <c r="B10512" s="4">
        <v>7</v>
      </c>
      <c r="C10512" s="5">
        <v>0.86599999999999999</v>
      </c>
    </row>
    <row r="10513" spans="1:3" x14ac:dyDescent="0.2">
      <c r="A10513" s="3" t="str">
        <f>"TRBC1"</f>
        <v>TRBC1</v>
      </c>
      <c r="B10513" s="4">
        <v>7</v>
      </c>
      <c r="C10513" s="5">
        <v>0.86599999999999999</v>
      </c>
    </row>
    <row r="10514" spans="1:3" x14ac:dyDescent="0.2">
      <c r="A10514" s="3" t="str">
        <f>"HLA-DOA"</f>
        <v>HLA-DOA</v>
      </c>
      <c r="B10514" s="4">
        <v>7</v>
      </c>
      <c r="C10514" s="5">
        <v>0.86499999999999999</v>
      </c>
    </row>
    <row r="10515" spans="1:3" x14ac:dyDescent="0.2">
      <c r="A10515" s="3" t="str">
        <f>"DOK2"</f>
        <v>DOK2</v>
      </c>
      <c r="B10515" s="4">
        <v>7</v>
      </c>
      <c r="C10515" s="5">
        <v>0.86399999999999999</v>
      </c>
    </row>
    <row r="10516" spans="1:3" x14ac:dyDescent="0.2">
      <c r="A10516" s="3" t="str">
        <f>"PSME1"</f>
        <v>PSME1</v>
      </c>
      <c r="B10516" s="4">
        <v>7</v>
      </c>
      <c r="C10516" s="5">
        <v>0.86199999999999999</v>
      </c>
    </row>
    <row r="10517" spans="1:3" x14ac:dyDescent="0.2">
      <c r="A10517" s="3" t="str">
        <f>"GPR25"</f>
        <v>GPR25</v>
      </c>
      <c r="B10517" s="4">
        <v>7</v>
      </c>
      <c r="C10517" s="5">
        <v>0.86099999999999999</v>
      </c>
    </row>
    <row r="10518" spans="1:3" x14ac:dyDescent="0.2">
      <c r="A10518" s="3" t="str">
        <f>"BTN3A3"</f>
        <v>BTN3A3</v>
      </c>
      <c r="B10518" s="4">
        <v>7</v>
      </c>
      <c r="C10518" s="5">
        <v>0.85799999999999998</v>
      </c>
    </row>
    <row r="10519" spans="1:3" x14ac:dyDescent="0.2">
      <c r="A10519" s="3" t="str">
        <f>"ITGB7"</f>
        <v>ITGB7</v>
      </c>
      <c r="B10519" s="4">
        <v>7</v>
      </c>
      <c r="C10519" s="5">
        <v>0.85599999999999998</v>
      </c>
    </row>
    <row r="10520" spans="1:3" x14ac:dyDescent="0.2">
      <c r="A10520" s="3" t="str">
        <f>"CXCR6"</f>
        <v>CXCR6</v>
      </c>
      <c r="B10520" s="4">
        <v>7</v>
      </c>
      <c r="C10520" s="5">
        <v>0.85399999999999998</v>
      </c>
    </row>
    <row r="10521" spans="1:3" x14ac:dyDescent="0.2">
      <c r="A10521" s="3" t="str">
        <f>"IDO1"</f>
        <v>IDO1</v>
      </c>
      <c r="B10521" s="4">
        <v>7</v>
      </c>
      <c r="C10521" s="5">
        <v>0.85299999999999998</v>
      </c>
    </row>
    <row r="10522" spans="1:3" x14ac:dyDescent="0.2">
      <c r="A10522" s="3" t="str">
        <f>"CD244"</f>
        <v>CD244</v>
      </c>
      <c r="B10522" s="4">
        <v>7</v>
      </c>
      <c r="C10522" s="5">
        <v>0.85099999999999998</v>
      </c>
    </row>
    <row r="10523" spans="1:3" x14ac:dyDescent="0.2">
      <c r="A10523" s="3" t="str">
        <f>"LAT"</f>
        <v>LAT</v>
      </c>
      <c r="B10523" s="4">
        <v>7</v>
      </c>
      <c r="C10523" s="5">
        <v>0.85099999999999998</v>
      </c>
    </row>
    <row r="10524" spans="1:3" x14ac:dyDescent="0.2">
      <c r="A10524" s="3" t="str">
        <f>"PSMB10"</f>
        <v>PSMB10</v>
      </c>
      <c r="B10524" s="4">
        <v>7</v>
      </c>
      <c r="C10524" s="5">
        <v>0.85099999999999998</v>
      </c>
    </row>
    <row r="10525" spans="1:3" x14ac:dyDescent="0.2">
      <c r="A10525" s="3" t="str">
        <f>"NAPSB"</f>
        <v>NAPSB</v>
      </c>
      <c r="B10525" s="4">
        <v>7</v>
      </c>
      <c r="C10525" s="5">
        <v>0.85099999999999998</v>
      </c>
    </row>
    <row r="10526" spans="1:3" x14ac:dyDescent="0.2">
      <c r="A10526" s="3" t="str">
        <f>"IKZF3"</f>
        <v>IKZF3</v>
      </c>
      <c r="B10526" s="4">
        <v>7</v>
      </c>
      <c r="C10526" s="5">
        <v>0.85</v>
      </c>
    </row>
    <row r="10527" spans="1:3" x14ac:dyDescent="0.2">
      <c r="A10527" s="3" t="str">
        <f>"B2M"</f>
        <v>B2M</v>
      </c>
      <c r="B10527" s="4">
        <v>7</v>
      </c>
      <c r="C10527" s="5">
        <v>0.84799999999999998</v>
      </c>
    </row>
    <row r="10528" spans="1:3" x14ac:dyDescent="0.2">
      <c r="A10528" s="3" t="str">
        <f>"CXCR3"</f>
        <v>CXCR3</v>
      </c>
      <c r="B10528" s="4">
        <v>7</v>
      </c>
      <c r="C10528" s="5">
        <v>0.84699999999999998</v>
      </c>
    </row>
    <row r="10529" spans="1:3" x14ac:dyDescent="0.2">
      <c r="A10529" s="3" t="str">
        <f>"HCST"</f>
        <v>HCST</v>
      </c>
      <c r="B10529" s="4">
        <v>7</v>
      </c>
      <c r="C10529" s="5">
        <v>0.84499999999999997</v>
      </c>
    </row>
    <row r="10530" spans="1:3" x14ac:dyDescent="0.2">
      <c r="A10530" s="3" t="str">
        <f>"TBX21"</f>
        <v>TBX21</v>
      </c>
      <c r="B10530" s="4">
        <v>7</v>
      </c>
      <c r="C10530" s="5">
        <v>0.84299999999999997</v>
      </c>
    </row>
    <row r="10531" spans="1:3" x14ac:dyDescent="0.2">
      <c r="A10531" s="3" t="str">
        <f>"HLA-F"</f>
        <v>HLA-F</v>
      </c>
      <c r="B10531" s="4">
        <v>7</v>
      </c>
      <c r="C10531" s="5">
        <v>0.84099999999999997</v>
      </c>
    </row>
    <row r="10532" spans="1:3" x14ac:dyDescent="0.2">
      <c r="A10532" s="3" t="str">
        <f>"PSME2"</f>
        <v>PSME2</v>
      </c>
      <c r="B10532" s="4">
        <v>7</v>
      </c>
      <c r="C10532" s="5">
        <v>0.84099999999999997</v>
      </c>
    </row>
    <row r="10533" spans="1:3" x14ac:dyDescent="0.2">
      <c r="A10533" s="3" t="str">
        <f>"ITK"</f>
        <v>ITK</v>
      </c>
      <c r="B10533" s="4">
        <v>7</v>
      </c>
      <c r="C10533" s="5">
        <v>0.84099999999999997</v>
      </c>
    </row>
    <row r="10534" spans="1:3" x14ac:dyDescent="0.2">
      <c r="A10534" s="3" t="str">
        <f>"HLA-E"</f>
        <v>HLA-E</v>
      </c>
      <c r="B10534" s="4">
        <v>7</v>
      </c>
      <c r="C10534" s="5">
        <v>0.84</v>
      </c>
    </row>
    <row r="10535" spans="1:3" x14ac:dyDescent="0.2">
      <c r="A10535" s="3" t="str">
        <f>"GIMAP8"</f>
        <v>GIMAP8</v>
      </c>
      <c r="B10535" s="4">
        <v>7</v>
      </c>
      <c r="C10535" s="5">
        <v>0.84</v>
      </c>
    </row>
    <row r="10536" spans="1:3" x14ac:dyDescent="0.2">
      <c r="A10536" s="3" t="str">
        <f>"HIC1"</f>
        <v>HIC1</v>
      </c>
      <c r="B10536" s="4">
        <v>7</v>
      </c>
      <c r="C10536" s="5">
        <v>0.83899999999999997</v>
      </c>
    </row>
    <row r="10537" spans="1:3" x14ac:dyDescent="0.2">
      <c r="A10537" s="3" t="str">
        <f>"SIRPG"</f>
        <v>SIRPG</v>
      </c>
      <c r="B10537" s="4">
        <v>7</v>
      </c>
      <c r="C10537" s="5">
        <v>0.83899999999999997</v>
      </c>
    </row>
    <row r="10538" spans="1:3" x14ac:dyDescent="0.2">
      <c r="A10538" s="3" t="str">
        <f>"FAM78A"</f>
        <v>FAM78A</v>
      </c>
      <c r="B10538" s="4">
        <v>7</v>
      </c>
      <c r="C10538" s="5">
        <v>0.83899999999999997</v>
      </c>
    </row>
    <row r="10539" spans="1:3" x14ac:dyDescent="0.2">
      <c r="A10539" s="3" t="str">
        <f>"IL12RB1"</f>
        <v>IL12RB1</v>
      </c>
      <c r="B10539" s="4">
        <v>7</v>
      </c>
      <c r="C10539" s="5">
        <v>0.83799999999999997</v>
      </c>
    </row>
    <row r="10540" spans="1:3" x14ac:dyDescent="0.2">
      <c r="A10540" s="3" t="str">
        <f>"RASAL3"</f>
        <v>RASAL3</v>
      </c>
      <c r="B10540" s="4">
        <v>7</v>
      </c>
      <c r="C10540" s="5">
        <v>0.83599999999999997</v>
      </c>
    </row>
    <row r="10541" spans="1:3" x14ac:dyDescent="0.2">
      <c r="A10541" s="3" t="str">
        <f>"MAP4K1"</f>
        <v>MAP4K1</v>
      </c>
      <c r="B10541" s="4">
        <v>7</v>
      </c>
      <c r="C10541" s="5">
        <v>0.83599999999999997</v>
      </c>
    </row>
    <row r="10542" spans="1:3" x14ac:dyDescent="0.2">
      <c r="A10542" s="3" t="str">
        <f>"TBC1D10C"</f>
        <v>TBC1D10C</v>
      </c>
      <c r="B10542" s="4">
        <v>7</v>
      </c>
      <c r="C10542" s="5">
        <v>0.83599999999999997</v>
      </c>
    </row>
    <row r="10543" spans="1:3" x14ac:dyDescent="0.2">
      <c r="A10543" s="3" t="str">
        <f>"SPN"</f>
        <v>SPN</v>
      </c>
      <c r="B10543" s="4">
        <v>7</v>
      </c>
      <c r="C10543" s="5">
        <v>0.83399999999999996</v>
      </c>
    </row>
    <row r="10544" spans="1:3" x14ac:dyDescent="0.2">
      <c r="A10544" s="3" t="str">
        <f>"GIMAP7"</f>
        <v>GIMAP7</v>
      </c>
      <c r="B10544" s="4">
        <v>7</v>
      </c>
      <c r="C10544" s="5">
        <v>0.83399999999999996</v>
      </c>
    </row>
    <row r="10545" spans="1:3" x14ac:dyDescent="0.2">
      <c r="A10545" s="3" t="str">
        <f>"HLA-B"</f>
        <v>HLA-B</v>
      </c>
      <c r="B10545" s="4">
        <v>7</v>
      </c>
      <c r="C10545" s="5">
        <v>0.83099999999999996</v>
      </c>
    </row>
    <row r="10546" spans="1:3" x14ac:dyDescent="0.2">
      <c r="A10546" s="3" t="str">
        <f>"TIGIT"</f>
        <v>TIGIT</v>
      </c>
      <c r="B10546" s="4">
        <v>7</v>
      </c>
      <c r="C10546" s="5">
        <v>0.83</v>
      </c>
    </row>
    <row r="10547" spans="1:3" x14ac:dyDescent="0.2">
      <c r="A10547" s="3" t="str">
        <f>"FASLG"</f>
        <v>FASLG</v>
      </c>
      <c r="B10547" s="4">
        <v>7</v>
      </c>
      <c r="C10547" s="5">
        <v>0.83</v>
      </c>
    </row>
    <row r="10548" spans="1:3" x14ac:dyDescent="0.2">
      <c r="A10548" s="3" t="str">
        <f>"CARMIL2"</f>
        <v>CARMIL2</v>
      </c>
      <c r="B10548" s="4">
        <v>7</v>
      </c>
      <c r="C10548" s="5">
        <v>0.83</v>
      </c>
    </row>
    <row r="10549" spans="1:3" x14ac:dyDescent="0.2">
      <c r="A10549" s="3" t="str">
        <f>"MYO1G"</f>
        <v>MYO1G</v>
      </c>
      <c r="B10549" s="4">
        <v>7</v>
      </c>
      <c r="C10549" s="5">
        <v>0.83</v>
      </c>
    </row>
    <row r="10550" spans="1:3" x14ac:dyDescent="0.2">
      <c r="A10550" s="3" t="str">
        <f>"CCL5"</f>
        <v>CCL5</v>
      </c>
      <c r="B10550" s="4">
        <v>7</v>
      </c>
      <c r="C10550" s="5">
        <v>0.82699999999999996</v>
      </c>
    </row>
    <row r="10551" spans="1:3" x14ac:dyDescent="0.2">
      <c r="A10551" s="3" t="str">
        <f>"ITGA4"</f>
        <v>ITGA4</v>
      </c>
      <c r="B10551" s="4">
        <v>7</v>
      </c>
      <c r="C10551" s="5">
        <v>0.82499999999999996</v>
      </c>
    </row>
    <row r="10552" spans="1:3" x14ac:dyDescent="0.2">
      <c r="A10552" s="3" t="str">
        <f>"SYT11"</f>
        <v>SYT11</v>
      </c>
      <c r="B10552" s="4">
        <v>7</v>
      </c>
      <c r="C10552" s="5">
        <v>0.82399999999999995</v>
      </c>
    </row>
    <row r="10553" spans="1:3" x14ac:dyDescent="0.2">
      <c r="A10553" s="3" t="str">
        <f>"GZMH"</f>
        <v>GZMH</v>
      </c>
      <c r="B10553" s="4">
        <v>7</v>
      </c>
      <c r="C10553" s="5">
        <v>0.82399999999999995</v>
      </c>
    </row>
    <row r="10554" spans="1:3" x14ac:dyDescent="0.2">
      <c r="A10554" s="3" t="str">
        <f>"SLAMF6"</f>
        <v>SLAMF6</v>
      </c>
      <c r="B10554" s="4">
        <v>7</v>
      </c>
      <c r="C10554" s="5">
        <v>0.82299999999999995</v>
      </c>
    </row>
    <row r="10555" spans="1:3" x14ac:dyDescent="0.2">
      <c r="A10555" s="3" t="str">
        <f>"IL18BP"</f>
        <v>IL18BP</v>
      </c>
      <c r="B10555" s="4">
        <v>7</v>
      </c>
      <c r="C10555" s="5">
        <v>0.82299999999999995</v>
      </c>
    </row>
    <row r="10556" spans="1:3" x14ac:dyDescent="0.2">
      <c r="A10556" s="3" t="str">
        <f>"PSMB9"</f>
        <v>PSMB9</v>
      </c>
      <c r="B10556" s="4">
        <v>7</v>
      </c>
      <c r="C10556" s="5">
        <v>0.82199999999999995</v>
      </c>
    </row>
    <row r="10557" spans="1:3" x14ac:dyDescent="0.2">
      <c r="A10557" s="3" t="str">
        <f>"MIAT"</f>
        <v>MIAT</v>
      </c>
      <c r="B10557" s="4">
        <v>7</v>
      </c>
      <c r="C10557" s="5">
        <v>0.82099999999999995</v>
      </c>
    </row>
    <row r="10558" spans="1:3" x14ac:dyDescent="0.2">
      <c r="A10558" s="3" t="str">
        <f>"UBASH3A"</f>
        <v>UBASH3A</v>
      </c>
      <c r="B10558" s="4">
        <v>7</v>
      </c>
      <c r="C10558" s="5">
        <v>0.82099999999999995</v>
      </c>
    </row>
    <row r="10559" spans="1:3" x14ac:dyDescent="0.2">
      <c r="A10559" s="3" t="str">
        <f>"GZMB"</f>
        <v>GZMB</v>
      </c>
      <c r="B10559" s="4">
        <v>7</v>
      </c>
      <c r="C10559" s="5">
        <v>0.82099999999999995</v>
      </c>
    </row>
    <row r="10560" spans="1:3" x14ac:dyDescent="0.2">
      <c r="A10560" s="3" t="str">
        <f>"APOL3"</f>
        <v>APOL3</v>
      </c>
      <c r="B10560" s="4">
        <v>7</v>
      </c>
      <c r="C10560" s="5">
        <v>0.81799999999999995</v>
      </c>
    </row>
    <row r="10561" spans="1:3" x14ac:dyDescent="0.2">
      <c r="A10561" s="3" t="str">
        <f>"SH2D2A"</f>
        <v>SH2D2A</v>
      </c>
      <c r="B10561" s="4">
        <v>7</v>
      </c>
      <c r="C10561" s="5">
        <v>0.81699999999999995</v>
      </c>
    </row>
    <row r="10562" spans="1:3" x14ac:dyDescent="0.2">
      <c r="A10562" s="3" t="str">
        <f>"IFFO1"</f>
        <v>IFFO1</v>
      </c>
      <c r="B10562" s="4">
        <v>7</v>
      </c>
      <c r="C10562" s="5">
        <v>0.81699999999999995</v>
      </c>
    </row>
    <row r="10563" spans="1:3" x14ac:dyDescent="0.2">
      <c r="A10563" s="3" t="str">
        <f>"MS4A6A"</f>
        <v>MS4A6A</v>
      </c>
      <c r="B10563" s="4">
        <v>7</v>
      </c>
      <c r="C10563" s="5">
        <v>0.81399999999999995</v>
      </c>
    </row>
    <row r="10564" spans="1:3" x14ac:dyDescent="0.2">
      <c r="A10564" s="3" t="str">
        <f>"LY9"</f>
        <v>LY9</v>
      </c>
      <c r="B10564" s="4">
        <v>7</v>
      </c>
      <c r="C10564" s="5">
        <v>0.81100000000000005</v>
      </c>
    </row>
    <row r="10565" spans="1:3" x14ac:dyDescent="0.2">
      <c r="A10565" s="3" t="str">
        <f>"PRF1"</f>
        <v>PRF1</v>
      </c>
      <c r="B10565" s="4">
        <v>7</v>
      </c>
      <c r="C10565" s="5">
        <v>0.81</v>
      </c>
    </row>
    <row r="10566" spans="1:3" x14ac:dyDescent="0.2">
      <c r="A10566" s="3" t="str">
        <f>"UBD"</f>
        <v>UBD</v>
      </c>
      <c r="B10566" s="4">
        <v>7</v>
      </c>
      <c r="C10566" s="5">
        <v>0.81</v>
      </c>
    </row>
    <row r="10567" spans="1:3" x14ac:dyDescent="0.2">
      <c r="A10567" s="3" t="str">
        <f>"UBE2L6"</f>
        <v>UBE2L6</v>
      </c>
      <c r="B10567" s="4">
        <v>7</v>
      </c>
      <c r="C10567" s="5">
        <v>0.80600000000000005</v>
      </c>
    </row>
    <row r="10568" spans="1:3" x14ac:dyDescent="0.2">
      <c r="A10568" s="3" t="str">
        <f>"TMC8"</f>
        <v>TMC8</v>
      </c>
      <c r="B10568" s="4">
        <v>7</v>
      </c>
      <c r="C10568" s="5">
        <v>0.80500000000000005</v>
      </c>
    </row>
    <row r="10569" spans="1:3" x14ac:dyDescent="0.2">
      <c r="A10569" s="3" t="str">
        <f>"PCED1B-AS1"</f>
        <v>PCED1B-AS1</v>
      </c>
      <c r="B10569" s="4">
        <v>7</v>
      </c>
      <c r="C10569" s="5">
        <v>0.80500000000000005</v>
      </c>
    </row>
    <row r="10570" spans="1:3" x14ac:dyDescent="0.2">
      <c r="A10570" s="3" t="str">
        <f>"C1QB"</f>
        <v>C1QB</v>
      </c>
      <c r="B10570" s="4">
        <v>7</v>
      </c>
      <c r="C10570" s="5">
        <v>0.80100000000000005</v>
      </c>
    </row>
    <row r="10571" spans="1:3" x14ac:dyDescent="0.2">
      <c r="A10571" s="3" t="str">
        <f>"CD3G"</f>
        <v>CD3G</v>
      </c>
      <c r="B10571" s="4">
        <v>7</v>
      </c>
      <c r="C10571" s="5">
        <v>0.80100000000000005</v>
      </c>
    </row>
    <row r="10572" spans="1:3" x14ac:dyDescent="0.2">
      <c r="A10572" s="3" t="str">
        <f>"CD27"</f>
        <v>CD27</v>
      </c>
      <c r="B10572" s="4">
        <v>7</v>
      </c>
      <c r="C10572" s="5">
        <v>0.8</v>
      </c>
    </row>
    <row r="10573" spans="1:3" x14ac:dyDescent="0.2">
      <c r="A10573" s="3" t="str">
        <f>"GPR68"</f>
        <v>GPR68</v>
      </c>
      <c r="B10573" s="4">
        <v>7</v>
      </c>
      <c r="C10573" s="5">
        <v>0.79900000000000004</v>
      </c>
    </row>
    <row r="10574" spans="1:3" x14ac:dyDescent="0.2">
      <c r="A10574" s="3" t="str">
        <f>"SEPTIN1"</f>
        <v>SEPTIN1</v>
      </c>
      <c r="B10574" s="4">
        <v>7</v>
      </c>
      <c r="C10574" s="5">
        <v>0.79800000000000004</v>
      </c>
    </row>
    <row r="10575" spans="1:3" x14ac:dyDescent="0.2">
      <c r="A10575" s="3" t="str">
        <f>"GZMM"</f>
        <v>GZMM</v>
      </c>
      <c r="B10575" s="4">
        <v>7</v>
      </c>
      <c r="C10575" s="5">
        <v>0.79800000000000004</v>
      </c>
    </row>
    <row r="10576" spans="1:3" x14ac:dyDescent="0.2">
      <c r="A10576" s="3" t="str">
        <f>"PYHIN1"</f>
        <v>PYHIN1</v>
      </c>
      <c r="B10576" s="4">
        <v>7</v>
      </c>
      <c r="C10576" s="5">
        <v>0.79700000000000004</v>
      </c>
    </row>
    <row r="10577" spans="1:3" x14ac:dyDescent="0.2">
      <c r="A10577" s="3" t="str">
        <f>"PTPN22"</f>
        <v>PTPN22</v>
      </c>
      <c r="B10577" s="4">
        <v>7</v>
      </c>
      <c r="C10577" s="5">
        <v>0.79400000000000004</v>
      </c>
    </row>
    <row r="10578" spans="1:3" x14ac:dyDescent="0.2">
      <c r="A10578" s="3" t="str">
        <f>"VASH1"</f>
        <v>VASH1</v>
      </c>
      <c r="B10578" s="4">
        <v>7</v>
      </c>
      <c r="C10578" s="5">
        <v>0.79300000000000004</v>
      </c>
    </row>
    <row r="10579" spans="1:3" x14ac:dyDescent="0.2">
      <c r="A10579" s="3" t="str">
        <f>"LAIR1"</f>
        <v>LAIR1</v>
      </c>
      <c r="B10579" s="4">
        <v>7</v>
      </c>
      <c r="C10579" s="5">
        <v>0.79300000000000004</v>
      </c>
    </row>
    <row r="10580" spans="1:3" x14ac:dyDescent="0.2">
      <c r="A10580" s="3" t="str">
        <f>"HCP5"</f>
        <v>HCP5</v>
      </c>
      <c r="B10580" s="4">
        <v>7</v>
      </c>
      <c r="C10580" s="5">
        <v>0.79300000000000004</v>
      </c>
    </row>
    <row r="10581" spans="1:3" x14ac:dyDescent="0.2">
      <c r="A10581" s="3" t="str">
        <f>"CSF1R"</f>
        <v>CSF1R</v>
      </c>
      <c r="B10581" s="4">
        <v>7</v>
      </c>
      <c r="C10581" s="5">
        <v>0.79100000000000004</v>
      </c>
    </row>
    <row r="10582" spans="1:3" x14ac:dyDescent="0.2">
      <c r="A10582" s="3" t="str">
        <f>"PSMB8-AS1"</f>
        <v>PSMB8-AS1</v>
      </c>
      <c r="B10582" s="4">
        <v>7</v>
      </c>
      <c r="C10582" s="5">
        <v>0.79100000000000004</v>
      </c>
    </row>
    <row r="10583" spans="1:3" x14ac:dyDescent="0.2">
      <c r="A10583" s="3" t="str">
        <f>"GPRIN3"</f>
        <v>GPRIN3</v>
      </c>
      <c r="B10583" s="4">
        <v>7</v>
      </c>
      <c r="C10583" s="5">
        <v>0.79</v>
      </c>
    </row>
    <row r="10584" spans="1:3" x14ac:dyDescent="0.2">
      <c r="A10584" s="3" t="str">
        <f>"TAP2"</f>
        <v>TAP2</v>
      </c>
      <c r="B10584" s="4">
        <v>7</v>
      </c>
      <c r="C10584" s="5">
        <v>0.78800000000000003</v>
      </c>
    </row>
    <row r="10585" spans="1:3" x14ac:dyDescent="0.2">
      <c r="A10585" s="3" t="str">
        <f>"SAMD9L"</f>
        <v>SAMD9L</v>
      </c>
      <c r="B10585" s="4">
        <v>7</v>
      </c>
      <c r="C10585" s="5">
        <v>0.78600000000000003</v>
      </c>
    </row>
    <row r="10586" spans="1:3" x14ac:dyDescent="0.2">
      <c r="A10586" s="3" t="str">
        <f>"CD101"</f>
        <v>CD101</v>
      </c>
      <c r="B10586" s="4">
        <v>7</v>
      </c>
      <c r="C10586" s="5">
        <v>0.78600000000000003</v>
      </c>
    </row>
    <row r="10587" spans="1:3" x14ac:dyDescent="0.2">
      <c r="A10587" s="3" t="str">
        <f>"CD8A"</f>
        <v>CD8A</v>
      </c>
      <c r="B10587" s="4">
        <v>7</v>
      </c>
      <c r="C10587" s="5">
        <v>0.78500000000000003</v>
      </c>
    </row>
    <row r="10588" spans="1:3" x14ac:dyDescent="0.2">
      <c r="A10588" s="3" t="str">
        <f>"GNGT2"</f>
        <v>GNGT2</v>
      </c>
      <c r="B10588" s="4">
        <v>7</v>
      </c>
      <c r="C10588" s="5">
        <v>0.78500000000000003</v>
      </c>
    </row>
    <row r="10589" spans="1:3" x14ac:dyDescent="0.2">
      <c r="A10589" s="3" t="str">
        <f>"LGALS2"</f>
        <v>LGALS2</v>
      </c>
      <c r="B10589" s="4">
        <v>7</v>
      </c>
      <c r="C10589" s="5">
        <v>0.78500000000000003</v>
      </c>
    </row>
    <row r="10590" spans="1:3" x14ac:dyDescent="0.2">
      <c r="A10590" s="3" t="str">
        <f>"CD1D"</f>
        <v>CD1D</v>
      </c>
      <c r="B10590" s="4">
        <v>7</v>
      </c>
      <c r="C10590" s="5">
        <v>0.78300000000000003</v>
      </c>
    </row>
    <row r="10591" spans="1:3" x14ac:dyDescent="0.2">
      <c r="A10591" s="3" t="str">
        <f>"ADA"</f>
        <v>ADA</v>
      </c>
      <c r="B10591" s="4">
        <v>7</v>
      </c>
      <c r="C10591" s="5">
        <v>0.78</v>
      </c>
    </row>
    <row r="10592" spans="1:3" x14ac:dyDescent="0.2">
      <c r="A10592" s="3" t="str">
        <f>"USP30-AS1"</f>
        <v>USP30-AS1</v>
      </c>
      <c r="B10592" s="4">
        <v>7</v>
      </c>
      <c r="C10592" s="5">
        <v>0.77900000000000003</v>
      </c>
    </row>
    <row r="10593" spans="1:3" x14ac:dyDescent="0.2">
      <c r="A10593" s="3" t="str">
        <f>"STAT1"</f>
        <v>STAT1</v>
      </c>
      <c r="B10593" s="4">
        <v>7</v>
      </c>
      <c r="C10593" s="5">
        <v>0.77900000000000003</v>
      </c>
    </row>
    <row r="10594" spans="1:3" x14ac:dyDescent="0.2">
      <c r="A10594" s="3" t="str">
        <f>"THEMIS"</f>
        <v>THEMIS</v>
      </c>
      <c r="B10594" s="4">
        <v>7</v>
      </c>
      <c r="C10594" s="5">
        <v>0.77700000000000002</v>
      </c>
    </row>
    <row r="10595" spans="1:3" x14ac:dyDescent="0.2">
      <c r="A10595" s="3" t="str">
        <f>"KCNA3"</f>
        <v>KCNA3</v>
      </c>
      <c r="B10595" s="4">
        <v>7</v>
      </c>
      <c r="C10595" s="5">
        <v>0.77700000000000002</v>
      </c>
    </row>
    <row r="10596" spans="1:3" x14ac:dyDescent="0.2">
      <c r="A10596" s="3" t="str">
        <f>"IRF1"</f>
        <v>IRF1</v>
      </c>
      <c r="B10596" s="4">
        <v>7</v>
      </c>
      <c r="C10596" s="5">
        <v>0.77200000000000002</v>
      </c>
    </row>
    <row r="10597" spans="1:3" x14ac:dyDescent="0.2">
      <c r="A10597" s="3" t="str">
        <f>"ZNF831"</f>
        <v>ZNF831</v>
      </c>
      <c r="B10597" s="4">
        <v>7</v>
      </c>
      <c r="C10597" s="5">
        <v>0.77200000000000002</v>
      </c>
    </row>
    <row r="10598" spans="1:3" x14ac:dyDescent="0.2">
      <c r="A10598" s="3" t="str">
        <f>"GIMAP5"</f>
        <v>GIMAP5</v>
      </c>
      <c r="B10598" s="4">
        <v>7</v>
      </c>
      <c r="C10598" s="5">
        <v>0.77100000000000002</v>
      </c>
    </row>
    <row r="10599" spans="1:3" x14ac:dyDescent="0.2">
      <c r="A10599" s="3" t="str">
        <f>"GGTA1"</f>
        <v>GGTA1</v>
      </c>
      <c r="B10599" s="4">
        <v>7</v>
      </c>
      <c r="C10599" s="5">
        <v>0.77</v>
      </c>
    </row>
    <row r="10600" spans="1:3" x14ac:dyDescent="0.2">
      <c r="A10600" s="3" t="str">
        <f>"HLA-DOB"</f>
        <v>HLA-DOB</v>
      </c>
      <c r="B10600" s="4">
        <v>7</v>
      </c>
      <c r="C10600" s="5">
        <v>0.77</v>
      </c>
    </row>
    <row r="10601" spans="1:3" x14ac:dyDescent="0.2">
      <c r="A10601" s="3" t="str">
        <f>"PLD4"</f>
        <v>PLD4</v>
      </c>
      <c r="B10601" s="4">
        <v>7</v>
      </c>
      <c r="C10601" s="5">
        <v>0.77</v>
      </c>
    </row>
    <row r="10602" spans="1:3" x14ac:dyDescent="0.2">
      <c r="A10602" s="3" t="str">
        <f>"GPR18"</f>
        <v>GPR18</v>
      </c>
      <c r="B10602" s="4">
        <v>7</v>
      </c>
      <c r="C10602" s="5">
        <v>0.77</v>
      </c>
    </row>
    <row r="10603" spans="1:3" x14ac:dyDescent="0.2">
      <c r="A10603" s="3" t="str">
        <f>"PML"</f>
        <v>PML</v>
      </c>
      <c r="B10603" s="4">
        <v>7</v>
      </c>
      <c r="C10603" s="5">
        <v>0.76800000000000002</v>
      </c>
    </row>
    <row r="10604" spans="1:3" x14ac:dyDescent="0.2">
      <c r="A10604" s="3" t="str">
        <f>"LAG3"</f>
        <v>LAG3</v>
      </c>
      <c r="B10604" s="4">
        <v>7</v>
      </c>
      <c r="C10604" s="5">
        <v>0.76800000000000002</v>
      </c>
    </row>
    <row r="10605" spans="1:3" x14ac:dyDescent="0.2">
      <c r="A10605" s="3" t="str">
        <f>"IFNG"</f>
        <v>IFNG</v>
      </c>
      <c r="B10605" s="4">
        <v>7</v>
      </c>
      <c r="C10605" s="5">
        <v>0.76800000000000002</v>
      </c>
    </row>
    <row r="10606" spans="1:3" x14ac:dyDescent="0.2">
      <c r="A10606" s="3" t="str">
        <f>"GRAP2"</f>
        <v>GRAP2</v>
      </c>
      <c r="B10606" s="4">
        <v>7</v>
      </c>
      <c r="C10606" s="5">
        <v>0.76800000000000002</v>
      </c>
    </row>
    <row r="10607" spans="1:3" x14ac:dyDescent="0.2">
      <c r="A10607" s="3" t="str">
        <f>"C1QA"</f>
        <v>C1QA</v>
      </c>
      <c r="B10607" s="4">
        <v>7</v>
      </c>
      <c r="C10607" s="5">
        <v>0.76700000000000002</v>
      </c>
    </row>
    <row r="10608" spans="1:3" x14ac:dyDescent="0.2">
      <c r="A10608" s="3" t="str">
        <f>"EOMES"</f>
        <v>EOMES</v>
      </c>
      <c r="B10608" s="4">
        <v>7</v>
      </c>
      <c r="C10608" s="5">
        <v>0.76600000000000001</v>
      </c>
    </row>
    <row r="10609" spans="1:3" x14ac:dyDescent="0.2">
      <c r="A10609" s="3" t="str">
        <f>"TRG-AS1"</f>
        <v>TRG-AS1</v>
      </c>
      <c r="B10609" s="4">
        <v>7</v>
      </c>
      <c r="C10609" s="5">
        <v>0.76600000000000001</v>
      </c>
    </row>
    <row r="10610" spans="1:3" x14ac:dyDescent="0.2">
      <c r="A10610" s="3" t="str">
        <f>"CTSW"</f>
        <v>CTSW</v>
      </c>
      <c r="B10610" s="4">
        <v>7</v>
      </c>
      <c r="C10610" s="5">
        <v>0.76500000000000001</v>
      </c>
    </row>
    <row r="10611" spans="1:3" x14ac:dyDescent="0.2">
      <c r="A10611" s="3" t="str">
        <f>"IL15RA"</f>
        <v>IL15RA</v>
      </c>
      <c r="B10611" s="4">
        <v>7</v>
      </c>
      <c r="C10611" s="5">
        <v>0.76300000000000001</v>
      </c>
    </row>
    <row r="10612" spans="1:3" x14ac:dyDescent="0.2">
      <c r="A10612" s="3" t="str">
        <f>"GBP1"</f>
        <v>GBP1</v>
      </c>
      <c r="B10612" s="4">
        <v>7</v>
      </c>
      <c r="C10612" s="5">
        <v>0.76300000000000001</v>
      </c>
    </row>
    <row r="10613" spans="1:3" x14ac:dyDescent="0.2">
      <c r="A10613" s="3" t="str">
        <f>"HLA-DQB1"</f>
        <v>HLA-DQB1</v>
      </c>
      <c r="B10613" s="4">
        <v>7</v>
      </c>
      <c r="C10613" s="5">
        <v>0.76200000000000001</v>
      </c>
    </row>
    <row r="10614" spans="1:3" x14ac:dyDescent="0.2">
      <c r="A10614" s="3" t="str">
        <f>"GVINP1"</f>
        <v>GVINP1</v>
      </c>
      <c r="B10614" s="4">
        <v>7</v>
      </c>
      <c r="C10614" s="5">
        <v>0.76100000000000001</v>
      </c>
    </row>
    <row r="10615" spans="1:3" x14ac:dyDescent="0.2">
      <c r="A10615" s="3" t="str">
        <f>"PALD1"</f>
        <v>PALD1</v>
      </c>
      <c r="B10615" s="4">
        <v>7</v>
      </c>
      <c r="C10615" s="5">
        <v>0.76</v>
      </c>
    </row>
    <row r="10616" spans="1:3" x14ac:dyDescent="0.2">
      <c r="A10616" s="3" t="str">
        <f>"SCML4"</f>
        <v>SCML4</v>
      </c>
      <c r="B10616" s="4">
        <v>7</v>
      </c>
      <c r="C10616" s="5">
        <v>0.75900000000000001</v>
      </c>
    </row>
    <row r="10617" spans="1:3" x14ac:dyDescent="0.2">
      <c r="A10617" s="3" t="str">
        <f>"TOX2"</f>
        <v>TOX2</v>
      </c>
      <c r="B10617" s="4">
        <v>7</v>
      </c>
      <c r="C10617" s="5">
        <v>0.75900000000000001</v>
      </c>
    </row>
    <row r="10618" spans="1:3" x14ac:dyDescent="0.2">
      <c r="A10618" s="3" t="str">
        <f>"APOL6"</f>
        <v>APOL6</v>
      </c>
      <c r="B10618" s="4">
        <v>7</v>
      </c>
      <c r="C10618" s="5">
        <v>0.75900000000000001</v>
      </c>
    </row>
    <row r="10619" spans="1:3" x14ac:dyDescent="0.2">
      <c r="A10619" s="3" t="str">
        <f>"GBP4"</f>
        <v>GBP4</v>
      </c>
      <c r="B10619" s="4">
        <v>7</v>
      </c>
      <c r="C10619" s="5">
        <v>0.75700000000000001</v>
      </c>
    </row>
    <row r="10620" spans="1:3" x14ac:dyDescent="0.2">
      <c r="A10620" s="3" t="str">
        <f>"CALHM2"</f>
        <v>CALHM2</v>
      </c>
      <c r="B10620" s="4">
        <v>7</v>
      </c>
      <c r="C10620" s="5">
        <v>0.75700000000000001</v>
      </c>
    </row>
    <row r="10621" spans="1:3" x14ac:dyDescent="0.2">
      <c r="A10621" s="3" t="str">
        <f>"GJD3"</f>
        <v>GJD3</v>
      </c>
      <c r="B10621" s="4">
        <v>7</v>
      </c>
      <c r="C10621" s="5">
        <v>0.755</v>
      </c>
    </row>
    <row r="10622" spans="1:3" x14ac:dyDescent="0.2">
      <c r="A10622" s="3" t="str">
        <f>"KLRK1"</f>
        <v>KLRK1</v>
      </c>
      <c r="B10622" s="4">
        <v>7</v>
      </c>
      <c r="C10622" s="5">
        <v>0.754</v>
      </c>
    </row>
    <row r="10623" spans="1:3" x14ac:dyDescent="0.2">
      <c r="A10623" s="3" t="str">
        <f>"SLAMF1"</f>
        <v>SLAMF1</v>
      </c>
      <c r="B10623" s="4">
        <v>7</v>
      </c>
      <c r="C10623" s="5">
        <v>0.753</v>
      </c>
    </row>
    <row r="10624" spans="1:3" x14ac:dyDescent="0.2">
      <c r="A10624" s="3" t="str">
        <f>"C1QC"</f>
        <v>C1QC</v>
      </c>
      <c r="B10624" s="4">
        <v>7</v>
      </c>
      <c r="C10624" s="5">
        <v>0.752</v>
      </c>
    </row>
    <row r="10625" spans="1:3" x14ac:dyDescent="0.2">
      <c r="A10625" s="3" t="str">
        <f>"SCIMP"</f>
        <v>SCIMP</v>
      </c>
      <c r="B10625" s="4">
        <v>7</v>
      </c>
      <c r="C10625" s="5">
        <v>0.752</v>
      </c>
    </row>
    <row r="10626" spans="1:3" x14ac:dyDescent="0.2">
      <c r="A10626" s="3" t="str">
        <f>"PIK3R6"</f>
        <v>PIK3R6</v>
      </c>
      <c r="B10626" s="4">
        <v>7</v>
      </c>
      <c r="C10626" s="5">
        <v>0.751</v>
      </c>
    </row>
    <row r="10627" spans="1:3" x14ac:dyDescent="0.2">
      <c r="A10627" s="3" t="str">
        <f>"EPSTI1"</f>
        <v>EPSTI1</v>
      </c>
      <c r="B10627" s="4">
        <v>7</v>
      </c>
      <c r="C10627" s="5">
        <v>0.749</v>
      </c>
    </row>
    <row r="10628" spans="1:3" x14ac:dyDescent="0.2">
      <c r="A10628" s="3" t="str">
        <f>"ADGRG5"</f>
        <v>ADGRG5</v>
      </c>
      <c r="B10628" s="4">
        <v>7</v>
      </c>
      <c r="C10628" s="5">
        <v>0.748</v>
      </c>
    </row>
    <row r="10629" spans="1:3" x14ac:dyDescent="0.2">
      <c r="A10629" s="3" t="str">
        <f>"KLHDC7B-DT"</f>
        <v>KLHDC7B-DT</v>
      </c>
      <c r="B10629" s="4">
        <v>7</v>
      </c>
      <c r="C10629" s="5">
        <v>0.747</v>
      </c>
    </row>
    <row r="10630" spans="1:3" x14ac:dyDescent="0.2">
      <c r="A10630" s="3" t="str">
        <f>"GNLY"</f>
        <v>GNLY</v>
      </c>
      <c r="B10630" s="4">
        <v>7</v>
      </c>
      <c r="C10630" s="5">
        <v>0.746</v>
      </c>
    </row>
    <row r="10631" spans="1:3" x14ac:dyDescent="0.2">
      <c r="A10631" s="3" t="str">
        <f>"BTN2A2"</f>
        <v>BTN2A2</v>
      </c>
      <c r="B10631" s="4">
        <v>7</v>
      </c>
      <c r="C10631" s="5">
        <v>0.746</v>
      </c>
    </row>
    <row r="10632" spans="1:3" x14ac:dyDescent="0.2">
      <c r="A10632" s="3" t="str">
        <f>"CXCL10"</f>
        <v>CXCL10</v>
      </c>
      <c r="B10632" s="4">
        <v>7</v>
      </c>
      <c r="C10632" s="5">
        <v>0.746</v>
      </c>
    </row>
    <row r="10633" spans="1:3" x14ac:dyDescent="0.2">
      <c r="A10633" s="3" t="str">
        <f>"JAKMIP1"</f>
        <v>JAKMIP1</v>
      </c>
      <c r="B10633" s="4">
        <v>7</v>
      </c>
      <c r="C10633" s="5">
        <v>0.746</v>
      </c>
    </row>
    <row r="10634" spans="1:3" x14ac:dyDescent="0.2">
      <c r="A10634" s="3" t="str">
        <f>"TIFAB"</f>
        <v>TIFAB</v>
      </c>
      <c r="B10634" s="4">
        <v>7</v>
      </c>
      <c r="C10634" s="5">
        <v>0.745</v>
      </c>
    </row>
    <row r="10635" spans="1:3" x14ac:dyDescent="0.2">
      <c r="A10635" s="3" t="str">
        <f>"CD28"</f>
        <v>CD28</v>
      </c>
      <c r="B10635" s="4">
        <v>7</v>
      </c>
      <c r="C10635" s="5">
        <v>0.745</v>
      </c>
    </row>
    <row r="10636" spans="1:3" x14ac:dyDescent="0.2">
      <c r="A10636" s="3" t="str">
        <f>"LY86"</f>
        <v>LY86</v>
      </c>
      <c r="B10636" s="4">
        <v>7</v>
      </c>
      <c r="C10636" s="5">
        <v>0.74099999999999999</v>
      </c>
    </row>
    <row r="10637" spans="1:3" x14ac:dyDescent="0.2">
      <c r="A10637" s="3" t="str">
        <f>"MCUB"</f>
        <v>MCUB</v>
      </c>
      <c r="B10637" s="4">
        <v>7</v>
      </c>
      <c r="C10637" s="5">
        <v>0.73899999999999999</v>
      </c>
    </row>
    <row r="10638" spans="1:3" x14ac:dyDescent="0.2">
      <c r="A10638" s="3" t="str">
        <f>"PARP9"</f>
        <v>PARP9</v>
      </c>
      <c r="B10638" s="4">
        <v>7</v>
      </c>
      <c r="C10638" s="5">
        <v>0.73799999999999999</v>
      </c>
    </row>
    <row r="10639" spans="1:3" x14ac:dyDescent="0.2">
      <c r="A10639" s="3" t="str">
        <f>"BCL2L14"</f>
        <v>BCL2L14</v>
      </c>
      <c r="B10639" s="4">
        <v>7</v>
      </c>
      <c r="C10639" s="5">
        <v>0.73799999999999999</v>
      </c>
    </row>
    <row r="10640" spans="1:3" x14ac:dyDescent="0.2">
      <c r="A10640" s="3" t="str">
        <f>"ICOS"</f>
        <v>ICOS</v>
      </c>
      <c r="B10640" s="4">
        <v>7</v>
      </c>
      <c r="C10640" s="5">
        <v>0.73699999999999999</v>
      </c>
    </row>
    <row r="10641" spans="1:3" x14ac:dyDescent="0.2">
      <c r="A10641" s="3" t="str">
        <f>"ADAP2"</f>
        <v>ADAP2</v>
      </c>
      <c r="B10641" s="4">
        <v>7</v>
      </c>
      <c r="C10641" s="5">
        <v>0.73699999999999999</v>
      </c>
    </row>
    <row r="10642" spans="1:3" x14ac:dyDescent="0.2">
      <c r="A10642" s="3" t="str">
        <f>"ASB2"</f>
        <v>ASB2</v>
      </c>
      <c r="B10642" s="4">
        <v>7</v>
      </c>
      <c r="C10642" s="5">
        <v>0.73699999999999999</v>
      </c>
    </row>
    <row r="10643" spans="1:3" x14ac:dyDescent="0.2">
      <c r="A10643" s="3" t="str">
        <f>"DTX3L"</f>
        <v>DTX3L</v>
      </c>
      <c r="B10643" s="4">
        <v>7</v>
      </c>
      <c r="C10643" s="5">
        <v>0.73499999999999999</v>
      </c>
    </row>
    <row r="10644" spans="1:3" x14ac:dyDescent="0.2">
      <c r="A10644" s="3" t="str">
        <f>"GPR82"</f>
        <v>GPR82</v>
      </c>
      <c r="B10644" s="4">
        <v>7</v>
      </c>
      <c r="C10644" s="5">
        <v>0.73099999999999998</v>
      </c>
    </row>
    <row r="10645" spans="1:3" x14ac:dyDescent="0.2">
      <c r="A10645" s="3" t="str">
        <f>"BATF3"</f>
        <v>BATF3</v>
      </c>
      <c r="B10645" s="4">
        <v>7</v>
      </c>
      <c r="C10645" s="5">
        <v>0.72399999999999998</v>
      </c>
    </row>
    <row r="10646" spans="1:3" x14ac:dyDescent="0.2">
      <c r="A10646" s="3" t="str">
        <f>"CLEC10A"</f>
        <v>CLEC10A</v>
      </c>
      <c r="B10646" s="4">
        <v>7</v>
      </c>
      <c r="C10646" s="5">
        <v>0.72199999999999998</v>
      </c>
    </row>
    <row r="10647" spans="1:3" x14ac:dyDescent="0.2">
      <c r="A10647" s="3" t="str">
        <f>"CD4"</f>
        <v>CD4</v>
      </c>
      <c r="B10647" s="4">
        <v>7</v>
      </c>
      <c r="C10647" s="5">
        <v>0.72099999999999997</v>
      </c>
    </row>
    <row r="10648" spans="1:3" x14ac:dyDescent="0.2">
      <c r="A10648" s="3" t="str">
        <f>"TRAF1"</f>
        <v>TRAF1</v>
      </c>
      <c r="B10648" s="4">
        <v>7</v>
      </c>
      <c r="C10648" s="5">
        <v>0.71899999999999997</v>
      </c>
    </row>
    <row r="10649" spans="1:3" x14ac:dyDescent="0.2">
      <c r="A10649" s="3" t="str">
        <f>"WARS1"</f>
        <v>WARS1</v>
      </c>
      <c r="B10649" s="4">
        <v>7</v>
      </c>
      <c r="C10649" s="5">
        <v>0.71799999999999997</v>
      </c>
    </row>
    <row r="10650" spans="1:3" x14ac:dyDescent="0.2">
      <c r="A10650" s="3" t="str">
        <f>"CXCL9"</f>
        <v>CXCL9</v>
      </c>
      <c r="B10650" s="4">
        <v>7</v>
      </c>
      <c r="C10650" s="5">
        <v>0.71799999999999997</v>
      </c>
    </row>
    <row r="10651" spans="1:3" x14ac:dyDescent="0.2">
      <c r="A10651" s="3" t="str">
        <f>"HLA-C"</f>
        <v>HLA-C</v>
      </c>
      <c r="B10651" s="4">
        <v>7</v>
      </c>
      <c r="C10651" s="5">
        <v>0.71599999999999997</v>
      </c>
    </row>
    <row r="10652" spans="1:3" x14ac:dyDescent="0.2">
      <c r="A10652" s="3" t="str">
        <f>"LINC01871"</f>
        <v>LINC01871</v>
      </c>
      <c r="B10652" s="4">
        <v>7</v>
      </c>
      <c r="C10652" s="5">
        <v>0.71399999999999997</v>
      </c>
    </row>
    <row r="10653" spans="1:3" x14ac:dyDescent="0.2">
      <c r="A10653" s="3" t="str">
        <f>"TNFRSF14"</f>
        <v>TNFRSF14</v>
      </c>
      <c r="B10653" s="4">
        <v>7</v>
      </c>
      <c r="C10653" s="5">
        <v>0.71399999999999997</v>
      </c>
    </row>
    <row r="10654" spans="1:3" x14ac:dyDescent="0.2">
      <c r="A10654" s="3" t="str">
        <f>"TYMP"</f>
        <v>TYMP</v>
      </c>
      <c r="B10654" s="4">
        <v>7</v>
      </c>
      <c r="C10654" s="5">
        <v>0.71299999999999997</v>
      </c>
    </row>
    <row r="10655" spans="1:3" x14ac:dyDescent="0.2">
      <c r="A10655" s="3" t="str">
        <f>"BTLA"</f>
        <v>BTLA</v>
      </c>
      <c r="B10655" s="4">
        <v>7</v>
      </c>
      <c r="C10655" s="5">
        <v>0.71299999999999997</v>
      </c>
    </row>
    <row r="10656" spans="1:3" x14ac:dyDescent="0.2">
      <c r="A10656" s="3" t="str">
        <f>"CASP1"</f>
        <v>CASP1</v>
      </c>
      <c r="B10656" s="4">
        <v>7</v>
      </c>
      <c r="C10656" s="5">
        <v>0.71199999999999997</v>
      </c>
    </row>
    <row r="10657" spans="1:3" x14ac:dyDescent="0.2">
      <c r="A10657" s="3" t="str">
        <f>"MUC3A"</f>
        <v>MUC3A</v>
      </c>
      <c r="B10657" s="4">
        <v>7</v>
      </c>
      <c r="C10657" s="5">
        <v>0.70599999999999996</v>
      </c>
    </row>
    <row r="10658" spans="1:3" x14ac:dyDescent="0.2">
      <c r="A10658" s="3" t="str">
        <f>"TLR3"</f>
        <v>TLR3</v>
      </c>
      <c r="B10658" s="4">
        <v>7</v>
      </c>
      <c r="C10658" s="5">
        <v>0.70499999999999996</v>
      </c>
    </row>
    <row r="10659" spans="1:3" x14ac:dyDescent="0.2">
      <c r="A10659" s="3" t="str">
        <f>"GPR34"</f>
        <v>GPR34</v>
      </c>
      <c r="B10659" s="4">
        <v>7</v>
      </c>
      <c r="C10659" s="5">
        <v>0.70299999999999996</v>
      </c>
    </row>
    <row r="10660" spans="1:3" x14ac:dyDescent="0.2">
      <c r="A10660" s="3" t="str">
        <f>"CD209"</f>
        <v>CD209</v>
      </c>
      <c r="B10660" s="4">
        <v>7</v>
      </c>
      <c r="C10660" s="5">
        <v>0.7</v>
      </c>
    </row>
    <row r="10661" spans="1:3" x14ac:dyDescent="0.2">
      <c r="A10661" s="3" t="str">
        <f>"CD5"</f>
        <v>CD5</v>
      </c>
      <c r="B10661" s="4">
        <v>7</v>
      </c>
      <c r="C10661" s="5">
        <v>0.7</v>
      </c>
    </row>
    <row r="10662" spans="1:3" x14ac:dyDescent="0.2">
      <c r="A10662" s="3" t="str">
        <f>"SAA2"</f>
        <v>SAA2</v>
      </c>
      <c r="B10662" s="4">
        <v>7</v>
      </c>
      <c r="C10662" s="5">
        <v>0.7</v>
      </c>
    </row>
    <row r="10663" spans="1:3" x14ac:dyDescent="0.2">
      <c r="A10663" s="3" t="str">
        <f>"CXCL11"</f>
        <v>CXCL11</v>
      </c>
      <c r="B10663" s="4">
        <v>7</v>
      </c>
      <c r="C10663" s="5">
        <v>0.69799999999999995</v>
      </c>
    </row>
    <row r="10664" spans="1:3" x14ac:dyDescent="0.2">
      <c r="A10664" s="3" t="str">
        <f>"CRTAM"</f>
        <v>CRTAM</v>
      </c>
      <c r="B10664" s="4">
        <v>7</v>
      </c>
      <c r="C10664" s="5">
        <v>0.69799999999999995</v>
      </c>
    </row>
    <row r="10665" spans="1:3" x14ac:dyDescent="0.2">
      <c r="A10665" s="3" t="str">
        <f>"DOCK10"</f>
        <v>DOCK10</v>
      </c>
      <c r="B10665" s="4">
        <v>7</v>
      </c>
      <c r="C10665" s="5">
        <v>0.69799999999999995</v>
      </c>
    </row>
    <row r="10666" spans="1:3" x14ac:dyDescent="0.2">
      <c r="A10666" s="3" t="str">
        <f>"MAP2K6"</f>
        <v>MAP2K6</v>
      </c>
      <c r="B10666" s="4">
        <v>7</v>
      </c>
      <c r="C10666" s="5">
        <v>0.69599999999999995</v>
      </c>
    </row>
    <row r="10667" spans="1:3" x14ac:dyDescent="0.2">
      <c r="A10667" s="3" t="str">
        <f>"ETV7"</f>
        <v>ETV7</v>
      </c>
      <c r="B10667" s="4">
        <v>7</v>
      </c>
      <c r="C10667" s="5">
        <v>0.69499999999999995</v>
      </c>
    </row>
    <row r="10668" spans="1:3" x14ac:dyDescent="0.2">
      <c r="A10668" s="3" t="str">
        <f>"TRIM22"</f>
        <v>TRIM22</v>
      </c>
      <c r="B10668" s="4">
        <v>7</v>
      </c>
      <c r="C10668" s="5">
        <v>0.69399999999999995</v>
      </c>
    </row>
    <row r="10669" spans="1:3" x14ac:dyDescent="0.2">
      <c r="A10669" s="3" t="str">
        <f>"FRMD3"</f>
        <v>FRMD3</v>
      </c>
      <c r="B10669" s="4">
        <v>7</v>
      </c>
      <c r="C10669" s="5">
        <v>0.69099999999999995</v>
      </c>
    </row>
    <row r="10670" spans="1:3" x14ac:dyDescent="0.2">
      <c r="A10670" s="3" t="str">
        <f>"SLFN5"</f>
        <v>SLFN5</v>
      </c>
      <c r="B10670" s="4">
        <v>7</v>
      </c>
      <c r="C10670" s="5">
        <v>0.69099999999999995</v>
      </c>
    </row>
    <row r="10671" spans="1:3" x14ac:dyDescent="0.2">
      <c r="A10671" s="3" t="str">
        <f>"P2RY10"</f>
        <v>P2RY10</v>
      </c>
      <c r="B10671" s="4">
        <v>7</v>
      </c>
      <c r="C10671" s="5">
        <v>0.68899999999999995</v>
      </c>
    </row>
    <row r="10672" spans="1:3" x14ac:dyDescent="0.2">
      <c r="A10672" s="3" t="str">
        <f>"AC243960.1"</f>
        <v>AC243960.1</v>
      </c>
      <c r="B10672" s="4">
        <v>7</v>
      </c>
      <c r="C10672" s="5">
        <v>0.68600000000000005</v>
      </c>
    </row>
    <row r="10673" spans="1:3" x14ac:dyDescent="0.2">
      <c r="A10673" s="3" t="str">
        <f>"WNT10B"</f>
        <v>WNT10B</v>
      </c>
      <c r="B10673" s="4">
        <v>7</v>
      </c>
      <c r="C10673" s="5">
        <v>0.68600000000000005</v>
      </c>
    </row>
    <row r="10674" spans="1:3" x14ac:dyDescent="0.2">
      <c r="A10674" s="3" t="str">
        <f>"TMEM131L"</f>
        <v>TMEM131L</v>
      </c>
      <c r="B10674" s="4">
        <v>7</v>
      </c>
      <c r="C10674" s="5">
        <v>0.68500000000000005</v>
      </c>
    </row>
    <row r="10675" spans="1:3" x14ac:dyDescent="0.2">
      <c r="A10675" s="3" t="str">
        <f>"TRGC1"</f>
        <v>TRGC1</v>
      </c>
      <c r="B10675" s="4">
        <v>7</v>
      </c>
      <c r="C10675" s="5">
        <v>0.68100000000000005</v>
      </c>
    </row>
    <row r="10676" spans="1:3" x14ac:dyDescent="0.2">
      <c r="A10676" s="3" t="str">
        <f>"PTGS1"</f>
        <v>PTGS1</v>
      </c>
      <c r="B10676" s="4">
        <v>7</v>
      </c>
      <c r="C10676" s="5">
        <v>0.68</v>
      </c>
    </row>
    <row r="10677" spans="1:3" x14ac:dyDescent="0.2">
      <c r="A10677" s="3" t="str">
        <f>"CEACAM21"</f>
        <v>CEACAM21</v>
      </c>
      <c r="B10677" s="4">
        <v>7</v>
      </c>
      <c r="C10677" s="5">
        <v>0.67600000000000005</v>
      </c>
    </row>
    <row r="10678" spans="1:3" x14ac:dyDescent="0.2">
      <c r="A10678" s="3" t="str">
        <f>"XPNPEP1"</f>
        <v>XPNPEP1</v>
      </c>
      <c r="B10678" s="4">
        <v>7</v>
      </c>
      <c r="C10678" s="5">
        <v>0.67500000000000004</v>
      </c>
    </row>
    <row r="10679" spans="1:3" x14ac:dyDescent="0.2">
      <c r="A10679" s="3" t="str">
        <f>"TNFRSF13C"</f>
        <v>TNFRSF13C</v>
      </c>
      <c r="B10679" s="4">
        <v>7</v>
      </c>
      <c r="C10679" s="5">
        <v>0.67500000000000004</v>
      </c>
    </row>
    <row r="10680" spans="1:3" x14ac:dyDescent="0.2">
      <c r="A10680" s="3" t="str">
        <f>"RBCK1"</f>
        <v>RBCK1</v>
      </c>
      <c r="B10680" s="4">
        <v>7</v>
      </c>
      <c r="C10680" s="5">
        <v>0.67200000000000004</v>
      </c>
    </row>
    <row r="10681" spans="1:3" x14ac:dyDescent="0.2">
      <c r="A10681" s="3" t="str">
        <f>"MCOLN2"</f>
        <v>MCOLN2</v>
      </c>
      <c r="B10681" s="4">
        <v>7</v>
      </c>
      <c r="C10681" s="5">
        <v>0.67200000000000004</v>
      </c>
    </row>
    <row r="10682" spans="1:3" x14ac:dyDescent="0.2">
      <c r="A10682" s="3" t="str">
        <f>"KARS1"</f>
        <v>KARS1</v>
      </c>
      <c r="B10682" s="4">
        <v>7</v>
      </c>
      <c r="C10682" s="5">
        <v>0.67100000000000004</v>
      </c>
    </row>
    <row r="10683" spans="1:3" x14ac:dyDescent="0.2">
      <c r="A10683" s="3" t="str">
        <f>"SPOCK2"</f>
        <v>SPOCK2</v>
      </c>
      <c r="B10683" s="4">
        <v>7</v>
      </c>
      <c r="C10683" s="5">
        <v>0.66800000000000004</v>
      </c>
    </row>
    <row r="10684" spans="1:3" x14ac:dyDescent="0.2">
      <c r="A10684" s="3" t="str">
        <f>"AC008496.3"</f>
        <v>AC008496.3</v>
      </c>
      <c r="B10684" s="4">
        <v>7</v>
      </c>
      <c r="C10684" s="5">
        <v>0.66100000000000003</v>
      </c>
    </row>
    <row r="10685" spans="1:3" x14ac:dyDescent="0.2">
      <c r="A10685" s="3" t="str">
        <f>"EXOC3L4"</f>
        <v>EXOC3L4</v>
      </c>
      <c r="B10685" s="4">
        <v>7</v>
      </c>
      <c r="C10685" s="5">
        <v>0.66100000000000003</v>
      </c>
    </row>
    <row r="10686" spans="1:3" x14ac:dyDescent="0.2">
      <c r="A10686" s="3" t="str">
        <f>"MIIP"</f>
        <v>MIIP</v>
      </c>
      <c r="B10686" s="4">
        <v>7</v>
      </c>
      <c r="C10686" s="5">
        <v>0.66</v>
      </c>
    </row>
    <row r="10687" spans="1:3" x14ac:dyDescent="0.2">
      <c r="A10687" s="3" t="str">
        <f>"XCR1"</f>
        <v>XCR1</v>
      </c>
      <c r="B10687" s="4">
        <v>7</v>
      </c>
      <c r="C10687" s="5">
        <v>0.65900000000000003</v>
      </c>
    </row>
    <row r="10688" spans="1:3" x14ac:dyDescent="0.2">
      <c r="A10688" s="3" t="str">
        <f>"TFEC"</f>
        <v>TFEC</v>
      </c>
      <c r="B10688" s="4">
        <v>7</v>
      </c>
      <c r="C10688" s="5">
        <v>0.65400000000000003</v>
      </c>
    </row>
    <row r="10689" spans="1:3" x14ac:dyDescent="0.2">
      <c r="A10689" s="3" t="str">
        <f>"MIR155HG"</f>
        <v>MIR155HG</v>
      </c>
      <c r="B10689" s="4">
        <v>7</v>
      </c>
      <c r="C10689" s="5">
        <v>0.65</v>
      </c>
    </row>
    <row r="10690" spans="1:3" x14ac:dyDescent="0.2">
      <c r="A10690" s="3" t="str">
        <f>"CD72"</f>
        <v>CD72</v>
      </c>
      <c r="B10690" s="4">
        <v>7</v>
      </c>
      <c r="C10690" s="5">
        <v>0.64300000000000002</v>
      </c>
    </row>
    <row r="10691" spans="1:3" x14ac:dyDescent="0.2">
      <c r="A10691" s="3" t="str">
        <f>"B3GALT2"</f>
        <v>B3GALT2</v>
      </c>
      <c r="B10691" s="4">
        <v>7</v>
      </c>
      <c r="C10691" s="5">
        <v>0.64300000000000002</v>
      </c>
    </row>
    <row r="10692" spans="1:3" x14ac:dyDescent="0.2">
      <c r="A10692" s="3" t="str">
        <f>"BIN1"</f>
        <v>BIN1</v>
      </c>
      <c r="B10692" s="4">
        <v>7</v>
      </c>
      <c r="C10692" s="5">
        <v>0.64200000000000002</v>
      </c>
    </row>
    <row r="10693" spans="1:3" x14ac:dyDescent="0.2">
      <c r="A10693" s="3" t="str">
        <f>"TRIM69"</f>
        <v>TRIM69</v>
      </c>
      <c r="B10693" s="4">
        <v>7</v>
      </c>
      <c r="C10693" s="5">
        <v>0.63600000000000001</v>
      </c>
    </row>
    <row r="10694" spans="1:3" x14ac:dyDescent="0.2">
      <c r="A10694" s="3" t="str">
        <f>"EBI3"</f>
        <v>EBI3</v>
      </c>
      <c r="B10694" s="4">
        <v>7</v>
      </c>
      <c r="C10694" s="5">
        <v>0.63400000000000001</v>
      </c>
    </row>
    <row r="10695" spans="1:3" x14ac:dyDescent="0.2">
      <c r="A10695" s="3" t="str">
        <f>"U62317.3"</f>
        <v>U62317.3</v>
      </c>
      <c r="B10695" s="4">
        <v>7</v>
      </c>
      <c r="C10695" s="5">
        <v>0.63200000000000001</v>
      </c>
    </row>
    <row r="10696" spans="1:3" x14ac:dyDescent="0.2">
      <c r="A10696" s="3" t="str">
        <f>"AC004847.1"</f>
        <v>AC004847.1</v>
      </c>
      <c r="B10696" s="4">
        <v>7</v>
      </c>
      <c r="C10696" s="5">
        <v>0.63</v>
      </c>
    </row>
    <row r="10697" spans="1:3" x14ac:dyDescent="0.2">
      <c r="A10697" s="3" t="str">
        <f>"CCR6"</f>
        <v>CCR6</v>
      </c>
      <c r="B10697" s="4">
        <v>7</v>
      </c>
      <c r="C10697" s="5">
        <v>0.63</v>
      </c>
    </row>
    <row r="10698" spans="1:3" x14ac:dyDescent="0.2">
      <c r="A10698" s="3" t="str">
        <f>"S1PR2"</f>
        <v>S1PR2</v>
      </c>
      <c r="B10698" s="4">
        <v>7</v>
      </c>
      <c r="C10698" s="5">
        <v>0.627</v>
      </c>
    </row>
    <row r="10699" spans="1:3" x14ac:dyDescent="0.2">
      <c r="A10699" s="3" t="str">
        <f>"CDCP1"</f>
        <v>CDCP1</v>
      </c>
      <c r="B10699" s="4">
        <v>7</v>
      </c>
      <c r="C10699" s="5">
        <v>0.625</v>
      </c>
    </row>
    <row r="10700" spans="1:3" x14ac:dyDescent="0.2">
      <c r="A10700" s="3" t="str">
        <f>"AL645820.1"</f>
        <v>AL645820.1</v>
      </c>
      <c r="B10700" s="4">
        <v>7</v>
      </c>
      <c r="C10700" s="5">
        <v>0.625</v>
      </c>
    </row>
    <row r="10701" spans="1:3" x14ac:dyDescent="0.2">
      <c r="A10701" s="3" t="str">
        <f>"H2BC11"</f>
        <v>H2BC11</v>
      </c>
      <c r="B10701" s="4">
        <v>7</v>
      </c>
      <c r="C10701" s="5">
        <v>0.624</v>
      </c>
    </row>
    <row r="10702" spans="1:3" x14ac:dyDescent="0.2">
      <c r="A10702" s="3" t="str">
        <f>"PSMA3"</f>
        <v>PSMA3</v>
      </c>
      <c r="B10702" s="4">
        <v>7</v>
      </c>
      <c r="C10702" s="5">
        <v>0.621</v>
      </c>
    </row>
    <row r="10703" spans="1:3" x14ac:dyDescent="0.2">
      <c r="A10703" s="3" t="str">
        <f>"KCNMB1"</f>
        <v>KCNMB1</v>
      </c>
      <c r="B10703" s="4">
        <v>7</v>
      </c>
      <c r="C10703" s="5">
        <v>0.61899999999999999</v>
      </c>
    </row>
    <row r="10704" spans="1:3" x14ac:dyDescent="0.2">
      <c r="A10704" s="3" t="str">
        <f>"FBXO6"</f>
        <v>FBXO6</v>
      </c>
      <c r="B10704" s="4">
        <v>7</v>
      </c>
      <c r="C10704" s="5">
        <v>0.61799999999999999</v>
      </c>
    </row>
    <row r="10705" spans="1:3" x14ac:dyDescent="0.2">
      <c r="A10705" s="3" t="str">
        <f>"CD1C"</f>
        <v>CD1C</v>
      </c>
      <c r="B10705" s="4">
        <v>7</v>
      </c>
      <c r="C10705" s="5">
        <v>0.61699999999999999</v>
      </c>
    </row>
    <row r="10706" spans="1:3" x14ac:dyDescent="0.2">
      <c r="A10706" s="3" t="str">
        <f>"MED15"</f>
        <v>MED15</v>
      </c>
      <c r="B10706" s="4">
        <v>7</v>
      </c>
      <c r="C10706" s="5">
        <v>0.61599999999999999</v>
      </c>
    </row>
    <row r="10707" spans="1:3" x14ac:dyDescent="0.2">
      <c r="A10707" s="3" t="str">
        <f>"KRT2"</f>
        <v>KRT2</v>
      </c>
      <c r="B10707" s="4">
        <v>7</v>
      </c>
      <c r="C10707" s="5">
        <v>0.61499999999999999</v>
      </c>
    </row>
    <row r="10708" spans="1:3" x14ac:dyDescent="0.2">
      <c r="A10708" s="3" t="str">
        <f>"UBA7"</f>
        <v>UBA7</v>
      </c>
      <c r="B10708" s="4">
        <v>7</v>
      </c>
      <c r="C10708" s="5">
        <v>0.61399999999999999</v>
      </c>
    </row>
    <row r="10709" spans="1:3" x14ac:dyDescent="0.2">
      <c r="A10709" s="3" t="str">
        <f>"PSMB4"</f>
        <v>PSMB4</v>
      </c>
      <c r="B10709" s="4">
        <v>7</v>
      </c>
      <c r="C10709" s="5">
        <v>0.61299999999999999</v>
      </c>
    </row>
    <row r="10710" spans="1:3" x14ac:dyDescent="0.2">
      <c r="A10710" s="3" t="str">
        <f>"MICAL1"</f>
        <v>MICAL1</v>
      </c>
      <c r="B10710" s="4">
        <v>7</v>
      </c>
      <c r="C10710" s="5">
        <v>0.60699999999999998</v>
      </c>
    </row>
    <row r="10711" spans="1:3" x14ac:dyDescent="0.2">
      <c r="A10711" s="3" t="str">
        <f>"GSDMB"</f>
        <v>GSDMB</v>
      </c>
      <c r="B10711" s="4">
        <v>7</v>
      </c>
      <c r="C10711" s="5">
        <v>0.60499999999999998</v>
      </c>
    </row>
    <row r="10712" spans="1:3" x14ac:dyDescent="0.2">
      <c r="A10712" s="3" t="str">
        <f>"HENMT1"</f>
        <v>HENMT1</v>
      </c>
      <c r="B10712" s="4">
        <v>7</v>
      </c>
      <c r="C10712" s="5">
        <v>0.60299999999999998</v>
      </c>
    </row>
    <row r="10713" spans="1:3" x14ac:dyDescent="0.2">
      <c r="A10713" s="3" t="str">
        <f>"OLFML3"</f>
        <v>OLFML3</v>
      </c>
      <c r="B10713" s="4">
        <v>7</v>
      </c>
      <c r="C10713" s="5">
        <v>0.60099999999999998</v>
      </c>
    </row>
    <row r="10714" spans="1:3" x14ac:dyDescent="0.2">
      <c r="A10714" s="3" t="str">
        <f>"LINC02605"</f>
        <v>LINC02605</v>
      </c>
      <c r="B10714" s="4">
        <v>7</v>
      </c>
      <c r="C10714" s="5">
        <v>0.60099999999999998</v>
      </c>
    </row>
    <row r="10715" spans="1:3" x14ac:dyDescent="0.2">
      <c r="A10715" s="3" t="str">
        <f>"ABCB1"</f>
        <v>ABCB1</v>
      </c>
      <c r="B10715" s="4">
        <v>7</v>
      </c>
      <c r="C10715" s="5">
        <v>0.6</v>
      </c>
    </row>
    <row r="10716" spans="1:3" x14ac:dyDescent="0.2">
      <c r="A10716" s="3" t="str">
        <f>"REXO2"</f>
        <v>REXO2</v>
      </c>
      <c r="B10716" s="4">
        <v>7</v>
      </c>
      <c r="C10716" s="5">
        <v>0.59799999999999998</v>
      </c>
    </row>
    <row r="10717" spans="1:3" x14ac:dyDescent="0.2">
      <c r="A10717" s="3" t="str">
        <f>"SEC16B"</f>
        <v>SEC16B</v>
      </c>
      <c r="B10717" s="4">
        <v>7</v>
      </c>
      <c r="C10717" s="5">
        <v>0.59599999999999997</v>
      </c>
    </row>
    <row r="10718" spans="1:3" x14ac:dyDescent="0.2">
      <c r="A10718" s="3" t="str">
        <f>"C3"</f>
        <v>C3</v>
      </c>
      <c r="B10718" s="4">
        <v>7</v>
      </c>
      <c r="C10718" s="5">
        <v>0.59599999999999997</v>
      </c>
    </row>
    <row r="10719" spans="1:3" x14ac:dyDescent="0.2">
      <c r="A10719" s="3" t="str">
        <f>"NAT8L"</f>
        <v>NAT8L</v>
      </c>
      <c r="B10719" s="4">
        <v>7</v>
      </c>
      <c r="C10719" s="5">
        <v>0.59499999999999997</v>
      </c>
    </row>
    <row r="10720" spans="1:3" x14ac:dyDescent="0.2">
      <c r="A10720" s="3" t="str">
        <f>"CARD11"</f>
        <v>CARD11</v>
      </c>
      <c r="B10720" s="4">
        <v>7</v>
      </c>
      <c r="C10720" s="5">
        <v>0.59399999999999997</v>
      </c>
    </row>
    <row r="10721" spans="1:3" x14ac:dyDescent="0.2">
      <c r="A10721" s="3" t="str">
        <f>"DCTN1"</f>
        <v>DCTN1</v>
      </c>
      <c r="B10721" s="4">
        <v>7</v>
      </c>
      <c r="C10721" s="5">
        <v>0.59199999999999997</v>
      </c>
    </row>
    <row r="10722" spans="1:3" x14ac:dyDescent="0.2">
      <c r="A10722" s="3" t="str">
        <f>"IFI35"</f>
        <v>IFI35</v>
      </c>
      <c r="B10722" s="4">
        <v>7</v>
      </c>
      <c r="C10722" s="5">
        <v>0.58899999999999997</v>
      </c>
    </row>
    <row r="10723" spans="1:3" x14ac:dyDescent="0.2">
      <c r="A10723" s="3" t="str">
        <f>"MS4A1"</f>
        <v>MS4A1</v>
      </c>
      <c r="B10723" s="4">
        <v>7</v>
      </c>
      <c r="C10723" s="5">
        <v>0.58599999999999997</v>
      </c>
    </row>
    <row r="10724" spans="1:3" x14ac:dyDescent="0.2">
      <c r="A10724" s="3" t="str">
        <f>"MYH7"</f>
        <v>MYH7</v>
      </c>
      <c r="B10724" s="4">
        <v>7</v>
      </c>
      <c r="C10724" s="5">
        <v>0.58299999999999996</v>
      </c>
    </row>
    <row r="10725" spans="1:3" x14ac:dyDescent="0.2">
      <c r="A10725" s="3" t="str">
        <f>"C1orf54"</f>
        <v>C1orf54</v>
      </c>
      <c r="B10725" s="4">
        <v>7</v>
      </c>
      <c r="C10725" s="5">
        <v>0.57999999999999996</v>
      </c>
    </row>
    <row r="10726" spans="1:3" x14ac:dyDescent="0.2">
      <c r="A10726" s="3" t="str">
        <f>"PIK3IP1"</f>
        <v>PIK3IP1</v>
      </c>
      <c r="B10726" s="4">
        <v>7</v>
      </c>
      <c r="C10726" s="5">
        <v>0.57799999999999996</v>
      </c>
    </row>
    <row r="10727" spans="1:3" x14ac:dyDescent="0.2">
      <c r="A10727" s="3" t="str">
        <f>"PDCD1LG2"</f>
        <v>PDCD1LG2</v>
      </c>
      <c r="B10727" s="4">
        <v>7</v>
      </c>
      <c r="C10727" s="5">
        <v>0.57699999999999996</v>
      </c>
    </row>
    <row r="10728" spans="1:3" x14ac:dyDescent="0.2">
      <c r="A10728" s="3" t="str">
        <f>"IDO2"</f>
        <v>IDO2</v>
      </c>
      <c r="B10728" s="4">
        <v>7</v>
      </c>
      <c r="C10728" s="5">
        <v>0.57599999999999996</v>
      </c>
    </row>
    <row r="10729" spans="1:3" x14ac:dyDescent="0.2">
      <c r="A10729" s="3" t="str">
        <f>"IRF1-AS1"</f>
        <v>IRF1-AS1</v>
      </c>
      <c r="B10729" s="4">
        <v>7</v>
      </c>
      <c r="C10729" s="5">
        <v>0.57399999999999995</v>
      </c>
    </row>
    <row r="10730" spans="1:3" x14ac:dyDescent="0.2">
      <c r="A10730" s="3" t="str">
        <f>"FZD2"</f>
        <v>FZD2</v>
      </c>
      <c r="B10730" s="4">
        <v>7</v>
      </c>
      <c r="C10730" s="5">
        <v>0.56999999999999995</v>
      </c>
    </row>
    <row r="10731" spans="1:3" x14ac:dyDescent="0.2">
      <c r="A10731" s="3" t="str">
        <f>"DGKG"</f>
        <v>DGKG</v>
      </c>
      <c r="B10731" s="4">
        <v>7</v>
      </c>
      <c r="C10731" s="5">
        <v>0.56899999999999995</v>
      </c>
    </row>
    <row r="10732" spans="1:3" x14ac:dyDescent="0.2">
      <c r="A10732" s="3" t="str">
        <f>"TRIM31"</f>
        <v>TRIM31</v>
      </c>
      <c r="B10732" s="4">
        <v>7</v>
      </c>
      <c r="C10732" s="5">
        <v>0.56799999999999995</v>
      </c>
    </row>
    <row r="10733" spans="1:3" x14ac:dyDescent="0.2">
      <c r="A10733" s="3" t="str">
        <f>"LAMP5"</f>
        <v>LAMP5</v>
      </c>
      <c r="B10733" s="4">
        <v>7</v>
      </c>
      <c r="C10733" s="5">
        <v>0.56799999999999995</v>
      </c>
    </row>
    <row r="10734" spans="1:3" x14ac:dyDescent="0.2">
      <c r="A10734" s="3" t="str">
        <f>"CD1E"</f>
        <v>CD1E</v>
      </c>
      <c r="B10734" s="4">
        <v>7</v>
      </c>
      <c r="C10734" s="5">
        <v>0.56399999999999995</v>
      </c>
    </row>
    <row r="10735" spans="1:3" x14ac:dyDescent="0.2">
      <c r="A10735" s="3" t="str">
        <f>"CD1A"</f>
        <v>CD1A</v>
      </c>
      <c r="B10735" s="4">
        <v>7</v>
      </c>
      <c r="C10735" s="5">
        <v>0.56399999999999995</v>
      </c>
    </row>
    <row r="10736" spans="1:3" x14ac:dyDescent="0.2">
      <c r="A10736" s="3" t="str">
        <f>"AL512306.2"</f>
        <v>AL512306.2</v>
      </c>
      <c r="B10736" s="4">
        <v>7</v>
      </c>
      <c r="C10736" s="5">
        <v>0.55600000000000005</v>
      </c>
    </row>
    <row r="10737" spans="1:3" x14ac:dyDescent="0.2">
      <c r="A10737" s="3" t="str">
        <f>"MORC2"</f>
        <v>MORC2</v>
      </c>
      <c r="B10737" s="4">
        <v>7</v>
      </c>
      <c r="C10737" s="5">
        <v>0.55300000000000005</v>
      </c>
    </row>
    <row r="10738" spans="1:3" x14ac:dyDescent="0.2">
      <c r="A10738" s="3" t="str">
        <f>"KIR2DL4"</f>
        <v>KIR2DL4</v>
      </c>
      <c r="B10738" s="4">
        <v>7</v>
      </c>
      <c r="C10738" s="5">
        <v>0.55100000000000005</v>
      </c>
    </row>
    <row r="10739" spans="1:3" x14ac:dyDescent="0.2">
      <c r="A10739" s="3" t="str">
        <f>"IRF9"</f>
        <v>IRF9</v>
      </c>
      <c r="B10739" s="4">
        <v>7</v>
      </c>
      <c r="C10739" s="5">
        <v>0.54700000000000004</v>
      </c>
    </row>
    <row r="10740" spans="1:3" x14ac:dyDescent="0.2">
      <c r="A10740" s="3" t="str">
        <f>"GRIP2"</f>
        <v>GRIP2</v>
      </c>
      <c r="B10740" s="4">
        <v>7</v>
      </c>
      <c r="C10740" s="5">
        <v>0.54400000000000004</v>
      </c>
    </row>
    <row r="10741" spans="1:3" x14ac:dyDescent="0.2">
      <c r="A10741" s="3" t="str">
        <f>"TNFRSF13B"</f>
        <v>TNFRSF13B</v>
      </c>
      <c r="B10741" s="4">
        <v>7</v>
      </c>
      <c r="C10741" s="5">
        <v>0.54</v>
      </c>
    </row>
    <row r="10742" spans="1:3" x14ac:dyDescent="0.2">
      <c r="A10742" s="3" t="str">
        <f>"HTRA4"</f>
        <v>HTRA4</v>
      </c>
      <c r="B10742" s="4">
        <v>7</v>
      </c>
      <c r="C10742" s="5">
        <v>0.53300000000000003</v>
      </c>
    </row>
    <row r="10743" spans="1:3" x14ac:dyDescent="0.2">
      <c r="A10743" s="3" t="str">
        <f>"CHI3L2"</f>
        <v>CHI3L2</v>
      </c>
      <c r="B10743" s="4">
        <v>7</v>
      </c>
      <c r="C10743" s="5">
        <v>0.53200000000000003</v>
      </c>
    </row>
    <row r="10744" spans="1:3" x14ac:dyDescent="0.2">
      <c r="A10744" s="3" t="str">
        <f>"GALNT2"</f>
        <v>GALNT2</v>
      </c>
      <c r="B10744" s="4">
        <v>7</v>
      </c>
      <c r="C10744" s="5">
        <v>0.52700000000000002</v>
      </c>
    </row>
    <row r="10745" spans="1:3" x14ac:dyDescent="0.2">
      <c r="A10745" s="3" t="str">
        <f>"TELO2"</f>
        <v>TELO2</v>
      </c>
      <c r="B10745" s="4">
        <v>7</v>
      </c>
      <c r="C10745" s="5">
        <v>0.52500000000000002</v>
      </c>
    </row>
    <row r="10746" spans="1:3" x14ac:dyDescent="0.2">
      <c r="A10746" s="3" t="str">
        <f>"LAP3"</f>
        <v>LAP3</v>
      </c>
      <c r="B10746" s="4">
        <v>7</v>
      </c>
      <c r="C10746" s="5">
        <v>0.51900000000000002</v>
      </c>
    </row>
    <row r="10747" spans="1:3" x14ac:dyDescent="0.2">
      <c r="A10747" s="3" t="str">
        <f>"XXYLT1-AS2"</f>
        <v>XXYLT1-AS2</v>
      </c>
      <c r="B10747" s="4">
        <v>7</v>
      </c>
      <c r="C10747" s="5">
        <v>0.502</v>
      </c>
    </row>
    <row r="10748" spans="1:3" x14ac:dyDescent="0.2">
      <c r="A10748" s="3" t="str">
        <f>"CLECL1"</f>
        <v>CLECL1</v>
      </c>
      <c r="B10748" s="4">
        <v>7</v>
      </c>
      <c r="C10748" s="5">
        <v>0.501</v>
      </c>
    </row>
    <row r="10749" spans="1:3" x14ac:dyDescent="0.2">
      <c r="A10749" s="3" t="str">
        <f>"FATE1"</f>
        <v>FATE1</v>
      </c>
      <c r="B10749" s="4">
        <v>7</v>
      </c>
      <c r="C10749" s="5">
        <v>0.499</v>
      </c>
    </row>
    <row r="10750" spans="1:3" x14ac:dyDescent="0.2">
      <c r="A10750" s="3" t="str">
        <f>"XKRX"</f>
        <v>XKRX</v>
      </c>
      <c r="B10750" s="4">
        <v>7</v>
      </c>
      <c r="C10750" s="5">
        <v>0.498</v>
      </c>
    </row>
    <row r="10751" spans="1:3" x14ac:dyDescent="0.2">
      <c r="A10751" s="3" t="str">
        <f>"SART1"</f>
        <v>SART1</v>
      </c>
      <c r="B10751" s="4">
        <v>7</v>
      </c>
      <c r="C10751" s="5">
        <v>0.496</v>
      </c>
    </row>
    <row r="10752" spans="1:3" x14ac:dyDescent="0.2">
      <c r="A10752" s="3" t="str">
        <f>"AC126773.4"</f>
        <v>AC126773.4</v>
      </c>
      <c r="B10752" s="4">
        <v>7</v>
      </c>
      <c r="C10752" s="5">
        <v>0.49399999999999999</v>
      </c>
    </row>
    <row r="10753" spans="1:3" x14ac:dyDescent="0.2">
      <c r="A10753" s="3" t="str">
        <f>"AL645933.3"</f>
        <v>AL645933.3</v>
      </c>
      <c r="B10753" s="4">
        <v>7</v>
      </c>
      <c r="C10753" s="5">
        <v>0.49199999999999999</v>
      </c>
    </row>
    <row r="10754" spans="1:3" x14ac:dyDescent="0.2">
      <c r="A10754" s="3" t="str">
        <f>"GCNT2"</f>
        <v>GCNT2</v>
      </c>
      <c r="B10754" s="4">
        <v>7</v>
      </c>
      <c r="C10754" s="5">
        <v>0.48799999999999999</v>
      </c>
    </row>
    <row r="10755" spans="1:3" x14ac:dyDescent="0.2">
      <c r="A10755" s="3" t="str">
        <f>"NAV2"</f>
        <v>NAV2</v>
      </c>
      <c r="B10755" s="4">
        <v>7</v>
      </c>
      <c r="C10755" s="5">
        <v>0.48399999999999999</v>
      </c>
    </row>
    <row r="10756" spans="1:3" x14ac:dyDescent="0.2">
      <c r="A10756" s="3" t="str">
        <f>"TRBV12-4"</f>
        <v>TRBV12-4</v>
      </c>
      <c r="B10756" s="4">
        <v>7</v>
      </c>
      <c r="C10756" s="5">
        <v>0.48099999999999998</v>
      </c>
    </row>
    <row r="10757" spans="1:3" x14ac:dyDescent="0.2">
      <c r="A10757" s="3" t="str">
        <f>"ZC3HAV1"</f>
        <v>ZC3HAV1</v>
      </c>
      <c r="B10757" s="4">
        <v>7</v>
      </c>
      <c r="C10757" s="5">
        <v>0.48</v>
      </c>
    </row>
    <row r="10758" spans="1:3" x14ac:dyDescent="0.2">
      <c r="A10758" s="3" t="str">
        <f>"ZGPAT"</f>
        <v>ZGPAT</v>
      </c>
      <c r="B10758" s="4">
        <v>7</v>
      </c>
      <c r="C10758" s="5">
        <v>0.47199999999999998</v>
      </c>
    </row>
    <row r="10759" spans="1:3" x14ac:dyDescent="0.2">
      <c r="A10759" s="3" t="str">
        <f>"IFI44"</f>
        <v>IFI44</v>
      </c>
      <c r="B10759" s="4">
        <v>7</v>
      </c>
      <c r="C10759" s="5">
        <v>0.47199999999999998</v>
      </c>
    </row>
    <row r="10760" spans="1:3" x14ac:dyDescent="0.2">
      <c r="A10760" s="3" t="str">
        <f>"HSPA4"</f>
        <v>HSPA4</v>
      </c>
      <c r="B10760" s="4">
        <v>7</v>
      </c>
      <c r="C10760" s="5">
        <v>0.46899999999999997</v>
      </c>
    </row>
    <row r="10761" spans="1:3" x14ac:dyDescent="0.2">
      <c r="A10761" s="3" t="str">
        <f>"ACTN4"</f>
        <v>ACTN4</v>
      </c>
      <c r="B10761" s="4">
        <v>7</v>
      </c>
      <c r="C10761" s="5">
        <v>0.46899999999999997</v>
      </c>
    </row>
    <row r="10762" spans="1:3" x14ac:dyDescent="0.2">
      <c r="A10762" s="3" t="str">
        <f>"OGFR"</f>
        <v>OGFR</v>
      </c>
      <c r="B10762" s="4">
        <v>7</v>
      </c>
      <c r="C10762" s="5">
        <v>0.46899999999999997</v>
      </c>
    </row>
    <row r="10763" spans="1:3" x14ac:dyDescent="0.2">
      <c r="A10763" s="3" t="str">
        <f>"AC026464.6"</f>
        <v>AC026464.6</v>
      </c>
      <c r="B10763" s="4">
        <v>7</v>
      </c>
      <c r="C10763" s="5">
        <v>0.46400000000000002</v>
      </c>
    </row>
    <row r="10764" spans="1:3" x14ac:dyDescent="0.2">
      <c r="A10764" s="3" t="str">
        <f>"AL645939.1"</f>
        <v>AL645939.1</v>
      </c>
      <c r="B10764" s="4">
        <v>7</v>
      </c>
      <c r="C10764" s="5">
        <v>0.46200000000000002</v>
      </c>
    </row>
    <row r="10765" spans="1:3" x14ac:dyDescent="0.2">
      <c r="A10765" s="3" t="str">
        <f>"USP18"</f>
        <v>USP18</v>
      </c>
      <c r="B10765" s="4">
        <v>7</v>
      </c>
      <c r="C10765" s="5">
        <v>0.45400000000000001</v>
      </c>
    </row>
    <row r="10766" spans="1:3" x14ac:dyDescent="0.2">
      <c r="A10766" s="3" t="str">
        <f>"MELK"</f>
        <v>MELK</v>
      </c>
      <c r="B10766" s="4">
        <v>7</v>
      </c>
      <c r="C10766" s="5">
        <v>0.45100000000000001</v>
      </c>
    </row>
    <row r="10767" spans="1:3" x14ac:dyDescent="0.2">
      <c r="A10767" s="3" t="str">
        <f>"LINC01232"</f>
        <v>LINC01232</v>
      </c>
      <c r="B10767" s="4">
        <v>7</v>
      </c>
      <c r="C10767" s="5">
        <v>0.42799999999999999</v>
      </c>
    </row>
    <row r="10768" spans="1:3" x14ac:dyDescent="0.2">
      <c r="A10768" s="3" t="str">
        <f>"LYPD5"</f>
        <v>LYPD5</v>
      </c>
      <c r="B10768" s="4">
        <v>7</v>
      </c>
      <c r="C10768" s="5">
        <v>0.42199999999999999</v>
      </c>
    </row>
    <row r="10769" spans="1:3" x14ac:dyDescent="0.2">
      <c r="A10769" s="3" t="str">
        <f>"CD2AP"</f>
        <v>CD2AP</v>
      </c>
      <c r="B10769" s="4">
        <v>7</v>
      </c>
      <c r="C10769" s="5">
        <v>0.38600000000000001</v>
      </c>
    </row>
    <row r="10770" spans="1:3" x14ac:dyDescent="0.2">
      <c r="A10770" s="3" t="str">
        <f>"HEATR9"</f>
        <v>HEATR9</v>
      </c>
      <c r="B10770" s="4">
        <v>7</v>
      </c>
      <c r="C10770" s="5">
        <v>0.371</v>
      </c>
    </row>
    <row r="10771" spans="1:3" x14ac:dyDescent="0.2">
      <c r="A10771" s="3" t="str">
        <f>"AC021078.1"</f>
        <v>AC021078.1</v>
      </c>
      <c r="B10771" s="4">
        <v>8</v>
      </c>
      <c r="C10771" s="5">
        <v>0.93</v>
      </c>
    </row>
    <row r="10772" spans="1:3" x14ac:dyDescent="0.2">
      <c r="A10772" s="3" t="str">
        <f>"AC015813.1"</f>
        <v>AC015813.1</v>
      </c>
      <c r="B10772" s="4">
        <v>8</v>
      </c>
      <c r="C10772" s="5">
        <v>0.91200000000000003</v>
      </c>
    </row>
    <row r="10773" spans="1:3" x14ac:dyDescent="0.2">
      <c r="A10773" s="3" t="str">
        <f>"PLEKHM1P1"</f>
        <v>PLEKHM1P1</v>
      </c>
      <c r="B10773" s="4">
        <v>8</v>
      </c>
      <c r="C10773" s="5">
        <v>0.89100000000000001</v>
      </c>
    </row>
    <row r="10774" spans="1:3" x14ac:dyDescent="0.2">
      <c r="A10774" s="3" t="str">
        <f>"ARHGAP27P1-BPTFP1-KPNA2P3"</f>
        <v>ARHGAP27P1-BPTFP1-KPNA2P3</v>
      </c>
      <c r="B10774" s="4">
        <v>8</v>
      </c>
      <c r="C10774" s="5">
        <v>0.88700000000000001</v>
      </c>
    </row>
    <row r="10775" spans="1:3" x14ac:dyDescent="0.2">
      <c r="A10775" s="3" t="str">
        <f>"CENATAC"</f>
        <v>CENATAC</v>
      </c>
      <c r="B10775" s="4">
        <v>8</v>
      </c>
      <c r="C10775" s="5">
        <v>0.88600000000000001</v>
      </c>
    </row>
    <row r="10776" spans="1:3" x14ac:dyDescent="0.2">
      <c r="A10776" s="3" t="str">
        <f>"CSAD"</f>
        <v>CSAD</v>
      </c>
      <c r="B10776" s="4">
        <v>8</v>
      </c>
      <c r="C10776" s="5">
        <v>0.878</v>
      </c>
    </row>
    <row r="10777" spans="1:3" x14ac:dyDescent="0.2">
      <c r="A10777" s="3" t="str">
        <f>"MAPK8IP3"</f>
        <v>MAPK8IP3</v>
      </c>
      <c r="B10777" s="4">
        <v>8</v>
      </c>
      <c r="C10777" s="5">
        <v>0.876</v>
      </c>
    </row>
    <row r="10778" spans="1:3" x14ac:dyDescent="0.2">
      <c r="A10778" s="3" t="str">
        <f>"NEAT1"</f>
        <v>NEAT1</v>
      </c>
      <c r="B10778" s="4">
        <v>8</v>
      </c>
      <c r="C10778" s="5">
        <v>0.872</v>
      </c>
    </row>
    <row r="10779" spans="1:3" x14ac:dyDescent="0.2">
      <c r="A10779" s="3" t="str">
        <f>"SLX1B-SULT1A4"</f>
        <v>SLX1B-SULT1A4</v>
      </c>
      <c r="B10779" s="4">
        <v>8</v>
      </c>
      <c r="C10779" s="5">
        <v>0.87</v>
      </c>
    </row>
    <row r="10780" spans="1:3" x14ac:dyDescent="0.2">
      <c r="A10780" s="3" t="str">
        <f>"MC1R"</f>
        <v>MC1R</v>
      </c>
      <c r="B10780" s="4">
        <v>8</v>
      </c>
      <c r="C10780" s="5">
        <v>0.86299999999999999</v>
      </c>
    </row>
    <row r="10781" spans="1:3" x14ac:dyDescent="0.2">
      <c r="A10781" s="3" t="str">
        <f>"NKTR"</f>
        <v>NKTR</v>
      </c>
      <c r="B10781" s="4">
        <v>8</v>
      </c>
      <c r="C10781" s="5">
        <v>0.86</v>
      </c>
    </row>
    <row r="10782" spans="1:3" x14ac:dyDescent="0.2">
      <c r="A10782" s="3" t="str">
        <f>"MALAT1"</f>
        <v>MALAT1</v>
      </c>
      <c r="B10782" s="4">
        <v>8</v>
      </c>
      <c r="C10782" s="5">
        <v>0.85599999999999998</v>
      </c>
    </row>
    <row r="10783" spans="1:3" x14ac:dyDescent="0.2">
      <c r="A10783" s="3" t="str">
        <f>"FER1L4"</f>
        <v>FER1L4</v>
      </c>
      <c r="B10783" s="4">
        <v>8</v>
      </c>
      <c r="C10783" s="5">
        <v>0.85399999999999998</v>
      </c>
    </row>
    <row r="10784" spans="1:3" x14ac:dyDescent="0.2">
      <c r="A10784" s="3" t="str">
        <f>"AL390719.2"</f>
        <v>AL390719.2</v>
      </c>
      <c r="B10784" s="4">
        <v>8</v>
      </c>
      <c r="C10784" s="5">
        <v>0.84399999999999997</v>
      </c>
    </row>
    <row r="10785" spans="1:3" x14ac:dyDescent="0.2">
      <c r="A10785" s="3" t="str">
        <f>"SIN3B"</f>
        <v>SIN3B</v>
      </c>
      <c r="B10785" s="4">
        <v>8</v>
      </c>
      <c r="C10785" s="5">
        <v>0.84299999999999997</v>
      </c>
    </row>
    <row r="10786" spans="1:3" x14ac:dyDescent="0.2">
      <c r="A10786" s="3" t="str">
        <f>"AC027290.2"</f>
        <v>AC027290.2</v>
      </c>
      <c r="B10786" s="4">
        <v>8</v>
      </c>
      <c r="C10786" s="5">
        <v>0.84199999999999997</v>
      </c>
    </row>
    <row r="10787" spans="1:3" x14ac:dyDescent="0.2">
      <c r="A10787" s="3" t="str">
        <f>"CCDC130"</f>
        <v>CCDC130</v>
      </c>
      <c r="B10787" s="4">
        <v>8</v>
      </c>
      <c r="C10787" s="5">
        <v>0.83899999999999997</v>
      </c>
    </row>
    <row r="10788" spans="1:3" x14ac:dyDescent="0.2">
      <c r="A10788" s="3" t="str">
        <f>"HELLPAR"</f>
        <v>HELLPAR</v>
      </c>
      <c r="B10788" s="4">
        <v>8</v>
      </c>
      <c r="C10788" s="5">
        <v>0.83399999999999996</v>
      </c>
    </row>
    <row r="10789" spans="1:3" x14ac:dyDescent="0.2">
      <c r="A10789" s="3" t="str">
        <f>"AL732372.2"</f>
        <v>AL732372.2</v>
      </c>
      <c r="B10789" s="4">
        <v>8</v>
      </c>
      <c r="C10789" s="5">
        <v>0.83199999999999996</v>
      </c>
    </row>
    <row r="10790" spans="1:3" x14ac:dyDescent="0.2">
      <c r="A10790" s="3" t="str">
        <f>"SH3BP5-AS1"</f>
        <v>SH3BP5-AS1</v>
      </c>
      <c r="B10790" s="4">
        <v>8</v>
      </c>
      <c r="C10790" s="5">
        <v>0.83199999999999996</v>
      </c>
    </row>
    <row r="10791" spans="1:3" x14ac:dyDescent="0.2">
      <c r="A10791" s="3" t="str">
        <f>"AC020917.4"</f>
        <v>AC020917.4</v>
      </c>
      <c r="B10791" s="4">
        <v>8</v>
      </c>
      <c r="C10791" s="5">
        <v>0.83099999999999996</v>
      </c>
    </row>
    <row r="10792" spans="1:3" x14ac:dyDescent="0.2">
      <c r="A10792" s="3" t="str">
        <f>"AP000437.1"</f>
        <v>AP000437.1</v>
      </c>
      <c r="B10792" s="4">
        <v>8</v>
      </c>
      <c r="C10792" s="5">
        <v>0.82799999999999996</v>
      </c>
    </row>
    <row r="10793" spans="1:3" x14ac:dyDescent="0.2">
      <c r="A10793" s="3" t="str">
        <f>"GTF2IP12"</f>
        <v>GTF2IP12</v>
      </c>
      <c r="B10793" s="4">
        <v>8</v>
      </c>
      <c r="C10793" s="5">
        <v>0.82599999999999996</v>
      </c>
    </row>
    <row r="10794" spans="1:3" x14ac:dyDescent="0.2">
      <c r="A10794" s="3" t="str">
        <f>"AC004951.1"</f>
        <v>AC004951.1</v>
      </c>
      <c r="B10794" s="4">
        <v>8</v>
      </c>
      <c r="C10794" s="5">
        <v>0.82499999999999996</v>
      </c>
    </row>
    <row r="10795" spans="1:3" x14ac:dyDescent="0.2">
      <c r="A10795" s="3" t="str">
        <f>"AC008870.5"</f>
        <v>AC008870.5</v>
      </c>
      <c r="B10795" s="4">
        <v>8</v>
      </c>
      <c r="C10795" s="5">
        <v>0.82099999999999995</v>
      </c>
    </row>
    <row r="10796" spans="1:3" x14ac:dyDescent="0.2">
      <c r="A10796" s="3" t="str">
        <f>"AC018638.4"</f>
        <v>AC018638.4</v>
      </c>
      <c r="B10796" s="4">
        <v>8</v>
      </c>
      <c r="C10796" s="5">
        <v>0.82</v>
      </c>
    </row>
    <row r="10797" spans="1:3" x14ac:dyDescent="0.2">
      <c r="A10797" s="3" t="str">
        <f>"GARS1-DT"</f>
        <v>GARS1-DT</v>
      </c>
      <c r="B10797" s="4">
        <v>8</v>
      </c>
      <c r="C10797" s="5">
        <v>0.82</v>
      </c>
    </row>
    <row r="10798" spans="1:3" x14ac:dyDescent="0.2">
      <c r="A10798" s="3" t="str">
        <f>"CLEC12A-AS1"</f>
        <v>CLEC12A-AS1</v>
      </c>
      <c r="B10798" s="4">
        <v>8</v>
      </c>
      <c r="C10798" s="5">
        <v>0.81899999999999995</v>
      </c>
    </row>
    <row r="10799" spans="1:3" x14ac:dyDescent="0.2">
      <c r="A10799" s="3" t="str">
        <f>"RSKR"</f>
        <v>RSKR</v>
      </c>
      <c r="B10799" s="4">
        <v>8</v>
      </c>
      <c r="C10799" s="5">
        <v>0.81399999999999995</v>
      </c>
    </row>
    <row r="10800" spans="1:3" x14ac:dyDescent="0.2">
      <c r="A10800" s="3" t="str">
        <f>"AC073548.1"</f>
        <v>AC073548.1</v>
      </c>
      <c r="B10800" s="4">
        <v>8</v>
      </c>
      <c r="C10800" s="5">
        <v>0.81200000000000006</v>
      </c>
    </row>
    <row r="10801" spans="1:3" x14ac:dyDescent="0.2">
      <c r="A10801" s="3" t="str">
        <f>"AL392086.3"</f>
        <v>AL392086.3</v>
      </c>
      <c r="B10801" s="4">
        <v>8</v>
      </c>
      <c r="C10801" s="5">
        <v>0.81200000000000006</v>
      </c>
    </row>
    <row r="10802" spans="1:3" x14ac:dyDescent="0.2">
      <c r="A10802" s="3" t="str">
        <f>"RNF207"</f>
        <v>RNF207</v>
      </c>
      <c r="B10802" s="4">
        <v>8</v>
      </c>
      <c r="C10802" s="5">
        <v>0.81</v>
      </c>
    </row>
    <row r="10803" spans="1:3" x14ac:dyDescent="0.2">
      <c r="A10803" s="3" t="str">
        <f>"AL022322.1"</f>
        <v>AL022322.1</v>
      </c>
      <c r="B10803" s="4">
        <v>8</v>
      </c>
      <c r="C10803" s="5">
        <v>0.80800000000000005</v>
      </c>
    </row>
    <row r="10804" spans="1:3" x14ac:dyDescent="0.2">
      <c r="A10804" s="3" t="str">
        <f>"CCNL2"</f>
        <v>CCNL2</v>
      </c>
      <c r="B10804" s="4">
        <v>8</v>
      </c>
      <c r="C10804" s="5">
        <v>0.80700000000000005</v>
      </c>
    </row>
    <row r="10805" spans="1:3" x14ac:dyDescent="0.2">
      <c r="A10805" s="3" t="str">
        <f>"GOLGA8A"</f>
        <v>GOLGA8A</v>
      </c>
      <c r="B10805" s="4">
        <v>8</v>
      </c>
      <c r="C10805" s="5">
        <v>0.80300000000000005</v>
      </c>
    </row>
    <row r="10806" spans="1:3" x14ac:dyDescent="0.2">
      <c r="A10806" s="3" t="str">
        <f>"AC118344.2"</f>
        <v>AC118344.2</v>
      </c>
      <c r="B10806" s="4">
        <v>8</v>
      </c>
      <c r="C10806" s="5">
        <v>0.80100000000000005</v>
      </c>
    </row>
    <row r="10807" spans="1:3" x14ac:dyDescent="0.2">
      <c r="A10807" s="3" t="str">
        <f>"HOOK2"</f>
        <v>HOOK2</v>
      </c>
      <c r="B10807" s="4">
        <v>8</v>
      </c>
      <c r="C10807" s="5">
        <v>0.79900000000000004</v>
      </c>
    </row>
    <row r="10808" spans="1:3" x14ac:dyDescent="0.2">
      <c r="A10808" s="3" t="str">
        <f>"SRRM2"</f>
        <v>SRRM2</v>
      </c>
      <c r="B10808" s="4">
        <v>8</v>
      </c>
      <c r="C10808" s="5">
        <v>0.79900000000000004</v>
      </c>
    </row>
    <row r="10809" spans="1:3" x14ac:dyDescent="0.2">
      <c r="A10809" s="3" t="str">
        <f>"AC008883.3"</f>
        <v>AC008883.3</v>
      </c>
      <c r="B10809" s="4">
        <v>8</v>
      </c>
      <c r="C10809" s="5">
        <v>0.79500000000000004</v>
      </c>
    </row>
    <row r="10810" spans="1:3" x14ac:dyDescent="0.2">
      <c r="A10810" s="3" t="str">
        <f>"FAM71F2"</f>
        <v>FAM71F2</v>
      </c>
      <c r="B10810" s="4">
        <v>8</v>
      </c>
      <c r="C10810" s="5">
        <v>0.79500000000000004</v>
      </c>
    </row>
    <row r="10811" spans="1:3" x14ac:dyDescent="0.2">
      <c r="A10811" s="3" t="str">
        <f>"AL691482.3"</f>
        <v>AL691482.3</v>
      </c>
      <c r="B10811" s="4">
        <v>8</v>
      </c>
      <c r="C10811" s="5">
        <v>0.79400000000000004</v>
      </c>
    </row>
    <row r="10812" spans="1:3" x14ac:dyDescent="0.2">
      <c r="A10812" s="3" t="str">
        <f>"AL157392.3"</f>
        <v>AL157392.3</v>
      </c>
      <c r="B10812" s="4">
        <v>8</v>
      </c>
      <c r="C10812" s="5">
        <v>0.78600000000000003</v>
      </c>
    </row>
    <row r="10813" spans="1:3" x14ac:dyDescent="0.2">
      <c r="A10813" s="3" t="str">
        <f>"HNRNPH1"</f>
        <v>HNRNPH1</v>
      </c>
      <c r="B10813" s="4">
        <v>8</v>
      </c>
      <c r="C10813" s="5">
        <v>0.78600000000000003</v>
      </c>
    </row>
    <row r="10814" spans="1:3" x14ac:dyDescent="0.2">
      <c r="A10814" s="3" t="str">
        <f>"AC012325.1"</f>
        <v>AC012325.1</v>
      </c>
      <c r="B10814" s="4">
        <v>8</v>
      </c>
      <c r="C10814" s="5">
        <v>0.78500000000000003</v>
      </c>
    </row>
    <row r="10815" spans="1:3" x14ac:dyDescent="0.2">
      <c r="A10815" s="3" t="str">
        <f>"C3orf35"</f>
        <v>C3orf35</v>
      </c>
      <c r="B10815" s="4">
        <v>8</v>
      </c>
      <c r="C10815" s="5">
        <v>0.78500000000000003</v>
      </c>
    </row>
    <row r="10816" spans="1:3" x14ac:dyDescent="0.2">
      <c r="A10816" s="3" t="str">
        <f>"INE1"</f>
        <v>INE1</v>
      </c>
      <c r="B10816" s="4">
        <v>8</v>
      </c>
      <c r="C10816" s="5">
        <v>0.78300000000000003</v>
      </c>
    </row>
    <row r="10817" spans="1:3" x14ac:dyDescent="0.2">
      <c r="A10817" s="3" t="str">
        <f>"LINC01355"</f>
        <v>LINC01355</v>
      </c>
      <c r="B10817" s="4">
        <v>8</v>
      </c>
      <c r="C10817" s="5">
        <v>0.77900000000000003</v>
      </c>
    </row>
    <row r="10818" spans="1:3" x14ac:dyDescent="0.2">
      <c r="A10818" s="3" t="str">
        <f>"MAN2C1"</f>
        <v>MAN2C1</v>
      </c>
      <c r="B10818" s="4">
        <v>8</v>
      </c>
      <c r="C10818" s="5">
        <v>0.77700000000000002</v>
      </c>
    </row>
    <row r="10819" spans="1:3" x14ac:dyDescent="0.2">
      <c r="A10819" s="3" t="str">
        <f>"AC093525.8"</f>
        <v>AC093525.8</v>
      </c>
      <c r="B10819" s="4">
        <v>8</v>
      </c>
      <c r="C10819" s="5">
        <v>0.77500000000000002</v>
      </c>
    </row>
    <row r="10820" spans="1:3" x14ac:dyDescent="0.2">
      <c r="A10820" s="3" t="str">
        <f>"MDM4"</f>
        <v>MDM4</v>
      </c>
      <c r="B10820" s="4">
        <v>8</v>
      </c>
      <c r="C10820" s="5">
        <v>0.77500000000000002</v>
      </c>
    </row>
    <row r="10821" spans="1:3" x14ac:dyDescent="0.2">
      <c r="A10821" s="3" t="str">
        <f>"MIR34AHG"</f>
        <v>MIR34AHG</v>
      </c>
      <c r="B10821" s="4">
        <v>8</v>
      </c>
      <c r="C10821" s="5">
        <v>0.77300000000000002</v>
      </c>
    </row>
    <row r="10822" spans="1:3" x14ac:dyDescent="0.2">
      <c r="A10822" s="3" t="str">
        <f>"HERC2P9"</f>
        <v>HERC2P9</v>
      </c>
      <c r="B10822" s="4">
        <v>8</v>
      </c>
      <c r="C10822" s="5">
        <v>0.76700000000000002</v>
      </c>
    </row>
    <row r="10823" spans="1:3" x14ac:dyDescent="0.2">
      <c r="A10823" s="3" t="str">
        <f>"KMT2D"</f>
        <v>KMT2D</v>
      </c>
      <c r="B10823" s="4">
        <v>8</v>
      </c>
      <c r="C10823" s="5">
        <v>0.76600000000000001</v>
      </c>
    </row>
    <row r="10824" spans="1:3" x14ac:dyDescent="0.2">
      <c r="A10824" s="3" t="str">
        <f>"MICALL2"</f>
        <v>MICALL2</v>
      </c>
      <c r="B10824" s="4">
        <v>8</v>
      </c>
      <c r="C10824" s="5">
        <v>0.76600000000000001</v>
      </c>
    </row>
    <row r="10825" spans="1:3" x14ac:dyDescent="0.2">
      <c r="A10825" s="3" t="str">
        <f>"CAPN8"</f>
        <v>CAPN8</v>
      </c>
      <c r="B10825" s="4">
        <v>8</v>
      </c>
      <c r="C10825" s="5">
        <v>0.76500000000000001</v>
      </c>
    </row>
    <row r="10826" spans="1:3" x14ac:dyDescent="0.2">
      <c r="A10826" s="3" t="str">
        <f>"PABPC1L"</f>
        <v>PABPC1L</v>
      </c>
      <c r="B10826" s="4">
        <v>8</v>
      </c>
      <c r="C10826" s="5">
        <v>0.76400000000000001</v>
      </c>
    </row>
    <row r="10827" spans="1:3" x14ac:dyDescent="0.2">
      <c r="A10827" s="3" t="str">
        <f>"AC245060.5"</f>
        <v>AC245060.5</v>
      </c>
      <c r="B10827" s="4">
        <v>8</v>
      </c>
      <c r="C10827" s="5">
        <v>0.76300000000000001</v>
      </c>
    </row>
    <row r="10828" spans="1:3" x14ac:dyDescent="0.2">
      <c r="A10828" s="3" t="str">
        <f>"AL590065.1"</f>
        <v>AL590065.1</v>
      </c>
      <c r="B10828" s="4">
        <v>8</v>
      </c>
      <c r="C10828" s="5">
        <v>0.76200000000000001</v>
      </c>
    </row>
    <row r="10829" spans="1:3" x14ac:dyDescent="0.2">
      <c r="A10829" s="3" t="str">
        <f>"AC105020.1"</f>
        <v>AC105020.1</v>
      </c>
      <c r="B10829" s="4">
        <v>8</v>
      </c>
      <c r="C10829" s="5">
        <v>0.76200000000000001</v>
      </c>
    </row>
    <row r="10830" spans="1:3" x14ac:dyDescent="0.2">
      <c r="A10830" s="3" t="str">
        <f>"AC120114.3"</f>
        <v>AC120114.3</v>
      </c>
      <c r="B10830" s="4">
        <v>8</v>
      </c>
      <c r="C10830" s="5">
        <v>0.76200000000000001</v>
      </c>
    </row>
    <row r="10831" spans="1:3" x14ac:dyDescent="0.2">
      <c r="A10831" s="3" t="str">
        <f>"AC007878.1"</f>
        <v>AC007878.1</v>
      </c>
      <c r="B10831" s="4">
        <v>8</v>
      </c>
      <c r="C10831" s="5">
        <v>0.76200000000000001</v>
      </c>
    </row>
    <row r="10832" spans="1:3" x14ac:dyDescent="0.2">
      <c r="A10832" s="3" t="str">
        <f>"PTOV1-AS2"</f>
        <v>PTOV1-AS2</v>
      </c>
      <c r="B10832" s="4">
        <v>8</v>
      </c>
      <c r="C10832" s="5">
        <v>0.76100000000000001</v>
      </c>
    </row>
    <row r="10833" spans="1:3" x14ac:dyDescent="0.2">
      <c r="A10833" s="3" t="str">
        <f>"ATF7-NPFF"</f>
        <v>ATF7-NPFF</v>
      </c>
      <c r="B10833" s="4">
        <v>8</v>
      </c>
      <c r="C10833" s="5">
        <v>0.76</v>
      </c>
    </row>
    <row r="10834" spans="1:3" x14ac:dyDescent="0.2">
      <c r="A10834" s="3" t="str">
        <f>"AC134407.2"</f>
        <v>AC134407.2</v>
      </c>
      <c r="B10834" s="4">
        <v>8</v>
      </c>
      <c r="C10834" s="5">
        <v>0.76</v>
      </c>
    </row>
    <row r="10835" spans="1:3" x14ac:dyDescent="0.2">
      <c r="A10835" s="3" t="str">
        <f>"EBLN2"</f>
        <v>EBLN2</v>
      </c>
      <c r="B10835" s="4">
        <v>8</v>
      </c>
      <c r="C10835" s="5">
        <v>0.76</v>
      </c>
    </row>
    <row r="10836" spans="1:3" x14ac:dyDescent="0.2">
      <c r="A10836" s="3" t="str">
        <f>"AC009812.3"</f>
        <v>AC009812.3</v>
      </c>
      <c r="B10836" s="4">
        <v>8</v>
      </c>
      <c r="C10836" s="5">
        <v>0.76</v>
      </c>
    </row>
    <row r="10837" spans="1:3" x14ac:dyDescent="0.2">
      <c r="A10837" s="3" t="str">
        <f>"RBM22P2"</f>
        <v>RBM22P2</v>
      </c>
      <c r="B10837" s="4">
        <v>8</v>
      </c>
      <c r="C10837" s="5">
        <v>0.75800000000000001</v>
      </c>
    </row>
    <row r="10838" spans="1:3" x14ac:dyDescent="0.2">
      <c r="A10838" s="3" t="str">
        <f>"N4BP2L2-IT2"</f>
        <v>N4BP2L2-IT2</v>
      </c>
      <c r="B10838" s="4">
        <v>8</v>
      </c>
      <c r="C10838" s="5">
        <v>0.75800000000000001</v>
      </c>
    </row>
    <row r="10839" spans="1:3" x14ac:dyDescent="0.2">
      <c r="A10839" s="3" t="str">
        <f>"MIR29B2CHG"</f>
        <v>MIR29B2CHG</v>
      </c>
      <c r="B10839" s="4">
        <v>8</v>
      </c>
      <c r="C10839" s="5">
        <v>0.75700000000000001</v>
      </c>
    </row>
    <row r="10840" spans="1:3" x14ac:dyDescent="0.2">
      <c r="A10840" s="3" t="str">
        <f>"AC008147.2"</f>
        <v>AC008147.2</v>
      </c>
      <c r="B10840" s="4">
        <v>8</v>
      </c>
      <c r="C10840" s="5">
        <v>0.75600000000000001</v>
      </c>
    </row>
    <row r="10841" spans="1:3" x14ac:dyDescent="0.2">
      <c r="A10841" s="3" t="str">
        <f>"TIAF1"</f>
        <v>TIAF1</v>
      </c>
      <c r="B10841" s="4">
        <v>8</v>
      </c>
      <c r="C10841" s="5">
        <v>0.754</v>
      </c>
    </row>
    <row r="10842" spans="1:3" x14ac:dyDescent="0.2">
      <c r="A10842" s="3" t="str">
        <f>"SYN3"</f>
        <v>SYN3</v>
      </c>
      <c r="B10842" s="4">
        <v>8</v>
      </c>
      <c r="C10842" s="5">
        <v>0.753</v>
      </c>
    </row>
    <row r="10843" spans="1:3" x14ac:dyDescent="0.2">
      <c r="A10843" s="3" t="str">
        <f>"PLEKHH2"</f>
        <v>PLEKHH2</v>
      </c>
      <c r="B10843" s="4">
        <v>8</v>
      </c>
      <c r="C10843" s="5">
        <v>0.753</v>
      </c>
    </row>
    <row r="10844" spans="1:3" x14ac:dyDescent="0.2">
      <c r="A10844" s="3" t="str">
        <f>"AC108010.1"</f>
        <v>AC108010.1</v>
      </c>
      <c r="B10844" s="4">
        <v>8</v>
      </c>
      <c r="C10844" s="5">
        <v>0.752</v>
      </c>
    </row>
    <row r="10845" spans="1:3" x14ac:dyDescent="0.2">
      <c r="A10845" s="3" t="str">
        <f>"SZT2"</f>
        <v>SZT2</v>
      </c>
      <c r="B10845" s="4">
        <v>8</v>
      </c>
      <c r="C10845" s="5">
        <v>0.751</v>
      </c>
    </row>
    <row r="10846" spans="1:3" x14ac:dyDescent="0.2">
      <c r="A10846" s="3" t="str">
        <f>"LINC00685"</f>
        <v>LINC00685</v>
      </c>
      <c r="B10846" s="4">
        <v>8</v>
      </c>
      <c r="C10846" s="5">
        <v>0.75</v>
      </c>
    </row>
    <row r="10847" spans="1:3" x14ac:dyDescent="0.2">
      <c r="A10847" s="3" t="str">
        <f>"AL592211.1"</f>
        <v>AL592211.1</v>
      </c>
      <c r="B10847" s="4">
        <v>8</v>
      </c>
      <c r="C10847" s="5">
        <v>0.75</v>
      </c>
    </row>
    <row r="10848" spans="1:3" x14ac:dyDescent="0.2">
      <c r="A10848" s="3" t="str">
        <f>"NPTN-IT1"</f>
        <v>NPTN-IT1</v>
      </c>
      <c r="B10848" s="4">
        <v>8</v>
      </c>
      <c r="C10848" s="5">
        <v>0.75</v>
      </c>
    </row>
    <row r="10849" spans="1:3" x14ac:dyDescent="0.2">
      <c r="A10849" s="3" t="str">
        <f>"AC131212.3"</f>
        <v>AC131212.3</v>
      </c>
      <c r="B10849" s="4">
        <v>8</v>
      </c>
      <c r="C10849" s="5">
        <v>0.75</v>
      </c>
    </row>
    <row r="10850" spans="1:3" x14ac:dyDescent="0.2">
      <c r="A10850" s="3" t="str">
        <f>"AL023875.1"</f>
        <v>AL023875.1</v>
      </c>
      <c r="B10850" s="4">
        <v>8</v>
      </c>
      <c r="C10850" s="5">
        <v>0.75</v>
      </c>
    </row>
    <row r="10851" spans="1:3" x14ac:dyDescent="0.2">
      <c r="A10851" s="3" t="str">
        <f>"MAPRE3-AS1"</f>
        <v>MAPRE3-AS1</v>
      </c>
      <c r="B10851" s="4">
        <v>8</v>
      </c>
      <c r="C10851" s="5">
        <v>0.748</v>
      </c>
    </row>
    <row r="10852" spans="1:3" x14ac:dyDescent="0.2">
      <c r="A10852" s="3" t="str">
        <f>"AC132938.5"</f>
        <v>AC132938.5</v>
      </c>
      <c r="B10852" s="4">
        <v>8</v>
      </c>
      <c r="C10852" s="5">
        <v>0.748</v>
      </c>
    </row>
    <row r="10853" spans="1:3" x14ac:dyDescent="0.2">
      <c r="A10853" s="3" t="str">
        <f>"C21orf62"</f>
        <v>C21orf62</v>
      </c>
      <c r="B10853" s="4">
        <v>8</v>
      </c>
      <c r="C10853" s="5">
        <v>0.746</v>
      </c>
    </row>
    <row r="10854" spans="1:3" x14ac:dyDescent="0.2">
      <c r="A10854" s="3" t="str">
        <f>"NPIPB3"</f>
        <v>NPIPB3</v>
      </c>
      <c r="B10854" s="4">
        <v>8</v>
      </c>
      <c r="C10854" s="5">
        <v>0.746</v>
      </c>
    </row>
    <row r="10855" spans="1:3" x14ac:dyDescent="0.2">
      <c r="A10855" s="3" t="str">
        <f>"KIFC2"</f>
        <v>KIFC2</v>
      </c>
      <c r="B10855" s="4">
        <v>8</v>
      </c>
      <c r="C10855" s="5">
        <v>0.74399999999999999</v>
      </c>
    </row>
    <row r="10856" spans="1:3" x14ac:dyDescent="0.2">
      <c r="A10856" s="3" t="str">
        <f>"AC016821.1"</f>
        <v>AC016821.1</v>
      </c>
      <c r="B10856" s="4">
        <v>8</v>
      </c>
      <c r="C10856" s="5">
        <v>0.74199999999999999</v>
      </c>
    </row>
    <row r="10857" spans="1:3" x14ac:dyDescent="0.2">
      <c r="A10857" s="3" t="str">
        <f>"STAG3L5P-PVRIG2P-PILRB"</f>
        <v>STAG3L5P-PVRIG2P-PILRB</v>
      </c>
      <c r="B10857" s="4">
        <v>8</v>
      </c>
      <c r="C10857" s="5">
        <v>0.74099999999999999</v>
      </c>
    </row>
    <row r="10858" spans="1:3" x14ac:dyDescent="0.2">
      <c r="A10858" s="3" t="str">
        <f>"NEURL4"</f>
        <v>NEURL4</v>
      </c>
      <c r="B10858" s="4">
        <v>8</v>
      </c>
      <c r="C10858" s="5">
        <v>0.73899999999999999</v>
      </c>
    </row>
    <row r="10859" spans="1:3" x14ac:dyDescent="0.2">
      <c r="A10859" s="3" t="str">
        <f>"ACTE1P"</f>
        <v>ACTE1P</v>
      </c>
      <c r="B10859" s="4">
        <v>8</v>
      </c>
      <c r="C10859" s="5">
        <v>0.73799999999999999</v>
      </c>
    </row>
    <row r="10860" spans="1:3" x14ac:dyDescent="0.2">
      <c r="A10860" s="3" t="str">
        <f>"AC005332.5"</f>
        <v>AC005332.5</v>
      </c>
      <c r="B10860" s="4">
        <v>8</v>
      </c>
      <c r="C10860" s="5">
        <v>0.73399999999999999</v>
      </c>
    </row>
    <row r="10861" spans="1:3" x14ac:dyDescent="0.2">
      <c r="A10861" s="3" t="str">
        <f>"PIDD1"</f>
        <v>PIDD1</v>
      </c>
      <c r="B10861" s="4">
        <v>8</v>
      </c>
      <c r="C10861" s="5">
        <v>0.73099999999999998</v>
      </c>
    </row>
    <row r="10862" spans="1:3" x14ac:dyDescent="0.2">
      <c r="A10862" s="3" t="str">
        <f>"SEC31B"</f>
        <v>SEC31B</v>
      </c>
      <c r="B10862" s="4">
        <v>8</v>
      </c>
      <c r="C10862" s="5">
        <v>0.73099999999999998</v>
      </c>
    </row>
    <row r="10863" spans="1:3" x14ac:dyDescent="0.2">
      <c r="A10863" s="3" t="str">
        <f>"LY6G5B"</f>
        <v>LY6G5B</v>
      </c>
      <c r="B10863" s="4">
        <v>8</v>
      </c>
      <c r="C10863" s="5">
        <v>0.72699999999999998</v>
      </c>
    </row>
    <row r="10864" spans="1:3" x14ac:dyDescent="0.2">
      <c r="A10864" s="3" t="str">
        <f>"PPIEL"</f>
        <v>PPIEL</v>
      </c>
      <c r="B10864" s="4">
        <v>8</v>
      </c>
      <c r="C10864" s="5">
        <v>0.72599999999999998</v>
      </c>
    </row>
    <row r="10865" spans="1:3" x14ac:dyDescent="0.2">
      <c r="A10865" s="3" t="str">
        <f>"WASH5P"</f>
        <v>WASH5P</v>
      </c>
      <c r="B10865" s="4">
        <v>8</v>
      </c>
      <c r="C10865" s="5">
        <v>0.72499999999999998</v>
      </c>
    </row>
    <row r="10866" spans="1:3" x14ac:dyDescent="0.2">
      <c r="A10866" s="3" t="str">
        <f>"RN7SL834P"</f>
        <v>RN7SL834P</v>
      </c>
      <c r="B10866" s="4">
        <v>8</v>
      </c>
      <c r="C10866" s="5">
        <v>0.72399999999999998</v>
      </c>
    </row>
    <row r="10867" spans="1:3" x14ac:dyDescent="0.2">
      <c r="A10867" s="3" t="str">
        <f>"AP000347.1"</f>
        <v>AP000347.1</v>
      </c>
      <c r="B10867" s="4">
        <v>8</v>
      </c>
      <c r="C10867" s="5">
        <v>0.72399999999999998</v>
      </c>
    </row>
    <row r="10868" spans="1:3" x14ac:dyDescent="0.2">
      <c r="A10868" s="3" t="str">
        <f>"SMPD4BP"</f>
        <v>SMPD4BP</v>
      </c>
      <c r="B10868" s="4">
        <v>8</v>
      </c>
      <c r="C10868" s="5">
        <v>0.72199999999999998</v>
      </c>
    </row>
    <row r="10869" spans="1:3" x14ac:dyDescent="0.2">
      <c r="A10869" s="3" t="str">
        <f>"AC011455.8"</f>
        <v>AC011455.8</v>
      </c>
      <c r="B10869" s="4">
        <v>8</v>
      </c>
      <c r="C10869" s="5">
        <v>0.72099999999999997</v>
      </c>
    </row>
    <row r="10870" spans="1:3" x14ac:dyDescent="0.2">
      <c r="A10870" s="3" t="str">
        <f>"AC022506.2"</f>
        <v>AC022506.2</v>
      </c>
      <c r="B10870" s="4">
        <v>8</v>
      </c>
      <c r="C10870" s="5">
        <v>0.72</v>
      </c>
    </row>
    <row r="10871" spans="1:3" x14ac:dyDescent="0.2">
      <c r="A10871" s="3" t="str">
        <f>"CXXC1"</f>
        <v>CXXC1</v>
      </c>
      <c r="B10871" s="4">
        <v>8</v>
      </c>
      <c r="C10871" s="5">
        <v>0.71899999999999997</v>
      </c>
    </row>
    <row r="10872" spans="1:3" x14ac:dyDescent="0.2">
      <c r="A10872" s="3" t="str">
        <f>"C1RL-AS1"</f>
        <v>C1RL-AS1</v>
      </c>
      <c r="B10872" s="4">
        <v>8</v>
      </c>
      <c r="C10872" s="5">
        <v>0.71499999999999997</v>
      </c>
    </row>
    <row r="10873" spans="1:3" x14ac:dyDescent="0.2">
      <c r="A10873" s="3" t="str">
        <f>"EME2"</f>
        <v>EME2</v>
      </c>
      <c r="B10873" s="4">
        <v>8</v>
      </c>
      <c r="C10873" s="5">
        <v>0.71499999999999997</v>
      </c>
    </row>
    <row r="10874" spans="1:3" x14ac:dyDescent="0.2">
      <c r="A10874" s="3" t="str">
        <f>"AC048380.2"</f>
        <v>AC048380.2</v>
      </c>
      <c r="B10874" s="4">
        <v>8</v>
      </c>
      <c r="C10874" s="5">
        <v>0.71399999999999997</v>
      </c>
    </row>
    <row r="10875" spans="1:3" x14ac:dyDescent="0.2">
      <c r="A10875" s="3" t="str">
        <f>"FNBP4"</f>
        <v>FNBP4</v>
      </c>
      <c r="B10875" s="4">
        <v>8</v>
      </c>
      <c r="C10875" s="5">
        <v>0.71099999999999997</v>
      </c>
    </row>
    <row r="10876" spans="1:3" x14ac:dyDescent="0.2">
      <c r="A10876" s="3" t="str">
        <f>"AC112702.1"</f>
        <v>AC112702.1</v>
      </c>
      <c r="B10876" s="4">
        <v>8</v>
      </c>
      <c r="C10876" s="5">
        <v>0.71</v>
      </c>
    </row>
    <row r="10877" spans="1:3" x14ac:dyDescent="0.2">
      <c r="A10877" s="3" t="str">
        <f>"AC025580.3"</f>
        <v>AC025580.3</v>
      </c>
      <c r="B10877" s="4">
        <v>8</v>
      </c>
      <c r="C10877" s="5">
        <v>0.71</v>
      </c>
    </row>
    <row r="10878" spans="1:3" x14ac:dyDescent="0.2">
      <c r="A10878" s="3" t="str">
        <f>"GBA2"</f>
        <v>GBA2</v>
      </c>
      <c r="B10878" s="4">
        <v>8</v>
      </c>
      <c r="C10878" s="5">
        <v>0.70699999999999996</v>
      </c>
    </row>
    <row r="10879" spans="1:3" x14ac:dyDescent="0.2">
      <c r="A10879" s="3" t="str">
        <f>"AC012676.5"</f>
        <v>AC012676.5</v>
      </c>
      <c r="B10879" s="4">
        <v>8</v>
      </c>
      <c r="C10879" s="5">
        <v>0.70599999999999996</v>
      </c>
    </row>
    <row r="10880" spans="1:3" x14ac:dyDescent="0.2">
      <c r="A10880" s="3" t="str">
        <f>"ASMTL-AS1"</f>
        <v>ASMTL-AS1</v>
      </c>
      <c r="B10880" s="4">
        <v>8</v>
      </c>
      <c r="C10880" s="5">
        <v>0.70499999999999996</v>
      </c>
    </row>
    <row r="10881" spans="1:3" x14ac:dyDescent="0.2">
      <c r="A10881" s="3" t="str">
        <f>"AL136295.7"</f>
        <v>AL136295.7</v>
      </c>
      <c r="B10881" s="4">
        <v>8</v>
      </c>
      <c r="C10881" s="5">
        <v>0.70299999999999996</v>
      </c>
    </row>
    <row r="10882" spans="1:3" x14ac:dyDescent="0.2">
      <c r="A10882" s="3" t="str">
        <f>"FAM241A"</f>
        <v>FAM241A</v>
      </c>
      <c r="B10882" s="4">
        <v>8</v>
      </c>
      <c r="C10882" s="5">
        <v>0.70299999999999996</v>
      </c>
    </row>
    <row r="10883" spans="1:3" x14ac:dyDescent="0.2">
      <c r="A10883" s="3" t="str">
        <f>"LINC00534"</f>
        <v>LINC00534</v>
      </c>
      <c r="B10883" s="4">
        <v>8</v>
      </c>
      <c r="C10883" s="5">
        <v>0.70099999999999996</v>
      </c>
    </row>
    <row r="10884" spans="1:3" x14ac:dyDescent="0.2">
      <c r="A10884" s="3" t="str">
        <f>"AP001977.1"</f>
        <v>AP001977.1</v>
      </c>
      <c r="B10884" s="4">
        <v>8</v>
      </c>
      <c r="C10884" s="5">
        <v>0.7</v>
      </c>
    </row>
    <row r="10885" spans="1:3" x14ac:dyDescent="0.2">
      <c r="A10885" s="3" t="str">
        <f>"AC091607.2"</f>
        <v>AC091607.2</v>
      </c>
      <c r="B10885" s="4">
        <v>8</v>
      </c>
      <c r="C10885" s="5">
        <v>0.7</v>
      </c>
    </row>
    <row r="10886" spans="1:3" x14ac:dyDescent="0.2">
      <c r="A10886" s="3" t="str">
        <f>"AL117329.1"</f>
        <v>AL117329.1</v>
      </c>
      <c r="B10886" s="4">
        <v>8</v>
      </c>
      <c r="C10886" s="5">
        <v>0.69399999999999995</v>
      </c>
    </row>
    <row r="10887" spans="1:3" x14ac:dyDescent="0.2">
      <c r="A10887" s="3" t="str">
        <f>"TCERG1"</f>
        <v>TCERG1</v>
      </c>
      <c r="B10887" s="4">
        <v>8</v>
      </c>
      <c r="C10887" s="5">
        <v>0.69299999999999995</v>
      </c>
    </row>
    <row r="10888" spans="1:3" x14ac:dyDescent="0.2">
      <c r="A10888" s="3" t="str">
        <f>"AC127070.4"</f>
        <v>AC127070.4</v>
      </c>
      <c r="B10888" s="4">
        <v>8</v>
      </c>
      <c r="C10888" s="5">
        <v>0.69199999999999995</v>
      </c>
    </row>
    <row r="10889" spans="1:3" x14ac:dyDescent="0.2">
      <c r="A10889" s="3" t="str">
        <f>"CRYGS"</f>
        <v>CRYGS</v>
      </c>
      <c r="B10889" s="4">
        <v>8</v>
      </c>
      <c r="C10889" s="5">
        <v>0.69199999999999995</v>
      </c>
    </row>
    <row r="10890" spans="1:3" x14ac:dyDescent="0.2">
      <c r="A10890" s="3" t="str">
        <f>"AC010422.8"</f>
        <v>AC010422.8</v>
      </c>
      <c r="B10890" s="4">
        <v>8</v>
      </c>
      <c r="C10890" s="5">
        <v>0.69099999999999995</v>
      </c>
    </row>
    <row r="10891" spans="1:3" x14ac:dyDescent="0.2">
      <c r="A10891" s="3" t="str">
        <f>"AC040160.2"</f>
        <v>AC040160.2</v>
      </c>
      <c r="B10891" s="4">
        <v>8</v>
      </c>
      <c r="C10891" s="5">
        <v>0.69</v>
      </c>
    </row>
    <row r="10892" spans="1:3" x14ac:dyDescent="0.2">
      <c r="A10892" s="3" t="str">
        <f>"TMEM184A"</f>
        <v>TMEM184A</v>
      </c>
      <c r="B10892" s="4">
        <v>8</v>
      </c>
      <c r="C10892" s="5">
        <v>0.68899999999999995</v>
      </c>
    </row>
    <row r="10893" spans="1:3" x14ac:dyDescent="0.2">
      <c r="A10893" s="3" t="str">
        <f>"AC008985.1"</f>
        <v>AC008985.1</v>
      </c>
      <c r="B10893" s="4">
        <v>8</v>
      </c>
      <c r="C10893" s="5">
        <v>0.68899999999999995</v>
      </c>
    </row>
    <row r="10894" spans="1:3" x14ac:dyDescent="0.2">
      <c r="A10894" s="3" t="str">
        <f>"AC124319.1"</f>
        <v>AC124319.1</v>
      </c>
      <c r="B10894" s="4">
        <v>8</v>
      </c>
      <c r="C10894" s="5">
        <v>0.68899999999999995</v>
      </c>
    </row>
    <row r="10895" spans="1:3" x14ac:dyDescent="0.2">
      <c r="A10895" s="3" t="str">
        <f>"AC110285.2"</f>
        <v>AC110285.2</v>
      </c>
      <c r="B10895" s="4">
        <v>8</v>
      </c>
      <c r="C10895" s="5">
        <v>0.68799999999999994</v>
      </c>
    </row>
    <row r="10896" spans="1:3" x14ac:dyDescent="0.2">
      <c r="A10896" s="3" t="str">
        <f>"AL136985.3"</f>
        <v>AL136985.3</v>
      </c>
      <c r="B10896" s="4">
        <v>8</v>
      </c>
      <c r="C10896" s="5">
        <v>0.68700000000000006</v>
      </c>
    </row>
    <row r="10897" spans="1:3" x14ac:dyDescent="0.2">
      <c r="A10897" s="3" t="str">
        <f>"SLFN14"</f>
        <v>SLFN14</v>
      </c>
      <c r="B10897" s="4">
        <v>8</v>
      </c>
      <c r="C10897" s="5">
        <v>0.68300000000000005</v>
      </c>
    </row>
    <row r="10898" spans="1:3" x14ac:dyDescent="0.2">
      <c r="A10898" s="3" t="str">
        <f>"AL008730.1"</f>
        <v>AL008730.1</v>
      </c>
      <c r="B10898" s="4">
        <v>8</v>
      </c>
      <c r="C10898" s="5">
        <v>0.68300000000000005</v>
      </c>
    </row>
    <row r="10899" spans="1:3" x14ac:dyDescent="0.2">
      <c r="A10899" s="3" t="str">
        <f>"AC079331.2"</f>
        <v>AC079331.2</v>
      </c>
      <c r="B10899" s="4">
        <v>8</v>
      </c>
      <c r="C10899" s="5">
        <v>0.68300000000000005</v>
      </c>
    </row>
    <row r="10900" spans="1:3" x14ac:dyDescent="0.2">
      <c r="A10900" s="3" t="str">
        <f>"BX537318.2"</f>
        <v>BX537318.2</v>
      </c>
      <c r="B10900" s="4">
        <v>8</v>
      </c>
      <c r="C10900" s="5">
        <v>0.68300000000000005</v>
      </c>
    </row>
    <row r="10901" spans="1:3" x14ac:dyDescent="0.2">
      <c r="A10901" s="3" t="str">
        <f>"AC005839.1"</f>
        <v>AC005839.1</v>
      </c>
      <c r="B10901" s="4">
        <v>8</v>
      </c>
      <c r="C10901" s="5">
        <v>0.68100000000000005</v>
      </c>
    </row>
    <row r="10902" spans="1:3" x14ac:dyDescent="0.2">
      <c r="A10902" s="3" t="str">
        <f>"STX16-NPEPL1"</f>
        <v>STX16-NPEPL1</v>
      </c>
      <c r="B10902" s="4">
        <v>8</v>
      </c>
      <c r="C10902" s="5">
        <v>0.68</v>
      </c>
    </row>
    <row r="10903" spans="1:3" x14ac:dyDescent="0.2">
      <c r="A10903" s="3" t="str">
        <f>"AC018638.2"</f>
        <v>AC018638.2</v>
      </c>
      <c r="B10903" s="4">
        <v>8</v>
      </c>
      <c r="C10903" s="5">
        <v>0.67800000000000005</v>
      </c>
    </row>
    <row r="10904" spans="1:3" x14ac:dyDescent="0.2">
      <c r="A10904" s="3" t="str">
        <f>"AL034405.1"</f>
        <v>AL034405.1</v>
      </c>
      <c r="B10904" s="4">
        <v>8</v>
      </c>
      <c r="C10904" s="5">
        <v>0.67700000000000005</v>
      </c>
    </row>
    <row r="10905" spans="1:3" x14ac:dyDescent="0.2">
      <c r="A10905" s="3" t="str">
        <f>"AC026523.2"</f>
        <v>AC026523.2</v>
      </c>
      <c r="B10905" s="4">
        <v>8</v>
      </c>
      <c r="C10905" s="5">
        <v>0.67500000000000004</v>
      </c>
    </row>
    <row r="10906" spans="1:3" x14ac:dyDescent="0.2">
      <c r="A10906" s="3" t="str">
        <f>"LINC01347"</f>
        <v>LINC01347</v>
      </c>
      <c r="B10906" s="4">
        <v>8</v>
      </c>
      <c r="C10906" s="5">
        <v>0.67500000000000004</v>
      </c>
    </row>
    <row r="10907" spans="1:3" x14ac:dyDescent="0.2">
      <c r="A10907" s="3" t="str">
        <f>"WASH6P"</f>
        <v>WASH6P</v>
      </c>
      <c r="B10907" s="4">
        <v>8</v>
      </c>
      <c r="C10907" s="5">
        <v>0.67400000000000004</v>
      </c>
    </row>
    <row r="10908" spans="1:3" x14ac:dyDescent="0.2">
      <c r="A10908" s="3" t="str">
        <f>"AC091806.1"</f>
        <v>AC091806.1</v>
      </c>
      <c r="B10908" s="4">
        <v>8</v>
      </c>
      <c r="C10908" s="5">
        <v>0.66800000000000004</v>
      </c>
    </row>
    <row r="10909" spans="1:3" x14ac:dyDescent="0.2">
      <c r="A10909" s="3" t="str">
        <f>"IKBKB"</f>
        <v>IKBKB</v>
      </c>
      <c r="B10909" s="4">
        <v>8</v>
      </c>
      <c r="C10909" s="5">
        <v>0.66600000000000004</v>
      </c>
    </row>
    <row r="10910" spans="1:3" x14ac:dyDescent="0.2">
      <c r="A10910" s="3" t="str">
        <f>"CLEC2D"</f>
        <v>CLEC2D</v>
      </c>
      <c r="B10910" s="4">
        <v>8</v>
      </c>
      <c r="C10910" s="5">
        <v>0.66400000000000003</v>
      </c>
    </row>
    <row r="10911" spans="1:3" x14ac:dyDescent="0.2">
      <c r="A10911" s="3" t="str">
        <f>"LINC00672"</f>
        <v>LINC00672</v>
      </c>
      <c r="B10911" s="4">
        <v>8</v>
      </c>
      <c r="C10911" s="5">
        <v>0.66200000000000003</v>
      </c>
    </row>
    <row r="10912" spans="1:3" x14ac:dyDescent="0.2">
      <c r="A10912" s="3" t="str">
        <f>"ATAD3B"</f>
        <v>ATAD3B</v>
      </c>
      <c r="B10912" s="4">
        <v>8</v>
      </c>
      <c r="C10912" s="5">
        <v>0.66200000000000003</v>
      </c>
    </row>
    <row r="10913" spans="1:3" x14ac:dyDescent="0.2">
      <c r="A10913" s="3" t="str">
        <f>"AC006557.6"</f>
        <v>AC006557.6</v>
      </c>
      <c r="B10913" s="4">
        <v>8</v>
      </c>
      <c r="C10913" s="5">
        <v>0.66</v>
      </c>
    </row>
    <row r="10914" spans="1:3" x14ac:dyDescent="0.2">
      <c r="A10914" s="3" t="str">
        <f>"AC127502.2"</f>
        <v>AC127502.2</v>
      </c>
      <c r="B10914" s="4">
        <v>8</v>
      </c>
      <c r="C10914" s="5">
        <v>0.66</v>
      </c>
    </row>
    <row r="10915" spans="1:3" x14ac:dyDescent="0.2">
      <c r="A10915" s="3" t="str">
        <f>"HERC2P2"</f>
        <v>HERC2P2</v>
      </c>
      <c r="B10915" s="4">
        <v>8</v>
      </c>
      <c r="C10915" s="5">
        <v>0.65800000000000003</v>
      </c>
    </row>
    <row r="10916" spans="1:3" x14ac:dyDescent="0.2">
      <c r="A10916" s="3" t="str">
        <f>"PRR22"</f>
        <v>PRR22</v>
      </c>
      <c r="B10916" s="4">
        <v>8</v>
      </c>
      <c r="C10916" s="5">
        <v>0.65700000000000003</v>
      </c>
    </row>
    <row r="10917" spans="1:3" x14ac:dyDescent="0.2">
      <c r="A10917" s="3" t="str">
        <f>"AC011498.7"</f>
        <v>AC011498.7</v>
      </c>
      <c r="B10917" s="4">
        <v>8</v>
      </c>
      <c r="C10917" s="5">
        <v>0.65600000000000003</v>
      </c>
    </row>
    <row r="10918" spans="1:3" x14ac:dyDescent="0.2">
      <c r="A10918" s="3" t="str">
        <f>"AC007216.3"</f>
        <v>AC007216.3</v>
      </c>
      <c r="B10918" s="4">
        <v>8</v>
      </c>
      <c r="C10918" s="5">
        <v>0.65600000000000003</v>
      </c>
    </row>
    <row r="10919" spans="1:3" x14ac:dyDescent="0.2">
      <c r="A10919" s="3" t="str">
        <f>"PTGES2-AS1"</f>
        <v>PTGES2-AS1</v>
      </c>
      <c r="B10919" s="4">
        <v>8</v>
      </c>
      <c r="C10919" s="5">
        <v>0.65500000000000003</v>
      </c>
    </row>
    <row r="10920" spans="1:3" x14ac:dyDescent="0.2">
      <c r="A10920" s="3" t="str">
        <f>"POU5F1"</f>
        <v>POU5F1</v>
      </c>
      <c r="B10920" s="4">
        <v>8</v>
      </c>
      <c r="C10920" s="5">
        <v>0.65400000000000003</v>
      </c>
    </row>
    <row r="10921" spans="1:3" x14ac:dyDescent="0.2">
      <c r="A10921" s="3" t="str">
        <f>"AC009404.1"</f>
        <v>AC009404.1</v>
      </c>
      <c r="B10921" s="4">
        <v>8</v>
      </c>
      <c r="C10921" s="5">
        <v>0.65300000000000002</v>
      </c>
    </row>
    <row r="10922" spans="1:3" x14ac:dyDescent="0.2">
      <c r="A10922" s="3" t="str">
        <f>"APBB3"</f>
        <v>APBB3</v>
      </c>
      <c r="B10922" s="4">
        <v>8</v>
      </c>
      <c r="C10922" s="5">
        <v>0.65200000000000002</v>
      </c>
    </row>
    <row r="10923" spans="1:3" x14ac:dyDescent="0.2">
      <c r="A10923" s="3" t="str">
        <f>"Metazoa"</f>
        <v>Metazoa</v>
      </c>
      <c r="B10923" s="4">
        <v>8</v>
      </c>
      <c r="C10923" s="5">
        <v>0.65</v>
      </c>
    </row>
    <row r="10924" spans="1:3" x14ac:dyDescent="0.2">
      <c r="A10924" s="3" t="str">
        <f>"DTX2P1-UPK3BP1-PMS2P11"</f>
        <v>DTX2P1-UPK3BP1-PMS2P11</v>
      </c>
      <c r="B10924" s="4">
        <v>8</v>
      </c>
      <c r="C10924" s="5">
        <v>0.65</v>
      </c>
    </row>
    <row r="10925" spans="1:3" x14ac:dyDescent="0.2">
      <c r="A10925" s="3" t="str">
        <f>"SIDT1"</f>
        <v>SIDT1</v>
      </c>
      <c r="B10925" s="4">
        <v>8</v>
      </c>
      <c r="C10925" s="5">
        <v>0.65</v>
      </c>
    </row>
    <row r="10926" spans="1:3" x14ac:dyDescent="0.2">
      <c r="A10926" s="3" t="str">
        <f>"BIRC6"</f>
        <v>BIRC6</v>
      </c>
      <c r="B10926" s="4">
        <v>8</v>
      </c>
      <c r="C10926" s="5">
        <v>0.64900000000000002</v>
      </c>
    </row>
    <row r="10927" spans="1:3" x14ac:dyDescent="0.2">
      <c r="A10927" s="3" t="str">
        <f>"AL022322.2"</f>
        <v>AL022322.2</v>
      </c>
      <c r="B10927" s="4">
        <v>8</v>
      </c>
      <c r="C10927" s="5">
        <v>0.64900000000000002</v>
      </c>
    </row>
    <row r="10928" spans="1:3" x14ac:dyDescent="0.2">
      <c r="A10928" s="3" t="str">
        <f>"AC020651.2"</f>
        <v>AC020651.2</v>
      </c>
      <c r="B10928" s="4">
        <v>8</v>
      </c>
      <c r="C10928" s="5">
        <v>0.64900000000000002</v>
      </c>
    </row>
    <row r="10929" spans="1:3" x14ac:dyDescent="0.2">
      <c r="A10929" s="3" t="str">
        <f>"MMP25-AS1"</f>
        <v>MMP25-AS1</v>
      </c>
      <c r="B10929" s="4">
        <v>8</v>
      </c>
      <c r="C10929" s="5">
        <v>0.64800000000000002</v>
      </c>
    </row>
    <row r="10930" spans="1:3" x14ac:dyDescent="0.2">
      <c r="A10930" s="3" t="str">
        <f>"AF117829.1"</f>
        <v>AF117829.1</v>
      </c>
      <c r="B10930" s="4">
        <v>8</v>
      </c>
      <c r="C10930" s="5">
        <v>0.64700000000000002</v>
      </c>
    </row>
    <row r="10931" spans="1:3" x14ac:dyDescent="0.2">
      <c r="A10931" s="3" t="str">
        <f>"LINC01348"</f>
        <v>LINC01348</v>
      </c>
      <c r="B10931" s="4">
        <v>8</v>
      </c>
      <c r="C10931" s="5">
        <v>0.64400000000000002</v>
      </c>
    </row>
    <row r="10932" spans="1:3" x14ac:dyDescent="0.2">
      <c r="A10932" s="3" t="str">
        <f>"RAPSN"</f>
        <v>RAPSN</v>
      </c>
      <c r="B10932" s="4">
        <v>8</v>
      </c>
      <c r="C10932" s="5">
        <v>0.64300000000000002</v>
      </c>
    </row>
    <row r="10933" spans="1:3" x14ac:dyDescent="0.2">
      <c r="A10933" s="3" t="str">
        <f>"AGAP6"</f>
        <v>AGAP6</v>
      </c>
      <c r="B10933" s="4">
        <v>8</v>
      </c>
      <c r="C10933" s="5">
        <v>0.64300000000000002</v>
      </c>
    </row>
    <row r="10934" spans="1:3" x14ac:dyDescent="0.2">
      <c r="A10934" s="3" t="str">
        <f>"RSRP1"</f>
        <v>RSRP1</v>
      </c>
      <c r="B10934" s="4">
        <v>8</v>
      </c>
      <c r="C10934" s="5">
        <v>0.64100000000000001</v>
      </c>
    </row>
    <row r="10935" spans="1:3" x14ac:dyDescent="0.2">
      <c r="A10935" s="3" t="str">
        <f>"ATP2C2-AS1"</f>
        <v>ATP2C2-AS1</v>
      </c>
      <c r="B10935" s="4">
        <v>8</v>
      </c>
      <c r="C10935" s="5">
        <v>0.63900000000000001</v>
      </c>
    </row>
    <row r="10936" spans="1:3" x14ac:dyDescent="0.2">
      <c r="A10936" s="3" t="str">
        <f>"MIRLET7BHG"</f>
        <v>MIRLET7BHG</v>
      </c>
      <c r="B10936" s="4">
        <v>8</v>
      </c>
      <c r="C10936" s="5">
        <v>0.63900000000000001</v>
      </c>
    </row>
    <row r="10937" spans="1:3" x14ac:dyDescent="0.2">
      <c r="A10937" s="3" t="str">
        <f>"TBC1D29P"</f>
        <v>TBC1D29P</v>
      </c>
      <c r="B10937" s="4">
        <v>8</v>
      </c>
      <c r="C10937" s="5">
        <v>0.63700000000000001</v>
      </c>
    </row>
    <row r="10938" spans="1:3" x14ac:dyDescent="0.2">
      <c r="A10938" s="3" t="str">
        <f>"GOLGA6L4"</f>
        <v>GOLGA6L4</v>
      </c>
      <c r="B10938" s="4">
        <v>8</v>
      </c>
      <c r="C10938" s="5">
        <v>0.63600000000000001</v>
      </c>
    </row>
    <row r="10939" spans="1:3" x14ac:dyDescent="0.2">
      <c r="A10939" s="3" t="str">
        <f>"CDK5RAP3"</f>
        <v>CDK5RAP3</v>
      </c>
      <c r="B10939" s="4">
        <v>8</v>
      </c>
      <c r="C10939" s="5">
        <v>0.63500000000000001</v>
      </c>
    </row>
    <row r="10940" spans="1:3" x14ac:dyDescent="0.2">
      <c r="A10940" s="3" t="str">
        <f>"AC245052.4"</f>
        <v>AC245052.4</v>
      </c>
      <c r="B10940" s="4">
        <v>8</v>
      </c>
      <c r="C10940" s="5">
        <v>0.63500000000000001</v>
      </c>
    </row>
    <row r="10941" spans="1:3" x14ac:dyDescent="0.2">
      <c r="A10941" s="3" t="str">
        <f>"RN7SL670P"</f>
        <v>RN7SL670P</v>
      </c>
      <c r="B10941" s="4">
        <v>8</v>
      </c>
      <c r="C10941" s="5">
        <v>0.63300000000000001</v>
      </c>
    </row>
    <row r="10942" spans="1:3" x14ac:dyDescent="0.2">
      <c r="A10942" s="3" t="str">
        <f>"MAS1"</f>
        <v>MAS1</v>
      </c>
      <c r="B10942" s="4">
        <v>8</v>
      </c>
      <c r="C10942" s="5">
        <v>0.63300000000000001</v>
      </c>
    </row>
    <row r="10943" spans="1:3" x14ac:dyDescent="0.2">
      <c r="A10943" s="3" t="str">
        <f>"AC025175.2"</f>
        <v>AC025175.2</v>
      </c>
      <c r="B10943" s="4">
        <v>8</v>
      </c>
      <c r="C10943" s="5">
        <v>0.63</v>
      </c>
    </row>
    <row r="10944" spans="1:3" x14ac:dyDescent="0.2">
      <c r="A10944" s="3" t="str">
        <f>"LINC01496"</f>
        <v>LINC01496</v>
      </c>
      <c r="B10944" s="4">
        <v>8</v>
      </c>
      <c r="C10944" s="5">
        <v>0.63</v>
      </c>
    </row>
    <row r="10945" spans="1:3" x14ac:dyDescent="0.2">
      <c r="A10945" s="3" t="str">
        <f>"AC122688.4"</f>
        <v>AC122688.4</v>
      </c>
      <c r="B10945" s="4">
        <v>8</v>
      </c>
      <c r="C10945" s="5">
        <v>0.628</v>
      </c>
    </row>
    <row r="10946" spans="1:3" x14ac:dyDescent="0.2">
      <c r="A10946" s="3" t="str">
        <f>"KLHL3"</f>
        <v>KLHL3</v>
      </c>
      <c r="B10946" s="4">
        <v>8</v>
      </c>
      <c r="C10946" s="5">
        <v>0.628</v>
      </c>
    </row>
    <row r="10947" spans="1:3" x14ac:dyDescent="0.2">
      <c r="A10947" s="3" t="str">
        <f>"KIZ-AS1"</f>
        <v>KIZ-AS1</v>
      </c>
      <c r="B10947" s="4">
        <v>8</v>
      </c>
      <c r="C10947" s="5">
        <v>0.626</v>
      </c>
    </row>
    <row r="10948" spans="1:3" x14ac:dyDescent="0.2">
      <c r="A10948" s="3" t="str">
        <f>"AP002985.1"</f>
        <v>AP002985.1</v>
      </c>
      <c r="B10948" s="4">
        <v>8</v>
      </c>
      <c r="C10948" s="5">
        <v>0.624</v>
      </c>
    </row>
    <row r="10949" spans="1:3" x14ac:dyDescent="0.2">
      <c r="A10949" s="3" t="str">
        <f>"KCNAB3"</f>
        <v>KCNAB3</v>
      </c>
      <c r="B10949" s="4">
        <v>8</v>
      </c>
      <c r="C10949" s="5">
        <v>0.624</v>
      </c>
    </row>
    <row r="10950" spans="1:3" x14ac:dyDescent="0.2">
      <c r="A10950" s="3" t="str">
        <f>"ATP2A1"</f>
        <v>ATP2A1</v>
      </c>
      <c r="B10950" s="4">
        <v>8</v>
      </c>
      <c r="C10950" s="5">
        <v>0.62</v>
      </c>
    </row>
    <row r="10951" spans="1:3" x14ac:dyDescent="0.2">
      <c r="A10951" s="3" t="str">
        <f>"AP000692.1"</f>
        <v>AP000692.1</v>
      </c>
      <c r="B10951" s="4">
        <v>8</v>
      </c>
      <c r="C10951" s="5">
        <v>0.62</v>
      </c>
    </row>
    <row r="10952" spans="1:3" x14ac:dyDescent="0.2">
      <c r="A10952" s="3" t="str">
        <f>"LINC01474"</f>
        <v>LINC01474</v>
      </c>
      <c r="B10952" s="4">
        <v>8</v>
      </c>
      <c r="C10952" s="5">
        <v>0.61899999999999999</v>
      </c>
    </row>
    <row r="10953" spans="1:3" x14ac:dyDescent="0.2">
      <c r="A10953" s="3" t="str">
        <f>"AC112504.1"</f>
        <v>AC112504.1</v>
      </c>
      <c r="B10953" s="4">
        <v>8</v>
      </c>
      <c r="C10953" s="5">
        <v>0.61799999999999999</v>
      </c>
    </row>
    <row r="10954" spans="1:3" x14ac:dyDescent="0.2">
      <c r="A10954" s="3" t="str">
        <f>"EGFL8"</f>
        <v>EGFL8</v>
      </c>
      <c r="B10954" s="4">
        <v>8</v>
      </c>
      <c r="C10954" s="5">
        <v>0.61799999999999999</v>
      </c>
    </row>
    <row r="10955" spans="1:3" x14ac:dyDescent="0.2">
      <c r="A10955" s="3" t="str">
        <f>"AL121845.3"</f>
        <v>AL121845.3</v>
      </c>
      <c r="B10955" s="4">
        <v>8</v>
      </c>
      <c r="C10955" s="5">
        <v>0.61599999999999999</v>
      </c>
    </row>
    <row r="10956" spans="1:3" x14ac:dyDescent="0.2">
      <c r="A10956" s="3" t="str">
        <f>"ZNF700"</f>
        <v>ZNF700</v>
      </c>
      <c r="B10956" s="4">
        <v>8</v>
      </c>
      <c r="C10956" s="5">
        <v>0.61599999999999999</v>
      </c>
    </row>
    <row r="10957" spans="1:3" x14ac:dyDescent="0.2">
      <c r="A10957" s="3" t="str">
        <f>"AC004918.3"</f>
        <v>AC004918.3</v>
      </c>
      <c r="B10957" s="4">
        <v>8</v>
      </c>
      <c r="C10957" s="5">
        <v>0.61599999999999999</v>
      </c>
    </row>
    <row r="10958" spans="1:3" x14ac:dyDescent="0.2">
      <c r="A10958" s="3" t="str">
        <f>"LINC01764"</f>
        <v>LINC01764</v>
      </c>
      <c r="B10958" s="4">
        <v>8</v>
      </c>
      <c r="C10958" s="5">
        <v>0.61399999999999999</v>
      </c>
    </row>
    <row r="10959" spans="1:3" x14ac:dyDescent="0.2">
      <c r="A10959" s="3" t="str">
        <f>"AC103957.1"</f>
        <v>AC103957.1</v>
      </c>
      <c r="B10959" s="4">
        <v>8</v>
      </c>
      <c r="C10959" s="5">
        <v>0.61199999999999999</v>
      </c>
    </row>
    <row r="10960" spans="1:3" x14ac:dyDescent="0.2">
      <c r="A10960" s="3" t="str">
        <f>"AC009053.3"</f>
        <v>AC009053.3</v>
      </c>
      <c r="B10960" s="4">
        <v>8</v>
      </c>
      <c r="C10960" s="5">
        <v>0.61199999999999999</v>
      </c>
    </row>
    <row r="10961" spans="1:3" x14ac:dyDescent="0.2">
      <c r="A10961" s="3" t="str">
        <f>"AC012020.1"</f>
        <v>AC012020.1</v>
      </c>
      <c r="B10961" s="4">
        <v>8</v>
      </c>
      <c r="C10961" s="5">
        <v>0.61099999999999999</v>
      </c>
    </row>
    <row r="10962" spans="1:3" x14ac:dyDescent="0.2">
      <c r="A10962" s="3" t="str">
        <f>"POLE"</f>
        <v>POLE</v>
      </c>
      <c r="B10962" s="4">
        <v>8</v>
      </c>
      <c r="C10962" s="5">
        <v>0.61</v>
      </c>
    </row>
    <row r="10963" spans="1:3" x14ac:dyDescent="0.2">
      <c r="A10963" s="3" t="str">
        <f>"LINC01445"</f>
        <v>LINC01445</v>
      </c>
      <c r="B10963" s="4">
        <v>8</v>
      </c>
      <c r="C10963" s="5">
        <v>0.61</v>
      </c>
    </row>
    <row r="10964" spans="1:3" x14ac:dyDescent="0.2">
      <c r="A10964" s="3" t="str">
        <f>"AC092071.1"</f>
        <v>AC092071.1</v>
      </c>
      <c r="B10964" s="4">
        <v>8</v>
      </c>
      <c r="C10964" s="5">
        <v>0.60799999999999998</v>
      </c>
    </row>
    <row r="10965" spans="1:3" x14ac:dyDescent="0.2">
      <c r="A10965" s="3" t="str">
        <f>"AC003688.1"</f>
        <v>AC003688.1</v>
      </c>
      <c r="B10965" s="4">
        <v>8</v>
      </c>
      <c r="C10965" s="5">
        <v>0.60699999999999998</v>
      </c>
    </row>
    <row r="10966" spans="1:3" x14ac:dyDescent="0.2">
      <c r="A10966" s="3" t="str">
        <f>"CYP4F23P"</f>
        <v>CYP4F23P</v>
      </c>
      <c r="B10966" s="4">
        <v>8</v>
      </c>
      <c r="C10966" s="5">
        <v>0.60699999999999998</v>
      </c>
    </row>
    <row r="10967" spans="1:3" x14ac:dyDescent="0.2">
      <c r="A10967" s="3" t="str">
        <f>"AGAP5"</f>
        <v>AGAP5</v>
      </c>
      <c r="B10967" s="4">
        <v>8</v>
      </c>
      <c r="C10967" s="5">
        <v>0.60599999999999998</v>
      </c>
    </row>
    <row r="10968" spans="1:3" x14ac:dyDescent="0.2">
      <c r="A10968" s="3" t="str">
        <f>"AL805961.1"</f>
        <v>AL805961.1</v>
      </c>
      <c r="B10968" s="4">
        <v>8</v>
      </c>
      <c r="C10968" s="5">
        <v>0.60499999999999998</v>
      </c>
    </row>
    <row r="10969" spans="1:3" x14ac:dyDescent="0.2">
      <c r="A10969" s="3" t="str">
        <f>"U2AF1L4"</f>
        <v>U2AF1L4</v>
      </c>
      <c r="B10969" s="4">
        <v>8</v>
      </c>
      <c r="C10969" s="5">
        <v>0.60399999999999998</v>
      </c>
    </row>
    <row r="10970" spans="1:3" x14ac:dyDescent="0.2">
      <c r="A10970" s="3" t="str">
        <f>"RHOT2"</f>
        <v>RHOT2</v>
      </c>
      <c r="B10970" s="4">
        <v>8</v>
      </c>
      <c r="C10970" s="5">
        <v>0.6</v>
      </c>
    </row>
    <row r="10971" spans="1:3" x14ac:dyDescent="0.2">
      <c r="A10971" s="3" t="str">
        <f>"CLCN6"</f>
        <v>CLCN6</v>
      </c>
      <c r="B10971" s="4">
        <v>8</v>
      </c>
      <c r="C10971" s="5">
        <v>0.59899999999999998</v>
      </c>
    </row>
    <row r="10972" spans="1:3" x14ac:dyDescent="0.2">
      <c r="A10972" s="3" t="str">
        <f>"DNM1"</f>
        <v>DNM1</v>
      </c>
      <c r="B10972" s="4">
        <v>8</v>
      </c>
      <c r="C10972" s="5">
        <v>0.59699999999999998</v>
      </c>
    </row>
    <row r="10973" spans="1:3" x14ac:dyDescent="0.2">
      <c r="A10973" s="3" t="str">
        <f>"SLX1A-SULT1A3"</f>
        <v>SLX1A-SULT1A3</v>
      </c>
      <c r="B10973" s="4">
        <v>8</v>
      </c>
      <c r="C10973" s="5">
        <v>0.59699999999999998</v>
      </c>
    </row>
    <row r="10974" spans="1:3" x14ac:dyDescent="0.2">
      <c r="A10974" s="3" t="str">
        <f>"EPHA10"</f>
        <v>EPHA10</v>
      </c>
      <c r="B10974" s="4">
        <v>8</v>
      </c>
      <c r="C10974" s="5">
        <v>0.59599999999999997</v>
      </c>
    </row>
    <row r="10975" spans="1:3" x14ac:dyDescent="0.2">
      <c r="A10975" s="3" t="str">
        <f>"AC006042.2"</f>
        <v>AC006042.2</v>
      </c>
      <c r="B10975" s="4">
        <v>8</v>
      </c>
      <c r="C10975" s="5">
        <v>0.59299999999999997</v>
      </c>
    </row>
    <row r="10976" spans="1:3" x14ac:dyDescent="0.2">
      <c r="A10976" s="3" t="str">
        <f>"PNPLA7"</f>
        <v>PNPLA7</v>
      </c>
      <c r="B10976" s="4">
        <v>8</v>
      </c>
      <c r="C10976" s="5">
        <v>0.58799999999999997</v>
      </c>
    </row>
    <row r="10977" spans="1:3" x14ac:dyDescent="0.2">
      <c r="A10977" s="3" t="str">
        <f>"MS4A10"</f>
        <v>MS4A10</v>
      </c>
      <c r="B10977" s="4">
        <v>8</v>
      </c>
      <c r="C10977" s="5">
        <v>0.58799999999999997</v>
      </c>
    </row>
    <row r="10978" spans="1:3" x14ac:dyDescent="0.2">
      <c r="A10978" s="3" t="str">
        <f>"SFSWAP"</f>
        <v>SFSWAP</v>
      </c>
      <c r="B10978" s="4">
        <v>8</v>
      </c>
      <c r="C10978" s="5">
        <v>0.58699999999999997</v>
      </c>
    </row>
    <row r="10979" spans="1:3" x14ac:dyDescent="0.2">
      <c r="A10979" s="3" t="str">
        <f>"AC004825.3"</f>
        <v>AC004825.3</v>
      </c>
      <c r="B10979" s="4">
        <v>8</v>
      </c>
      <c r="C10979" s="5">
        <v>0.58699999999999997</v>
      </c>
    </row>
    <row r="10980" spans="1:3" x14ac:dyDescent="0.2">
      <c r="A10980" s="3" t="str">
        <f>"AP000446.1"</f>
        <v>AP000446.1</v>
      </c>
      <c r="B10980" s="4">
        <v>8</v>
      </c>
      <c r="C10980" s="5">
        <v>0.58499999999999996</v>
      </c>
    </row>
    <row r="10981" spans="1:3" x14ac:dyDescent="0.2">
      <c r="A10981" s="3" t="str">
        <f>"BLOC1S6P1"</f>
        <v>BLOC1S6P1</v>
      </c>
      <c r="B10981" s="4">
        <v>8</v>
      </c>
      <c r="C10981" s="5">
        <v>0.58299999999999996</v>
      </c>
    </row>
    <row r="10982" spans="1:3" x14ac:dyDescent="0.2">
      <c r="A10982" s="3" t="str">
        <f>"ZNF587"</f>
        <v>ZNF587</v>
      </c>
      <c r="B10982" s="4">
        <v>8</v>
      </c>
      <c r="C10982" s="5">
        <v>0.58299999999999996</v>
      </c>
    </row>
    <row r="10983" spans="1:3" x14ac:dyDescent="0.2">
      <c r="A10983" s="3" t="str">
        <f>"OR10H5"</f>
        <v>OR10H5</v>
      </c>
      <c r="B10983" s="4">
        <v>8</v>
      </c>
      <c r="C10983" s="5">
        <v>0.58199999999999996</v>
      </c>
    </row>
    <row r="10984" spans="1:3" x14ac:dyDescent="0.2">
      <c r="A10984" s="3" t="str">
        <f>"AUXG01000058.1"</f>
        <v>AUXG01000058.1</v>
      </c>
      <c r="B10984" s="4">
        <v>8</v>
      </c>
      <c r="C10984" s="5">
        <v>0.58099999999999996</v>
      </c>
    </row>
    <row r="10985" spans="1:3" x14ac:dyDescent="0.2">
      <c r="A10985" s="3" t="str">
        <f>"PILRB"</f>
        <v>PILRB</v>
      </c>
      <c r="B10985" s="4">
        <v>8</v>
      </c>
      <c r="C10985" s="5">
        <v>0.57999999999999996</v>
      </c>
    </row>
    <row r="10986" spans="1:3" x14ac:dyDescent="0.2">
      <c r="A10986" s="3" t="str">
        <f>"KMT2C"</f>
        <v>KMT2C</v>
      </c>
      <c r="B10986" s="4">
        <v>8</v>
      </c>
      <c r="C10986" s="5">
        <v>0.57999999999999996</v>
      </c>
    </row>
    <row r="10987" spans="1:3" x14ac:dyDescent="0.2">
      <c r="A10987" s="3" t="str">
        <f>"AC018628.1"</f>
        <v>AC018628.1</v>
      </c>
      <c r="B10987" s="4">
        <v>8</v>
      </c>
      <c r="C10987" s="5">
        <v>0.57999999999999996</v>
      </c>
    </row>
    <row r="10988" spans="1:3" x14ac:dyDescent="0.2">
      <c r="A10988" s="3" t="str">
        <f>"CAPN3"</f>
        <v>CAPN3</v>
      </c>
      <c r="B10988" s="4">
        <v>8</v>
      </c>
      <c r="C10988" s="5">
        <v>0.57799999999999996</v>
      </c>
    </row>
    <row r="10989" spans="1:3" x14ac:dyDescent="0.2">
      <c r="A10989" s="3" t="str">
        <f>"LINC00893"</f>
        <v>LINC00893</v>
      </c>
      <c r="B10989" s="4">
        <v>8</v>
      </c>
      <c r="C10989" s="5">
        <v>0.57299999999999995</v>
      </c>
    </row>
    <row r="10990" spans="1:3" x14ac:dyDescent="0.2">
      <c r="A10990" s="3" t="str">
        <f>"GON4L"</f>
        <v>GON4L</v>
      </c>
      <c r="B10990" s="4">
        <v>8</v>
      </c>
      <c r="C10990" s="5">
        <v>0.57299999999999995</v>
      </c>
    </row>
    <row r="10991" spans="1:3" x14ac:dyDescent="0.2">
      <c r="A10991" s="3" t="str">
        <f>"AC104066.3"</f>
        <v>AC104066.3</v>
      </c>
      <c r="B10991" s="4">
        <v>8</v>
      </c>
      <c r="C10991" s="5">
        <v>0.57099999999999995</v>
      </c>
    </row>
    <row r="10992" spans="1:3" x14ac:dyDescent="0.2">
      <c r="A10992" s="3" t="str">
        <f>"AC092143.3"</f>
        <v>AC092143.3</v>
      </c>
      <c r="B10992" s="4">
        <v>8</v>
      </c>
      <c r="C10992" s="5">
        <v>0.56799999999999995</v>
      </c>
    </row>
    <row r="10993" spans="1:3" x14ac:dyDescent="0.2">
      <c r="A10993" s="3" t="str">
        <f>"AC006058.1"</f>
        <v>AC006058.1</v>
      </c>
      <c r="B10993" s="4">
        <v>8</v>
      </c>
      <c r="C10993" s="5">
        <v>0.56499999999999995</v>
      </c>
    </row>
    <row r="10994" spans="1:3" x14ac:dyDescent="0.2">
      <c r="A10994" s="3" t="str">
        <f>"AC079336.5"</f>
        <v>AC079336.5</v>
      </c>
      <c r="B10994" s="4">
        <v>8</v>
      </c>
      <c r="C10994" s="5">
        <v>0.56399999999999995</v>
      </c>
    </row>
    <row r="10995" spans="1:3" x14ac:dyDescent="0.2">
      <c r="A10995" s="3" t="str">
        <f>"AP001033.2"</f>
        <v>AP001033.2</v>
      </c>
      <c r="B10995" s="4">
        <v>8</v>
      </c>
      <c r="C10995" s="5">
        <v>0.56399999999999995</v>
      </c>
    </row>
    <row r="10996" spans="1:3" x14ac:dyDescent="0.2">
      <c r="A10996" s="3" t="str">
        <f>"HUWE1"</f>
        <v>HUWE1</v>
      </c>
      <c r="B10996" s="4">
        <v>8</v>
      </c>
      <c r="C10996" s="5">
        <v>0.55800000000000005</v>
      </c>
    </row>
    <row r="10997" spans="1:3" x14ac:dyDescent="0.2">
      <c r="A10997" s="3" t="str">
        <f>"RBFADN"</f>
        <v>RBFADN</v>
      </c>
      <c r="B10997" s="4">
        <v>8</v>
      </c>
      <c r="C10997" s="5">
        <v>0.55700000000000005</v>
      </c>
    </row>
    <row r="10998" spans="1:3" x14ac:dyDescent="0.2">
      <c r="A10998" s="3" t="str">
        <f>"SMG1P7"</f>
        <v>SMG1P7</v>
      </c>
      <c r="B10998" s="4">
        <v>8</v>
      </c>
      <c r="C10998" s="5">
        <v>0.55500000000000005</v>
      </c>
    </row>
    <row r="10999" spans="1:3" x14ac:dyDescent="0.2">
      <c r="A10999" s="3" t="str">
        <f>"AC008982.2"</f>
        <v>AC008982.2</v>
      </c>
      <c r="B10999" s="4">
        <v>8</v>
      </c>
      <c r="C10999" s="5">
        <v>0.55400000000000005</v>
      </c>
    </row>
    <row r="11000" spans="1:3" x14ac:dyDescent="0.2">
      <c r="A11000" s="3" t="str">
        <f>"SLC6A10P"</f>
        <v>SLC6A10P</v>
      </c>
      <c r="B11000" s="4">
        <v>8</v>
      </c>
      <c r="C11000" s="5">
        <v>0.55400000000000005</v>
      </c>
    </row>
    <row r="11001" spans="1:3" x14ac:dyDescent="0.2">
      <c r="A11001" s="3" t="str">
        <f>"PRPF38B"</f>
        <v>PRPF38B</v>
      </c>
      <c r="B11001" s="4">
        <v>8</v>
      </c>
      <c r="C11001" s="5">
        <v>0.55100000000000005</v>
      </c>
    </row>
    <row r="11002" spans="1:3" x14ac:dyDescent="0.2">
      <c r="A11002" s="3" t="str">
        <f>"KANTR"</f>
        <v>KANTR</v>
      </c>
      <c r="B11002" s="4">
        <v>8</v>
      </c>
      <c r="C11002" s="5">
        <v>0.55100000000000005</v>
      </c>
    </row>
    <row r="11003" spans="1:3" x14ac:dyDescent="0.2">
      <c r="A11003" s="3" t="str">
        <f>"EDRF1"</f>
        <v>EDRF1</v>
      </c>
      <c r="B11003" s="4">
        <v>8</v>
      </c>
      <c r="C11003" s="5">
        <v>0.54800000000000004</v>
      </c>
    </row>
    <row r="11004" spans="1:3" x14ac:dyDescent="0.2">
      <c r="A11004" s="3" t="str">
        <f>"SDHAP1"</f>
        <v>SDHAP1</v>
      </c>
      <c r="B11004" s="4">
        <v>8</v>
      </c>
      <c r="C11004" s="5">
        <v>0.54600000000000004</v>
      </c>
    </row>
    <row r="11005" spans="1:3" x14ac:dyDescent="0.2">
      <c r="A11005" s="3" t="str">
        <f>"SEMA3B"</f>
        <v>SEMA3B</v>
      </c>
      <c r="B11005" s="4">
        <v>8</v>
      </c>
      <c r="C11005" s="5">
        <v>0.54500000000000004</v>
      </c>
    </row>
    <row r="11006" spans="1:3" x14ac:dyDescent="0.2">
      <c r="A11006" s="3" t="str">
        <f>"AC010326.4"</f>
        <v>AC010326.4</v>
      </c>
      <c r="B11006" s="4">
        <v>8</v>
      </c>
      <c r="C11006" s="5">
        <v>0.54400000000000004</v>
      </c>
    </row>
    <row r="11007" spans="1:3" x14ac:dyDescent="0.2">
      <c r="A11007" s="3" t="str">
        <f>"PRSS40A"</f>
        <v>PRSS40A</v>
      </c>
      <c r="B11007" s="4">
        <v>8</v>
      </c>
      <c r="C11007" s="5">
        <v>0.54300000000000004</v>
      </c>
    </row>
    <row r="11008" spans="1:3" x14ac:dyDescent="0.2">
      <c r="A11008" s="3" t="str">
        <f>"EXOC3"</f>
        <v>EXOC3</v>
      </c>
      <c r="B11008" s="4">
        <v>8</v>
      </c>
      <c r="C11008" s="5">
        <v>0.54200000000000004</v>
      </c>
    </row>
    <row r="11009" spans="1:3" x14ac:dyDescent="0.2">
      <c r="A11009" s="3" t="str">
        <f>"TRIO"</f>
        <v>TRIO</v>
      </c>
      <c r="B11009" s="4">
        <v>8</v>
      </c>
      <c r="C11009" s="5">
        <v>0.53900000000000003</v>
      </c>
    </row>
    <row r="11010" spans="1:3" x14ac:dyDescent="0.2">
      <c r="A11010" s="3" t="str">
        <f>"PCDH11X"</f>
        <v>PCDH11X</v>
      </c>
      <c r="B11010" s="4">
        <v>8</v>
      </c>
      <c r="C11010" s="5">
        <v>0.53800000000000003</v>
      </c>
    </row>
    <row r="11011" spans="1:3" x14ac:dyDescent="0.2">
      <c r="A11011" s="3" t="str">
        <f>"CYP1B1-AS1"</f>
        <v>CYP1B1-AS1</v>
      </c>
      <c r="B11011" s="4">
        <v>8</v>
      </c>
      <c r="C11011" s="5">
        <v>0.53300000000000003</v>
      </c>
    </row>
    <row r="11012" spans="1:3" x14ac:dyDescent="0.2">
      <c r="A11012" s="3" t="str">
        <f>"AL035411.3"</f>
        <v>AL035411.3</v>
      </c>
      <c r="B11012" s="4">
        <v>8</v>
      </c>
      <c r="C11012" s="5">
        <v>0.52900000000000003</v>
      </c>
    </row>
    <row r="11013" spans="1:3" x14ac:dyDescent="0.2">
      <c r="A11013" s="3" t="str">
        <f>"AC127024.8"</f>
        <v>AC127024.8</v>
      </c>
      <c r="B11013" s="4">
        <v>8</v>
      </c>
      <c r="C11013" s="5">
        <v>0.52400000000000002</v>
      </c>
    </row>
    <row r="11014" spans="1:3" x14ac:dyDescent="0.2">
      <c r="A11014" s="3" t="str">
        <f>"ATP6V0A2"</f>
        <v>ATP6V0A2</v>
      </c>
      <c r="B11014" s="4">
        <v>8</v>
      </c>
      <c r="C11014" s="5">
        <v>0.52100000000000002</v>
      </c>
    </row>
    <row r="11015" spans="1:3" x14ac:dyDescent="0.2">
      <c r="A11015" s="3" t="str">
        <f>"CYP4F35P"</f>
        <v>CYP4F35P</v>
      </c>
      <c r="B11015" s="4">
        <v>8</v>
      </c>
      <c r="C11015" s="5">
        <v>0.52</v>
      </c>
    </row>
    <row r="11016" spans="1:3" x14ac:dyDescent="0.2">
      <c r="A11016" s="3" t="str">
        <f>"MT-ND1"</f>
        <v>MT-ND1</v>
      </c>
      <c r="B11016" s="4">
        <v>8</v>
      </c>
      <c r="C11016" s="5">
        <v>0.51500000000000001</v>
      </c>
    </row>
    <row r="11017" spans="1:3" x14ac:dyDescent="0.2">
      <c r="A11017" s="3" t="str">
        <f>"NRBP2"</f>
        <v>NRBP2</v>
      </c>
      <c r="B11017" s="4">
        <v>8</v>
      </c>
      <c r="C11017" s="5">
        <v>0.51400000000000001</v>
      </c>
    </row>
    <row r="11018" spans="1:3" x14ac:dyDescent="0.2">
      <c r="A11018" s="3" t="str">
        <f>"AZGP1P1"</f>
        <v>AZGP1P1</v>
      </c>
      <c r="B11018" s="4">
        <v>8</v>
      </c>
      <c r="C11018" s="5">
        <v>0.51200000000000001</v>
      </c>
    </row>
    <row r="11019" spans="1:3" x14ac:dyDescent="0.2">
      <c r="A11019" s="3" t="str">
        <f>"ABCC10"</f>
        <v>ABCC10</v>
      </c>
      <c r="B11019" s="4">
        <v>8</v>
      </c>
      <c r="C11019" s="5">
        <v>0.50700000000000001</v>
      </c>
    </row>
    <row r="11020" spans="1:3" x14ac:dyDescent="0.2">
      <c r="A11020" s="3" t="str">
        <f>"CCDC142"</f>
        <v>CCDC142</v>
      </c>
      <c r="B11020" s="4">
        <v>8</v>
      </c>
      <c r="C11020" s="5">
        <v>0.504</v>
      </c>
    </row>
    <row r="11021" spans="1:3" x14ac:dyDescent="0.2">
      <c r="A11021" s="3" t="str">
        <f>"GOLGA6L9"</f>
        <v>GOLGA6L9</v>
      </c>
      <c r="B11021" s="4">
        <v>8</v>
      </c>
      <c r="C11021" s="5">
        <v>0.501</v>
      </c>
    </row>
    <row r="11022" spans="1:3" x14ac:dyDescent="0.2">
      <c r="A11022" s="3" t="str">
        <f>"AL591163.1"</f>
        <v>AL591163.1</v>
      </c>
      <c r="B11022" s="4">
        <v>8</v>
      </c>
      <c r="C11022" s="5">
        <v>0.501</v>
      </c>
    </row>
    <row r="11023" spans="1:3" x14ac:dyDescent="0.2">
      <c r="A11023" s="3" t="str">
        <f>"ERVK9-11"</f>
        <v>ERVK9-11</v>
      </c>
      <c r="B11023" s="4">
        <v>8</v>
      </c>
      <c r="C11023" s="5">
        <v>0.497</v>
      </c>
    </row>
    <row r="11024" spans="1:3" x14ac:dyDescent="0.2">
      <c r="A11024" s="3" t="str">
        <f>"TOPBP1"</f>
        <v>TOPBP1</v>
      </c>
      <c r="B11024" s="4">
        <v>8</v>
      </c>
      <c r="C11024" s="5">
        <v>0.49299999999999999</v>
      </c>
    </row>
    <row r="11025" spans="1:3" x14ac:dyDescent="0.2">
      <c r="A11025" s="3" t="str">
        <f>"DLEU2L"</f>
        <v>DLEU2L</v>
      </c>
      <c r="B11025" s="4">
        <v>8</v>
      </c>
      <c r="C11025" s="5">
        <v>0.49199999999999999</v>
      </c>
    </row>
    <row r="11026" spans="1:3" x14ac:dyDescent="0.2">
      <c r="A11026" s="3" t="str">
        <f>"AL137783.1"</f>
        <v>AL137783.1</v>
      </c>
      <c r="B11026" s="4">
        <v>8</v>
      </c>
      <c r="C11026" s="5">
        <v>0.48899999999999999</v>
      </c>
    </row>
    <row r="11027" spans="1:3" x14ac:dyDescent="0.2">
      <c r="A11027" s="3" t="str">
        <f>"AC015712.6"</f>
        <v>AC015712.6</v>
      </c>
      <c r="B11027" s="4">
        <v>8</v>
      </c>
      <c r="C11027" s="5">
        <v>0.48899999999999999</v>
      </c>
    </row>
    <row r="11028" spans="1:3" x14ac:dyDescent="0.2">
      <c r="A11028" s="3" t="str">
        <f>"VPS13A"</f>
        <v>VPS13A</v>
      </c>
      <c r="B11028" s="4">
        <v>8</v>
      </c>
      <c r="C11028" s="5">
        <v>0.48499999999999999</v>
      </c>
    </row>
    <row r="11029" spans="1:3" x14ac:dyDescent="0.2">
      <c r="A11029" s="3" t="str">
        <f>"TMED2-DT"</f>
        <v>TMED2-DT</v>
      </c>
      <c r="B11029" s="4">
        <v>8</v>
      </c>
      <c r="C11029" s="5">
        <v>0.48399999999999999</v>
      </c>
    </row>
    <row r="11030" spans="1:3" x14ac:dyDescent="0.2">
      <c r="A11030" s="3" t="str">
        <f>"KCND1"</f>
        <v>KCND1</v>
      </c>
      <c r="B11030" s="4">
        <v>8</v>
      </c>
      <c r="C11030" s="5">
        <v>0.48399999999999999</v>
      </c>
    </row>
    <row r="11031" spans="1:3" x14ac:dyDescent="0.2">
      <c r="A11031" s="3" t="str">
        <f>"AL121895.1"</f>
        <v>AL121895.1</v>
      </c>
      <c r="B11031" s="4">
        <v>8</v>
      </c>
      <c r="C11031" s="5">
        <v>0.47799999999999998</v>
      </c>
    </row>
    <row r="11032" spans="1:3" x14ac:dyDescent="0.2">
      <c r="A11032" s="3" t="str">
        <f>"DICER1"</f>
        <v>DICER1</v>
      </c>
      <c r="B11032" s="4">
        <v>8</v>
      </c>
      <c r="C11032" s="5">
        <v>0.47499999999999998</v>
      </c>
    </row>
    <row r="11033" spans="1:3" x14ac:dyDescent="0.2">
      <c r="A11033" s="3" t="str">
        <f>"RCC2P6"</f>
        <v>RCC2P6</v>
      </c>
      <c r="B11033" s="4">
        <v>8</v>
      </c>
      <c r="C11033" s="5">
        <v>0.47399999999999998</v>
      </c>
    </row>
    <row r="11034" spans="1:3" x14ac:dyDescent="0.2">
      <c r="A11034" s="3" t="str">
        <f>"ALOX12P2"</f>
        <v>ALOX12P2</v>
      </c>
      <c r="B11034" s="4">
        <v>8</v>
      </c>
      <c r="C11034" s="5">
        <v>0.46</v>
      </c>
    </row>
    <row r="11035" spans="1:3" x14ac:dyDescent="0.2">
      <c r="A11035" s="3" t="str">
        <f>"AC114811.2"</f>
        <v>AC114811.2</v>
      </c>
      <c r="B11035" s="4">
        <v>8</v>
      </c>
      <c r="C11035" s="5">
        <v>0.42499999999999999</v>
      </c>
    </row>
    <row r="11036" spans="1:3" x14ac:dyDescent="0.2">
      <c r="A11036" s="3" t="str">
        <f>"OR4K17"</f>
        <v>OR4K17</v>
      </c>
      <c r="B11036" s="4">
        <v>8</v>
      </c>
      <c r="C11036" s="5">
        <v>0.41299999999999998</v>
      </c>
    </row>
    <row r="11037" spans="1:3" x14ac:dyDescent="0.2">
      <c r="A11037" s="3" t="str">
        <f>"AC007485.2"</f>
        <v>AC007485.2</v>
      </c>
      <c r="B11037" s="4">
        <v>8</v>
      </c>
      <c r="C11037" s="5">
        <v>0.38800000000000001</v>
      </c>
    </row>
    <row r="11038" spans="1:3" x14ac:dyDescent="0.2">
      <c r="A11038" s="3" t="str">
        <f>"AL359764.2"</f>
        <v>AL359764.2</v>
      </c>
      <c r="B11038" s="4">
        <v>8</v>
      </c>
      <c r="C11038" s="5">
        <v>0.377</v>
      </c>
    </row>
    <row r="11039" spans="1:3" x14ac:dyDescent="0.2">
      <c r="A11039" s="3" t="str">
        <f>"KCNQ1OT1"</f>
        <v>KCNQ1OT1</v>
      </c>
      <c r="B11039" s="4">
        <v>9</v>
      </c>
      <c r="C11039" s="5">
        <v>0.877</v>
      </c>
    </row>
    <row r="11040" spans="1:3" x14ac:dyDescent="0.2">
      <c r="A11040" s="3" t="str">
        <f>"AL136419.3"</f>
        <v>AL136419.3</v>
      </c>
      <c r="B11040" s="4">
        <v>9</v>
      </c>
      <c r="C11040" s="5">
        <v>0.83799999999999997</v>
      </c>
    </row>
    <row r="11041" spans="1:3" x14ac:dyDescent="0.2">
      <c r="A11041" s="3" t="str">
        <f>"AC011346.1"</f>
        <v>AC011346.1</v>
      </c>
      <c r="B11041" s="4">
        <v>9</v>
      </c>
      <c r="C11041" s="5">
        <v>0.8</v>
      </c>
    </row>
    <row r="11042" spans="1:3" x14ac:dyDescent="0.2">
      <c r="A11042" s="3" t="str">
        <f>"HNRNPA1P54"</f>
        <v>HNRNPA1P54</v>
      </c>
      <c r="B11042" s="4">
        <v>9</v>
      </c>
      <c r="C11042" s="5">
        <v>0.78300000000000003</v>
      </c>
    </row>
    <row r="11043" spans="1:3" x14ac:dyDescent="0.2">
      <c r="A11043" s="3" t="str">
        <f>"PIGL"</f>
        <v>PIGL</v>
      </c>
      <c r="B11043" s="4">
        <v>9</v>
      </c>
      <c r="C11043" s="5">
        <v>0.78100000000000003</v>
      </c>
    </row>
    <row r="11044" spans="1:3" x14ac:dyDescent="0.2">
      <c r="A11044" s="3" t="str">
        <f>"AP000974.1"</f>
        <v>AP000974.1</v>
      </c>
      <c r="B11044" s="4">
        <v>9</v>
      </c>
      <c r="C11044" s="5">
        <v>0.77700000000000002</v>
      </c>
    </row>
    <row r="11045" spans="1:3" x14ac:dyDescent="0.2">
      <c r="A11045" s="3" t="str">
        <f>"AL355377.4"</f>
        <v>AL355377.4</v>
      </c>
      <c r="B11045" s="4">
        <v>9</v>
      </c>
      <c r="C11045" s="5">
        <v>0.76800000000000002</v>
      </c>
    </row>
    <row r="11046" spans="1:3" x14ac:dyDescent="0.2">
      <c r="A11046" s="3" t="str">
        <f>"AC072026.2"</f>
        <v>AC072026.2</v>
      </c>
      <c r="B11046" s="4">
        <v>9</v>
      </c>
      <c r="C11046" s="5">
        <v>0.76700000000000002</v>
      </c>
    </row>
    <row r="11047" spans="1:3" x14ac:dyDescent="0.2">
      <c r="A11047" s="3" t="str">
        <f>"BMS1P4"</f>
        <v>BMS1P4</v>
      </c>
      <c r="B11047" s="4">
        <v>9</v>
      </c>
      <c r="C11047" s="5">
        <v>0.755</v>
      </c>
    </row>
    <row r="11048" spans="1:3" x14ac:dyDescent="0.2">
      <c r="A11048" s="3" t="str">
        <f>"AP005901.5"</f>
        <v>AP005901.5</v>
      </c>
      <c r="B11048" s="4">
        <v>9</v>
      </c>
      <c r="C11048" s="5">
        <v>0.747</v>
      </c>
    </row>
    <row r="11049" spans="1:3" x14ac:dyDescent="0.2">
      <c r="A11049" s="3" t="str">
        <f>"LINC00343"</f>
        <v>LINC00343</v>
      </c>
      <c r="B11049" s="4">
        <v>9</v>
      </c>
      <c r="C11049" s="5">
        <v>0.73599999999999999</v>
      </c>
    </row>
    <row r="11050" spans="1:3" x14ac:dyDescent="0.2">
      <c r="A11050" s="3" t="str">
        <f>"AC055733.4"</f>
        <v>AC055733.4</v>
      </c>
      <c r="B11050" s="4">
        <v>9</v>
      </c>
      <c r="C11050" s="5">
        <v>0.73299999999999998</v>
      </c>
    </row>
    <row r="11051" spans="1:3" x14ac:dyDescent="0.2">
      <c r="A11051" s="3" t="str">
        <f>"NPIPB7"</f>
        <v>NPIPB7</v>
      </c>
      <c r="B11051" s="4">
        <v>9</v>
      </c>
      <c r="C11051" s="5">
        <v>0.73199999999999998</v>
      </c>
    </row>
    <row r="11052" spans="1:3" x14ac:dyDescent="0.2">
      <c r="A11052" s="3" t="str">
        <f>"LINC02604"</f>
        <v>LINC02604</v>
      </c>
      <c r="B11052" s="4">
        <v>9</v>
      </c>
      <c r="C11052" s="5">
        <v>0.72899999999999998</v>
      </c>
    </row>
    <row r="11053" spans="1:3" x14ac:dyDescent="0.2">
      <c r="A11053" s="3" t="str">
        <f>"AC006254.1"</f>
        <v>AC006254.1</v>
      </c>
      <c r="B11053" s="4">
        <v>9</v>
      </c>
      <c r="C11053" s="5">
        <v>0.72099999999999997</v>
      </c>
    </row>
    <row r="11054" spans="1:3" x14ac:dyDescent="0.2">
      <c r="A11054" s="3" t="str">
        <f>"LINC02742"</f>
        <v>LINC02742</v>
      </c>
      <c r="B11054" s="4">
        <v>9</v>
      </c>
      <c r="C11054" s="5">
        <v>0.71</v>
      </c>
    </row>
    <row r="11055" spans="1:3" x14ac:dyDescent="0.2">
      <c r="A11055" s="3" t="str">
        <f>"OR1A1"</f>
        <v>OR1A1</v>
      </c>
      <c r="B11055" s="4">
        <v>9</v>
      </c>
      <c r="C11055" s="5">
        <v>0.70799999999999996</v>
      </c>
    </row>
    <row r="11056" spans="1:3" x14ac:dyDescent="0.2">
      <c r="A11056" s="3" t="str">
        <f>"CASR"</f>
        <v>CASR</v>
      </c>
      <c r="B11056" s="4">
        <v>9</v>
      </c>
      <c r="C11056" s="5">
        <v>0.70799999999999996</v>
      </c>
    </row>
    <row r="11057" spans="1:3" x14ac:dyDescent="0.2">
      <c r="A11057" s="3" t="str">
        <f>"AC008507.3"</f>
        <v>AC008507.3</v>
      </c>
      <c r="B11057" s="4">
        <v>9</v>
      </c>
      <c r="C11057" s="5">
        <v>0.70599999999999996</v>
      </c>
    </row>
    <row r="11058" spans="1:3" x14ac:dyDescent="0.2">
      <c r="A11058" s="3" t="str">
        <f>"AC087163.1"</f>
        <v>AC087163.1</v>
      </c>
      <c r="B11058" s="4">
        <v>9</v>
      </c>
      <c r="C11058" s="5">
        <v>0.70499999999999996</v>
      </c>
    </row>
    <row r="11059" spans="1:3" x14ac:dyDescent="0.2">
      <c r="A11059" s="3" t="str">
        <f>"CROCCP3"</f>
        <v>CROCCP3</v>
      </c>
      <c r="B11059" s="4">
        <v>9</v>
      </c>
      <c r="C11059" s="5">
        <v>0.70499999999999996</v>
      </c>
    </row>
    <row r="11060" spans="1:3" x14ac:dyDescent="0.2">
      <c r="A11060" s="3" t="str">
        <f>"UVSSA"</f>
        <v>UVSSA</v>
      </c>
      <c r="B11060" s="4">
        <v>9</v>
      </c>
      <c r="C11060" s="5">
        <v>0.70399999999999996</v>
      </c>
    </row>
    <row r="11061" spans="1:3" x14ac:dyDescent="0.2">
      <c r="A11061" s="3" t="str">
        <f>"AC087473.1"</f>
        <v>AC087473.1</v>
      </c>
      <c r="B11061" s="4">
        <v>9</v>
      </c>
      <c r="C11061" s="5">
        <v>0.69599999999999995</v>
      </c>
    </row>
    <row r="11062" spans="1:3" x14ac:dyDescent="0.2">
      <c r="A11062" s="3" t="str">
        <f>"AC099521.2"</f>
        <v>AC099521.2</v>
      </c>
      <c r="B11062" s="4">
        <v>9</v>
      </c>
      <c r="C11062" s="5">
        <v>0.69499999999999995</v>
      </c>
    </row>
    <row r="11063" spans="1:3" x14ac:dyDescent="0.2">
      <c r="A11063" s="3" t="str">
        <f>"AL360181.2"</f>
        <v>AL360181.2</v>
      </c>
      <c r="B11063" s="4">
        <v>9</v>
      </c>
      <c r="C11063" s="5">
        <v>0.69499999999999995</v>
      </c>
    </row>
    <row r="11064" spans="1:3" x14ac:dyDescent="0.2">
      <c r="A11064" s="3" t="str">
        <f>"STX17-AS1"</f>
        <v>STX17-AS1</v>
      </c>
      <c r="B11064" s="4">
        <v>9</v>
      </c>
      <c r="C11064" s="5">
        <v>0.69299999999999995</v>
      </c>
    </row>
    <row r="11065" spans="1:3" x14ac:dyDescent="0.2">
      <c r="A11065" s="3" t="str">
        <f>"LINC00894"</f>
        <v>LINC00894</v>
      </c>
      <c r="B11065" s="4">
        <v>9</v>
      </c>
      <c r="C11065" s="5">
        <v>0.69</v>
      </c>
    </row>
    <row r="11066" spans="1:3" x14ac:dyDescent="0.2">
      <c r="A11066" s="3" t="str">
        <f>"CTD-2297D10.2"</f>
        <v>CTD-2297D10.2</v>
      </c>
      <c r="B11066" s="4">
        <v>9</v>
      </c>
      <c r="C11066" s="5">
        <v>0.69</v>
      </c>
    </row>
    <row r="11067" spans="1:3" x14ac:dyDescent="0.2">
      <c r="A11067" s="3" t="str">
        <f>"ASIC3"</f>
        <v>ASIC3</v>
      </c>
      <c r="B11067" s="4">
        <v>9</v>
      </c>
      <c r="C11067" s="5">
        <v>0.68899999999999995</v>
      </c>
    </row>
    <row r="11068" spans="1:3" x14ac:dyDescent="0.2">
      <c r="A11068" s="3" t="str">
        <f>"LINC00506"</f>
        <v>LINC00506</v>
      </c>
      <c r="B11068" s="4">
        <v>9</v>
      </c>
      <c r="C11068" s="5">
        <v>0.68700000000000006</v>
      </c>
    </row>
    <row r="11069" spans="1:3" x14ac:dyDescent="0.2">
      <c r="A11069" s="3" t="str">
        <f>"BEST4"</f>
        <v>BEST4</v>
      </c>
      <c r="B11069" s="4">
        <v>9</v>
      </c>
      <c r="C11069" s="5">
        <v>0.68600000000000005</v>
      </c>
    </row>
    <row r="11070" spans="1:3" x14ac:dyDescent="0.2">
      <c r="A11070" s="3" t="str">
        <f>"EXD1"</f>
        <v>EXD1</v>
      </c>
      <c r="B11070" s="4">
        <v>9</v>
      </c>
      <c r="C11070" s="5">
        <v>0.68400000000000005</v>
      </c>
    </row>
    <row r="11071" spans="1:3" x14ac:dyDescent="0.2">
      <c r="A11071" s="3" t="str">
        <f>"AC005154.2"</f>
        <v>AC005154.2</v>
      </c>
      <c r="B11071" s="4">
        <v>9</v>
      </c>
      <c r="C11071" s="5">
        <v>0.67900000000000005</v>
      </c>
    </row>
    <row r="11072" spans="1:3" x14ac:dyDescent="0.2">
      <c r="A11072" s="3" t="str">
        <f>"AL450326.2"</f>
        <v>AL450326.2</v>
      </c>
      <c r="B11072" s="4">
        <v>9</v>
      </c>
      <c r="C11072" s="5">
        <v>0.67900000000000005</v>
      </c>
    </row>
    <row r="11073" spans="1:3" x14ac:dyDescent="0.2">
      <c r="A11073" s="3" t="str">
        <f>"SH3GL1P1"</f>
        <v>SH3GL1P1</v>
      </c>
      <c r="B11073" s="4">
        <v>9</v>
      </c>
      <c r="C11073" s="5">
        <v>0.67700000000000005</v>
      </c>
    </row>
    <row r="11074" spans="1:3" x14ac:dyDescent="0.2">
      <c r="A11074" s="3" t="str">
        <f>"HHATL"</f>
        <v>HHATL</v>
      </c>
      <c r="B11074" s="4">
        <v>9</v>
      </c>
      <c r="C11074" s="5">
        <v>0.67400000000000004</v>
      </c>
    </row>
    <row r="11075" spans="1:3" x14ac:dyDescent="0.2">
      <c r="A11075" s="3" t="str">
        <f>"AC083836.1"</f>
        <v>AC083836.1</v>
      </c>
      <c r="B11075" s="4">
        <v>9</v>
      </c>
      <c r="C11075" s="5">
        <v>0.67200000000000004</v>
      </c>
    </row>
    <row r="11076" spans="1:3" x14ac:dyDescent="0.2">
      <c r="A11076" s="3" t="str">
        <f>"AC060780.1"</f>
        <v>AC060780.1</v>
      </c>
      <c r="B11076" s="4">
        <v>9</v>
      </c>
      <c r="C11076" s="5">
        <v>0.66700000000000004</v>
      </c>
    </row>
    <row r="11077" spans="1:3" x14ac:dyDescent="0.2">
      <c r="A11077" s="3" t="str">
        <f>"WDR90"</f>
        <v>WDR90</v>
      </c>
      <c r="B11077" s="4">
        <v>9</v>
      </c>
      <c r="C11077" s="5">
        <v>0.65800000000000003</v>
      </c>
    </row>
    <row r="11078" spans="1:3" x14ac:dyDescent="0.2">
      <c r="A11078" s="3" t="str">
        <f>"LINC00504"</f>
        <v>LINC00504</v>
      </c>
      <c r="B11078" s="4">
        <v>9</v>
      </c>
      <c r="C11078" s="5">
        <v>0.65700000000000003</v>
      </c>
    </row>
    <row r="11079" spans="1:3" x14ac:dyDescent="0.2">
      <c r="A11079" s="3" t="str">
        <f>"STK36"</f>
        <v>STK36</v>
      </c>
      <c r="B11079" s="4">
        <v>9</v>
      </c>
      <c r="C11079" s="5">
        <v>0.65400000000000003</v>
      </c>
    </row>
    <row r="11080" spans="1:3" x14ac:dyDescent="0.2">
      <c r="A11080" s="3" t="str">
        <f>"AC079781.1"</f>
        <v>AC079781.1</v>
      </c>
      <c r="B11080" s="4">
        <v>9</v>
      </c>
      <c r="C11080" s="5">
        <v>0.65400000000000003</v>
      </c>
    </row>
    <row r="11081" spans="1:3" x14ac:dyDescent="0.2">
      <c r="A11081" s="3" t="str">
        <f>"OR5AS1"</f>
        <v>OR5AS1</v>
      </c>
      <c r="B11081" s="4">
        <v>9</v>
      </c>
      <c r="C11081" s="5">
        <v>0.65</v>
      </c>
    </row>
    <row r="11082" spans="1:3" x14ac:dyDescent="0.2">
      <c r="A11082" s="3" t="str">
        <f>"ZBTB8B"</f>
        <v>ZBTB8B</v>
      </c>
      <c r="B11082" s="4">
        <v>9</v>
      </c>
      <c r="C11082" s="5">
        <v>0.65</v>
      </c>
    </row>
    <row r="11083" spans="1:3" x14ac:dyDescent="0.2">
      <c r="A11083" s="3" t="str">
        <f>"LINC01284"</f>
        <v>LINC01284</v>
      </c>
      <c r="B11083" s="4">
        <v>9</v>
      </c>
      <c r="C11083" s="5">
        <v>0.64700000000000002</v>
      </c>
    </row>
    <row r="11084" spans="1:3" x14ac:dyDescent="0.2">
      <c r="A11084" s="3" t="str">
        <f>"ROR1-AS1"</f>
        <v>ROR1-AS1</v>
      </c>
      <c r="B11084" s="4">
        <v>9</v>
      </c>
      <c r="C11084" s="5">
        <v>0.64600000000000002</v>
      </c>
    </row>
    <row r="11085" spans="1:3" x14ac:dyDescent="0.2">
      <c r="A11085" s="3" t="str">
        <f>"OR7E25P"</f>
        <v>OR7E25P</v>
      </c>
      <c r="B11085" s="4">
        <v>9</v>
      </c>
      <c r="C11085" s="5">
        <v>0.64500000000000002</v>
      </c>
    </row>
    <row r="11086" spans="1:3" x14ac:dyDescent="0.2">
      <c r="A11086" s="3" t="str">
        <f>"PDCL3P4"</f>
        <v>PDCL3P4</v>
      </c>
      <c r="B11086" s="4">
        <v>9</v>
      </c>
      <c r="C11086" s="5">
        <v>0.64400000000000002</v>
      </c>
    </row>
    <row r="11087" spans="1:3" x14ac:dyDescent="0.2">
      <c r="A11087" s="3" t="str">
        <f>"AL591623.1"</f>
        <v>AL591623.1</v>
      </c>
      <c r="B11087" s="4">
        <v>9</v>
      </c>
      <c r="C11087" s="5">
        <v>0.63900000000000001</v>
      </c>
    </row>
    <row r="11088" spans="1:3" x14ac:dyDescent="0.2">
      <c r="A11088" s="3" t="str">
        <f>"WDR27"</f>
        <v>WDR27</v>
      </c>
      <c r="B11088" s="4">
        <v>9</v>
      </c>
      <c r="C11088" s="5">
        <v>0.63900000000000001</v>
      </c>
    </row>
    <row r="11089" spans="1:3" x14ac:dyDescent="0.2">
      <c r="A11089" s="3" t="str">
        <f>"AC009652.1"</f>
        <v>AC009652.1</v>
      </c>
      <c r="B11089" s="4">
        <v>9</v>
      </c>
      <c r="C11089" s="5">
        <v>0.63900000000000001</v>
      </c>
    </row>
    <row r="11090" spans="1:3" x14ac:dyDescent="0.2">
      <c r="A11090" s="3" t="str">
        <f>"AL139349.1"</f>
        <v>AL139349.1</v>
      </c>
      <c r="B11090" s="4">
        <v>9</v>
      </c>
      <c r="C11090" s="5">
        <v>0.63600000000000001</v>
      </c>
    </row>
    <row r="11091" spans="1:3" x14ac:dyDescent="0.2">
      <c r="A11091" s="3" t="str">
        <f>"AC138951.2"</f>
        <v>AC138951.2</v>
      </c>
      <c r="B11091" s="4">
        <v>9</v>
      </c>
      <c r="C11091" s="5">
        <v>0.63500000000000001</v>
      </c>
    </row>
    <row r="11092" spans="1:3" x14ac:dyDescent="0.2">
      <c r="A11092" s="3" t="str">
        <f>"TMEM52"</f>
        <v>TMEM52</v>
      </c>
      <c r="B11092" s="4">
        <v>9</v>
      </c>
      <c r="C11092" s="5">
        <v>0.63400000000000001</v>
      </c>
    </row>
    <row r="11093" spans="1:3" x14ac:dyDescent="0.2">
      <c r="A11093" s="3" t="str">
        <f>"AC007920.2"</f>
        <v>AC007920.2</v>
      </c>
      <c r="B11093" s="4">
        <v>9</v>
      </c>
      <c r="C11093" s="5">
        <v>0.63300000000000001</v>
      </c>
    </row>
    <row r="11094" spans="1:3" x14ac:dyDescent="0.2">
      <c r="A11094" s="3" t="str">
        <f>"SCGB3A2"</f>
        <v>SCGB3A2</v>
      </c>
      <c r="B11094" s="4">
        <v>9</v>
      </c>
      <c r="C11094" s="5">
        <v>0.63300000000000001</v>
      </c>
    </row>
    <row r="11095" spans="1:3" x14ac:dyDescent="0.2">
      <c r="A11095" s="3" t="str">
        <f>"AL139407.1"</f>
        <v>AL139407.1</v>
      </c>
      <c r="B11095" s="4">
        <v>9</v>
      </c>
      <c r="C11095" s="5">
        <v>0.63200000000000001</v>
      </c>
    </row>
    <row r="11096" spans="1:3" x14ac:dyDescent="0.2">
      <c r="A11096" s="3" t="str">
        <f>"NPIPB9"</f>
        <v>NPIPB9</v>
      </c>
      <c r="B11096" s="4">
        <v>9</v>
      </c>
      <c r="C11096" s="5">
        <v>0.629</v>
      </c>
    </row>
    <row r="11097" spans="1:3" x14ac:dyDescent="0.2">
      <c r="A11097" s="3" t="str">
        <f>"AC022497.1"</f>
        <v>AC022497.1</v>
      </c>
      <c r="B11097" s="4">
        <v>9</v>
      </c>
      <c r="C11097" s="5">
        <v>0.629</v>
      </c>
    </row>
    <row r="11098" spans="1:3" x14ac:dyDescent="0.2">
      <c r="A11098" s="3" t="str">
        <f>"AC128685.1"</f>
        <v>AC128685.1</v>
      </c>
      <c r="B11098" s="4">
        <v>9</v>
      </c>
      <c r="C11098" s="5">
        <v>0.627</v>
      </c>
    </row>
    <row r="11099" spans="1:3" x14ac:dyDescent="0.2">
      <c r="A11099" s="3" t="str">
        <f>"AC090739.1"</f>
        <v>AC090739.1</v>
      </c>
      <c r="B11099" s="4">
        <v>9</v>
      </c>
      <c r="C11099" s="5">
        <v>0.625</v>
      </c>
    </row>
    <row r="11100" spans="1:3" x14ac:dyDescent="0.2">
      <c r="A11100" s="3" t="str">
        <f>"TTLL3"</f>
        <v>TTLL3</v>
      </c>
      <c r="B11100" s="4">
        <v>9</v>
      </c>
      <c r="C11100" s="5">
        <v>0.622</v>
      </c>
    </row>
    <row r="11101" spans="1:3" x14ac:dyDescent="0.2">
      <c r="A11101" s="3" t="str">
        <f>"AC020978.7"</f>
        <v>AC020978.7</v>
      </c>
      <c r="B11101" s="4">
        <v>9</v>
      </c>
      <c r="C11101" s="5">
        <v>0.621</v>
      </c>
    </row>
    <row r="11102" spans="1:3" x14ac:dyDescent="0.2">
      <c r="A11102" s="3" t="str">
        <f>"AC083843.2"</f>
        <v>AC083843.2</v>
      </c>
      <c r="B11102" s="4">
        <v>9</v>
      </c>
      <c r="C11102" s="5">
        <v>0.61799999999999999</v>
      </c>
    </row>
    <row r="11103" spans="1:3" x14ac:dyDescent="0.2">
      <c r="A11103" s="3" t="str">
        <f>"AC005519.1"</f>
        <v>AC005519.1</v>
      </c>
      <c r="B11103" s="4">
        <v>9</v>
      </c>
      <c r="C11103" s="5">
        <v>0.61699999999999999</v>
      </c>
    </row>
    <row r="11104" spans="1:3" x14ac:dyDescent="0.2">
      <c r="A11104" s="3" t="str">
        <f>"AL132799.1"</f>
        <v>AL132799.1</v>
      </c>
      <c r="B11104" s="4">
        <v>9</v>
      </c>
      <c r="C11104" s="5">
        <v>0.61599999999999999</v>
      </c>
    </row>
    <row r="11105" spans="1:3" x14ac:dyDescent="0.2">
      <c r="A11105" s="3" t="str">
        <f>"AC023908.3"</f>
        <v>AC023908.3</v>
      </c>
      <c r="B11105" s="4">
        <v>9</v>
      </c>
      <c r="C11105" s="5">
        <v>0.61399999999999999</v>
      </c>
    </row>
    <row r="11106" spans="1:3" x14ac:dyDescent="0.2">
      <c r="A11106" s="3" t="str">
        <f>"KIAA1328"</f>
        <v>KIAA1328</v>
      </c>
      <c r="B11106" s="4">
        <v>9</v>
      </c>
      <c r="C11106" s="5">
        <v>0.61199999999999999</v>
      </c>
    </row>
    <row r="11107" spans="1:3" x14ac:dyDescent="0.2">
      <c r="A11107" s="3" t="str">
        <f>"TNNI3"</f>
        <v>TNNI3</v>
      </c>
      <c r="B11107" s="4">
        <v>9</v>
      </c>
      <c r="C11107" s="5">
        <v>0.60799999999999998</v>
      </c>
    </row>
    <row r="11108" spans="1:3" x14ac:dyDescent="0.2">
      <c r="A11108" s="3" t="str">
        <f>"PCA3"</f>
        <v>PCA3</v>
      </c>
      <c r="B11108" s="4">
        <v>9</v>
      </c>
      <c r="C11108" s="5">
        <v>0.60799999999999998</v>
      </c>
    </row>
    <row r="11109" spans="1:3" x14ac:dyDescent="0.2">
      <c r="A11109" s="3" t="str">
        <f>"AC011379.1"</f>
        <v>AC011379.1</v>
      </c>
      <c r="B11109" s="4">
        <v>9</v>
      </c>
      <c r="C11109" s="5">
        <v>0.60399999999999998</v>
      </c>
    </row>
    <row r="11110" spans="1:3" x14ac:dyDescent="0.2">
      <c r="A11110" s="3" t="str">
        <f>"AC109460.3"</f>
        <v>AC109460.3</v>
      </c>
      <c r="B11110" s="4">
        <v>9</v>
      </c>
      <c r="C11110" s="5">
        <v>0.60299999999999998</v>
      </c>
    </row>
    <row r="11111" spans="1:3" x14ac:dyDescent="0.2">
      <c r="A11111" s="3" t="str">
        <f>"AL355347.1"</f>
        <v>AL355347.1</v>
      </c>
      <c r="B11111" s="4">
        <v>9</v>
      </c>
      <c r="C11111" s="5">
        <v>0.60299999999999998</v>
      </c>
    </row>
    <row r="11112" spans="1:3" x14ac:dyDescent="0.2">
      <c r="A11112" s="3" t="str">
        <f>"AC135012.1"</f>
        <v>AC135012.1</v>
      </c>
      <c r="B11112" s="4">
        <v>9</v>
      </c>
      <c r="C11112" s="5">
        <v>0.60199999999999998</v>
      </c>
    </row>
    <row r="11113" spans="1:3" x14ac:dyDescent="0.2">
      <c r="A11113" s="3" t="str">
        <f>"STRCP1"</f>
        <v>STRCP1</v>
      </c>
      <c r="B11113" s="4">
        <v>9</v>
      </c>
      <c r="C11113" s="5">
        <v>0.60199999999999998</v>
      </c>
    </row>
    <row r="11114" spans="1:3" x14ac:dyDescent="0.2">
      <c r="A11114" s="3" t="str">
        <f>"OR2G6"</f>
        <v>OR2G6</v>
      </c>
      <c r="B11114" s="4">
        <v>9</v>
      </c>
      <c r="C11114" s="5">
        <v>0.60099999999999998</v>
      </c>
    </row>
    <row r="11115" spans="1:3" x14ac:dyDescent="0.2">
      <c r="A11115" s="3" t="str">
        <f>"AC073655.2"</f>
        <v>AC073655.2</v>
      </c>
      <c r="B11115" s="4">
        <v>9</v>
      </c>
      <c r="C11115" s="5">
        <v>0.60099999999999998</v>
      </c>
    </row>
    <row r="11116" spans="1:3" x14ac:dyDescent="0.2">
      <c r="A11116" s="3" t="str">
        <f>"AC024257.3"</f>
        <v>AC024257.3</v>
      </c>
      <c r="B11116" s="4">
        <v>9</v>
      </c>
      <c r="C11116" s="5">
        <v>0.60099999999999998</v>
      </c>
    </row>
    <row r="11117" spans="1:3" x14ac:dyDescent="0.2">
      <c r="A11117" s="3" t="str">
        <f>"HIF1A-AS3"</f>
        <v>HIF1A-AS3</v>
      </c>
      <c r="B11117" s="4">
        <v>9</v>
      </c>
      <c r="C11117" s="5">
        <v>0.60099999999999998</v>
      </c>
    </row>
    <row r="11118" spans="1:3" x14ac:dyDescent="0.2">
      <c r="A11118" s="3" t="str">
        <f>"AC137561.1"</f>
        <v>AC137561.1</v>
      </c>
      <c r="B11118" s="4">
        <v>9</v>
      </c>
      <c r="C11118" s="5">
        <v>0.60099999999999998</v>
      </c>
    </row>
    <row r="11119" spans="1:3" x14ac:dyDescent="0.2">
      <c r="A11119" s="3" t="str">
        <f>"NEIL1"</f>
        <v>NEIL1</v>
      </c>
      <c r="B11119" s="4">
        <v>9</v>
      </c>
      <c r="C11119" s="5">
        <v>0.60099999999999998</v>
      </c>
    </row>
    <row r="11120" spans="1:3" x14ac:dyDescent="0.2">
      <c r="A11120" s="3" t="str">
        <f>"CFLAR-AS1"</f>
        <v>CFLAR-AS1</v>
      </c>
      <c r="B11120" s="4">
        <v>9</v>
      </c>
      <c r="C11120" s="5">
        <v>0.6</v>
      </c>
    </row>
    <row r="11121" spans="1:3" x14ac:dyDescent="0.2">
      <c r="A11121" s="3" t="str">
        <f>"AC124303.1"</f>
        <v>AC124303.1</v>
      </c>
      <c r="B11121" s="4">
        <v>9</v>
      </c>
      <c r="C11121" s="5">
        <v>0.59499999999999997</v>
      </c>
    </row>
    <row r="11122" spans="1:3" x14ac:dyDescent="0.2">
      <c r="A11122" s="3" t="str">
        <f>"LINC02615"</f>
        <v>LINC02615</v>
      </c>
      <c r="B11122" s="4">
        <v>9</v>
      </c>
      <c r="C11122" s="5">
        <v>0.59499999999999997</v>
      </c>
    </row>
    <row r="11123" spans="1:3" x14ac:dyDescent="0.2">
      <c r="A11123" s="3" t="str">
        <f>"DUSP8P5"</f>
        <v>DUSP8P5</v>
      </c>
      <c r="B11123" s="4">
        <v>9</v>
      </c>
      <c r="C11123" s="5">
        <v>0.59399999999999997</v>
      </c>
    </row>
    <row r="11124" spans="1:3" x14ac:dyDescent="0.2">
      <c r="A11124" s="3" t="str">
        <f>"AL591845.1"</f>
        <v>AL591845.1</v>
      </c>
      <c r="B11124" s="4">
        <v>9</v>
      </c>
      <c r="C11124" s="5">
        <v>0.59199999999999997</v>
      </c>
    </row>
    <row r="11125" spans="1:3" x14ac:dyDescent="0.2">
      <c r="A11125" s="3" t="str">
        <f>"AC010336.2"</f>
        <v>AC010336.2</v>
      </c>
      <c r="B11125" s="4">
        <v>9</v>
      </c>
      <c r="C11125" s="5">
        <v>0.58799999999999997</v>
      </c>
    </row>
    <row r="11126" spans="1:3" x14ac:dyDescent="0.2">
      <c r="A11126" s="3" t="str">
        <f>"AC092184.2"</f>
        <v>AC092184.2</v>
      </c>
      <c r="B11126" s="4">
        <v>9</v>
      </c>
      <c r="C11126" s="5">
        <v>0.58699999999999997</v>
      </c>
    </row>
    <row r="11127" spans="1:3" x14ac:dyDescent="0.2">
      <c r="A11127" s="3" t="str">
        <f>"AC124944.2"</f>
        <v>AC124944.2</v>
      </c>
      <c r="B11127" s="4">
        <v>9</v>
      </c>
      <c r="C11127" s="5">
        <v>0.58699999999999997</v>
      </c>
    </row>
    <row r="11128" spans="1:3" x14ac:dyDescent="0.2">
      <c r="A11128" s="3" t="str">
        <f>"AL136164.3"</f>
        <v>AL136164.3</v>
      </c>
      <c r="B11128" s="4">
        <v>9</v>
      </c>
      <c r="C11128" s="5">
        <v>0.58599999999999997</v>
      </c>
    </row>
    <row r="11129" spans="1:3" x14ac:dyDescent="0.2">
      <c r="A11129" s="3" t="str">
        <f>"LMNTD2-AS1"</f>
        <v>LMNTD2-AS1</v>
      </c>
      <c r="B11129" s="4">
        <v>9</v>
      </c>
      <c r="C11129" s="5">
        <v>0.58599999999999997</v>
      </c>
    </row>
    <row r="11130" spans="1:3" x14ac:dyDescent="0.2">
      <c r="A11130" s="3" t="str">
        <f>"CCDC57"</f>
        <v>CCDC57</v>
      </c>
      <c r="B11130" s="4">
        <v>9</v>
      </c>
      <c r="C11130" s="5">
        <v>0.58299999999999996</v>
      </c>
    </row>
    <row r="11131" spans="1:3" x14ac:dyDescent="0.2">
      <c r="A11131" s="3" t="str">
        <f>"LINC02268"</f>
        <v>LINC02268</v>
      </c>
      <c r="B11131" s="4">
        <v>9</v>
      </c>
      <c r="C11131" s="5">
        <v>0.58199999999999996</v>
      </c>
    </row>
    <row r="11132" spans="1:3" x14ac:dyDescent="0.2">
      <c r="A11132" s="3" t="str">
        <f>"AL162586.1"</f>
        <v>AL162586.1</v>
      </c>
      <c r="B11132" s="4">
        <v>9</v>
      </c>
      <c r="C11132" s="5">
        <v>0.58099999999999996</v>
      </c>
    </row>
    <row r="11133" spans="1:3" x14ac:dyDescent="0.2">
      <c r="A11133" s="3" t="str">
        <f>"NR1I2"</f>
        <v>NR1I2</v>
      </c>
      <c r="B11133" s="4">
        <v>9</v>
      </c>
      <c r="C11133" s="5">
        <v>0.57999999999999996</v>
      </c>
    </row>
    <row r="11134" spans="1:3" x14ac:dyDescent="0.2">
      <c r="A11134" s="3" t="str">
        <f>"FGF17"</f>
        <v>FGF17</v>
      </c>
      <c r="B11134" s="4">
        <v>9</v>
      </c>
      <c r="C11134" s="5">
        <v>0.57899999999999996</v>
      </c>
    </row>
    <row r="11135" spans="1:3" x14ac:dyDescent="0.2">
      <c r="A11135" s="3" t="str">
        <f>"AL136441.1"</f>
        <v>AL136441.1</v>
      </c>
      <c r="B11135" s="4">
        <v>9</v>
      </c>
      <c r="C11135" s="5">
        <v>0.57899999999999996</v>
      </c>
    </row>
    <row r="11136" spans="1:3" x14ac:dyDescent="0.2">
      <c r="A11136" s="3" t="str">
        <f>"AL583810.1"</f>
        <v>AL583810.1</v>
      </c>
      <c r="B11136" s="4">
        <v>9</v>
      </c>
      <c r="C11136" s="5">
        <v>0.57899999999999996</v>
      </c>
    </row>
    <row r="11137" spans="1:3" x14ac:dyDescent="0.2">
      <c r="A11137" s="3" t="str">
        <f>"AL583859.3"</f>
        <v>AL583859.3</v>
      </c>
      <c r="B11137" s="4">
        <v>9</v>
      </c>
      <c r="C11137" s="5">
        <v>0.57599999999999996</v>
      </c>
    </row>
    <row r="11138" spans="1:3" x14ac:dyDescent="0.2">
      <c r="A11138" s="3" t="str">
        <f>"AC011453.1"</f>
        <v>AC011453.1</v>
      </c>
      <c r="B11138" s="4">
        <v>9</v>
      </c>
      <c r="C11138" s="5">
        <v>0.57499999999999996</v>
      </c>
    </row>
    <row r="11139" spans="1:3" x14ac:dyDescent="0.2">
      <c r="A11139" s="3" t="str">
        <f>"AC099332.1"</f>
        <v>AC099332.1</v>
      </c>
      <c r="B11139" s="4">
        <v>9</v>
      </c>
      <c r="C11139" s="5">
        <v>0.57499999999999996</v>
      </c>
    </row>
    <row r="11140" spans="1:3" x14ac:dyDescent="0.2">
      <c r="A11140" s="3" t="str">
        <f>"AC112484.5"</f>
        <v>AC112484.5</v>
      </c>
      <c r="B11140" s="4">
        <v>9</v>
      </c>
      <c r="C11140" s="5">
        <v>0.57499999999999996</v>
      </c>
    </row>
    <row r="11141" spans="1:3" x14ac:dyDescent="0.2">
      <c r="A11141" s="3" t="str">
        <f>"LINC02548"</f>
        <v>LINC02548</v>
      </c>
      <c r="B11141" s="4">
        <v>9</v>
      </c>
      <c r="C11141" s="5">
        <v>0.57399999999999995</v>
      </c>
    </row>
    <row r="11142" spans="1:3" x14ac:dyDescent="0.2">
      <c r="A11142" s="3" t="str">
        <f>"AC002072.1"</f>
        <v>AC002072.1</v>
      </c>
      <c r="B11142" s="4">
        <v>9</v>
      </c>
      <c r="C11142" s="5">
        <v>0.57399999999999995</v>
      </c>
    </row>
    <row r="11143" spans="1:3" x14ac:dyDescent="0.2">
      <c r="A11143" s="3" t="str">
        <f>"LINC02078"</f>
        <v>LINC02078</v>
      </c>
      <c r="B11143" s="4">
        <v>9</v>
      </c>
      <c r="C11143" s="5">
        <v>0.57299999999999995</v>
      </c>
    </row>
    <row r="11144" spans="1:3" x14ac:dyDescent="0.2">
      <c r="A11144" s="3" t="str">
        <f>"ASB14"</f>
        <v>ASB14</v>
      </c>
      <c r="B11144" s="4">
        <v>9</v>
      </c>
      <c r="C11144" s="5">
        <v>0.57299999999999995</v>
      </c>
    </row>
    <row r="11145" spans="1:3" x14ac:dyDescent="0.2">
      <c r="A11145" s="3" t="str">
        <f>"SLC5A4-AS1"</f>
        <v>SLC5A4-AS1</v>
      </c>
      <c r="B11145" s="4">
        <v>9</v>
      </c>
      <c r="C11145" s="5">
        <v>0.57199999999999995</v>
      </c>
    </row>
    <row r="11146" spans="1:3" x14ac:dyDescent="0.2">
      <c r="A11146" s="3" t="str">
        <f>"GSTM2"</f>
        <v>GSTM2</v>
      </c>
      <c r="B11146" s="4">
        <v>9</v>
      </c>
      <c r="C11146" s="5">
        <v>0.57099999999999995</v>
      </c>
    </row>
    <row r="11147" spans="1:3" x14ac:dyDescent="0.2">
      <c r="A11147" s="3" t="str">
        <f>"PKD1"</f>
        <v>PKD1</v>
      </c>
      <c r="B11147" s="4">
        <v>9</v>
      </c>
      <c r="C11147" s="5">
        <v>0.57099999999999995</v>
      </c>
    </row>
    <row r="11148" spans="1:3" x14ac:dyDescent="0.2">
      <c r="A11148" s="3" t="str">
        <f>"LINC02728"</f>
        <v>LINC02728</v>
      </c>
      <c r="B11148" s="4">
        <v>9</v>
      </c>
      <c r="C11148" s="5">
        <v>0.56899999999999995</v>
      </c>
    </row>
    <row r="11149" spans="1:3" x14ac:dyDescent="0.2">
      <c r="A11149" s="3" t="str">
        <f>"AL021707.3"</f>
        <v>AL021707.3</v>
      </c>
      <c r="B11149" s="4">
        <v>9</v>
      </c>
      <c r="C11149" s="5">
        <v>0.56499999999999995</v>
      </c>
    </row>
    <row r="11150" spans="1:3" x14ac:dyDescent="0.2">
      <c r="A11150" s="3" t="str">
        <f>"AC104232.3"</f>
        <v>AC104232.3</v>
      </c>
      <c r="B11150" s="4">
        <v>9</v>
      </c>
      <c r="C11150" s="5">
        <v>0.56499999999999995</v>
      </c>
    </row>
    <row r="11151" spans="1:3" x14ac:dyDescent="0.2">
      <c r="A11151" s="3" t="str">
        <f>"CDH8"</f>
        <v>CDH8</v>
      </c>
      <c r="B11151" s="4">
        <v>9</v>
      </c>
      <c r="C11151" s="5">
        <v>0.56399999999999995</v>
      </c>
    </row>
    <row r="11152" spans="1:3" x14ac:dyDescent="0.2">
      <c r="A11152" s="3" t="str">
        <f>"AHI1"</f>
        <v>AHI1</v>
      </c>
      <c r="B11152" s="4">
        <v>9</v>
      </c>
      <c r="C11152" s="5">
        <v>0.56399999999999995</v>
      </c>
    </row>
    <row r="11153" spans="1:3" x14ac:dyDescent="0.2">
      <c r="A11153" s="3" t="str">
        <f>"SPANXA2-OT1"</f>
        <v>SPANXA2-OT1</v>
      </c>
      <c r="B11153" s="4">
        <v>9</v>
      </c>
      <c r="C11153" s="5">
        <v>0.56299999999999994</v>
      </c>
    </row>
    <row r="11154" spans="1:3" x14ac:dyDescent="0.2">
      <c r="A11154" s="3" t="str">
        <f>"LINC01993"</f>
        <v>LINC01993</v>
      </c>
      <c r="B11154" s="4">
        <v>9</v>
      </c>
      <c r="C11154" s="5">
        <v>0.56200000000000006</v>
      </c>
    </row>
    <row r="11155" spans="1:3" x14ac:dyDescent="0.2">
      <c r="A11155" s="3" t="str">
        <f>"ERVK13-1"</f>
        <v>ERVK13-1</v>
      </c>
      <c r="B11155" s="4">
        <v>9</v>
      </c>
      <c r="C11155" s="5">
        <v>0.56100000000000005</v>
      </c>
    </row>
    <row r="11156" spans="1:3" x14ac:dyDescent="0.2">
      <c r="A11156" s="3" t="str">
        <f>"AC244197.3"</f>
        <v>AC244197.3</v>
      </c>
      <c r="B11156" s="4">
        <v>9</v>
      </c>
      <c r="C11156" s="5">
        <v>0.56100000000000005</v>
      </c>
    </row>
    <row r="11157" spans="1:3" x14ac:dyDescent="0.2">
      <c r="A11157" s="3" t="str">
        <f>"SAMMSON"</f>
        <v>SAMMSON</v>
      </c>
      <c r="B11157" s="4">
        <v>9</v>
      </c>
      <c r="C11157" s="5">
        <v>0.55900000000000005</v>
      </c>
    </row>
    <row r="11158" spans="1:3" x14ac:dyDescent="0.2">
      <c r="A11158" s="3" t="str">
        <f>"RABGAP1L-IT1"</f>
        <v>RABGAP1L-IT1</v>
      </c>
      <c r="B11158" s="4">
        <v>9</v>
      </c>
      <c r="C11158" s="5">
        <v>0.55900000000000005</v>
      </c>
    </row>
    <row r="11159" spans="1:3" x14ac:dyDescent="0.2">
      <c r="A11159" s="3" t="str">
        <f>"LINC00648"</f>
        <v>LINC00648</v>
      </c>
      <c r="B11159" s="4">
        <v>9</v>
      </c>
      <c r="C11159" s="5">
        <v>0.55500000000000005</v>
      </c>
    </row>
    <row r="11160" spans="1:3" x14ac:dyDescent="0.2">
      <c r="A11160" s="3" t="str">
        <f>"AC009318.1"</f>
        <v>AC009318.1</v>
      </c>
      <c r="B11160" s="4">
        <v>9</v>
      </c>
      <c r="C11160" s="5">
        <v>0.55500000000000005</v>
      </c>
    </row>
    <row r="11161" spans="1:3" x14ac:dyDescent="0.2">
      <c r="A11161" s="3" t="str">
        <f>"STPG3-AS1"</f>
        <v>STPG3-AS1</v>
      </c>
      <c r="B11161" s="4">
        <v>9</v>
      </c>
      <c r="C11161" s="5">
        <v>0.55300000000000005</v>
      </c>
    </row>
    <row r="11162" spans="1:3" x14ac:dyDescent="0.2">
      <c r="A11162" s="3" t="str">
        <f>"TSBP1-AS1"</f>
        <v>TSBP1-AS1</v>
      </c>
      <c r="B11162" s="4">
        <v>9</v>
      </c>
      <c r="C11162" s="5">
        <v>0.55100000000000005</v>
      </c>
    </row>
    <row r="11163" spans="1:3" x14ac:dyDescent="0.2">
      <c r="A11163" s="3" t="str">
        <f>"CYP2G1P"</f>
        <v>CYP2G1P</v>
      </c>
      <c r="B11163" s="4">
        <v>9</v>
      </c>
      <c r="C11163" s="5">
        <v>0.55100000000000005</v>
      </c>
    </row>
    <row r="11164" spans="1:3" x14ac:dyDescent="0.2">
      <c r="A11164" s="3" t="str">
        <f>"LINC00954"</f>
        <v>LINC00954</v>
      </c>
      <c r="B11164" s="4">
        <v>9</v>
      </c>
      <c r="C11164" s="5">
        <v>0.55100000000000005</v>
      </c>
    </row>
    <row r="11165" spans="1:3" x14ac:dyDescent="0.2">
      <c r="A11165" s="3" t="str">
        <f>"AC020658.6"</f>
        <v>AC020658.6</v>
      </c>
      <c r="B11165" s="4">
        <v>9</v>
      </c>
      <c r="C11165" s="5">
        <v>0.55000000000000004</v>
      </c>
    </row>
    <row r="11166" spans="1:3" x14ac:dyDescent="0.2">
      <c r="A11166" s="3" t="str">
        <f>"AGAP12P"</f>
        <v>AGAP12P</v>
      </c>
      <c r="B11166" s="4">
        <v>9</v>
      </c>
      <c r="C11166" s="5">
        <v>0.55000000000000004</v>
      </c>
    </row>
    <row r="11167" spans="1:3" x14ac:dyDescent="0.2">
      <c r="A11167" s="3" t="str">
        <f>"PBX4"</f>
        <v>PBX4</v>
      </c>
      <c r="B11167" s="4">
        <v>9</v>
      </c>
      <c r="C11167" s="5">
        <v>0.54900000000000004</v>
      </c>
    </row>
    <row r="11168" spans="1:3" x14ac:dyDescent="0.2">
      <c r="A11168" s="3" t="str">
        <f>"COLQ"</f>
        <v>COLQ</v>
      </c>
      <c r="B11168" s="4">
        <v>9</v>
      </c>
      <c r="C11168" s="5">
        <v>0.54800000000000004</v>
      </c>
    </row>
    <row r="11169" spans="1:3" x14ac:dyDescent="0.2">
      <c r="A11169" s="3" t="str">
        <f>"TSC22D1-AS1"</f>
        <v>TSC22D1-AS1</v>
      </c>
      <c r="B11169" s="4">
        <v>9</v>
      </c>
      <c r="C11169" s="5">
        <v>0.54800000000000004</v>
      </c>
    </row>
    <row r="11170" spans="1:3" x14ac:dyDescent="0.2">
      <c r="A11170" s="3" t="str">
        <f>"AC007998.4"</f>
        <v>AC007998.4</v>
      </c>
      <c r="B11170" s="4">
        <v>9</v>
      </c>
      <c r="C11170" s="5">
        <v>0.54700000000000004</v>
      </c>
    </row>
    <row r="11171" spans="1:3" x14ac:dyDescent="0.2">
      <c r="A11171" s="3" t="str">
        <f>"AC007682.1"</f>
        <v>AC007682.1</v>
      </c>
      <c r="B11171" s="4">
        <v>9</v>
      </c>
      <c r="C11171" s="5">
        <v>0.54700000000000004</v>
      </c>
    </row>
    <row r="11172" spans="1:3" x14ac:dyDescent="0.2">
      <c r="A11172" s="3" t="str">
        <f>"LINC01209"</f>
        <v>LINC01209</v>
      </c>
      <c r="B11172" s="4">
        <v>9</v>
      </c>
      <c r="C11172" s="5">
        <v>0.54500000000000004</v>
      </c>
    </row>
    <row r="11173" spans="1:3" x14ac:dyDescent="0.2">
      <c r="A11173" s="3" t="str">
        <f>"AC004817.4"</f>
        <v>AC004817.4</v>
      </c>
      <c r="B11173" s="4">
        <v>9</v>
      </c>
      <c r="C11173" s="5">
        <v>0.54500000000000004</v>
      </c>
    </row>
    <row r="11174" spans="1:3" x14ac:dyDescent="0.2">
      <c r="A11174" s="3" t="str">
        <f>"SILC1"</f>
        <v>SILC1</v>
      </c>
      <c r="B11174" s="4">
        <v>9</v>
      </c>
      <c r="C11174" s="5">
        <v>0.54400000000000004</v>
      </c>
    </row>
    <row r="11175" spans="1:3" x14ac:dyDescent="0.2">
      <c r="A11175" s="3" t="str">
        <f>"AC092135.3"</f>
        <v>AC092135.3</v>
      </c>
      <c r="B11175" s="4">
        <v>9</v>
      </c>
      <c r="C11175" s="5">
        <v>0.54400000000000004</v>
      </c>
    </row>
    <row r="11176" spans="1:3" x14ac:dyDescent="0.2">
      <c r="A11176" s="3" t="str">
        <f>"AC010973.2"</f>
        <v>AC010973.2</v>
      </c>
      <c r="B11176" s="4">
        <v>9</v>
      </c>
      <c r="C11176" s="5">
        <v>0.54400000000000004</v>
      </c>
    </row>
    <row r="11177" spans="1:3" x14ac:dyDescent="0.2">
      <c r="A11177" s="3" t="str">
        <f>"AC108451.1"</f>
        <v>AC108451.1</v>
      </c>
      <c r="B11177" s="4">
        <v>9</v>
      </c>
      <c r="C11177" s="5">
        <v>0.54400000000000004</v>
      </c>
    </row>
    <row r="11178" spans="1:3" x14ac:dyDescent="0.2">
      <c r="A11178" s="3" t="str">
        <f>"LINC01341"</f>
        <v>LINC01341</v>
      </c>
      <c r="B11178" s="4">
        <v>9</v>
      </c>
      <c r="C11178" s="5">
        <v>0.54300000000000004</v>
      </c>
    </row>
    <row r="11179" spans="1:3" x14ac:dyDescent="0.2">
      <c r="A11179" s="3" t="str">
        <f>"AC019270.1"</f>
        <v>AC019270.1</v>
      </c>
      <c r="B11179" s="4">
        <v>9</v>
      </c>
      <c r="C11179" s="5">
        <v>0.54100000000000004</v>
      </c>
    </row>
    <row r="11180" spans="1:3" x14ac:dyDescent="0.2">
      <c r="A11180" s="3" t="str">
        <f>"AC090617.10"</f>
        <v>AC090617.10</v>
      </c>
      <c r="B11180" s="4">
        <v>9</v>
      </c>
      <c r="C11180" s="5">
        <v>0.54100000000000004</v>
      </c>
    </row>
    <row r="11181" spans="1:3" x14ac:dyDescent="0.2">
      <c r="A11181" s="3" t="str">
        <f>"FAM215B"</f>
        <v>FAM215B</v>
      </c>
      <c r="B11181" s="4">
        <v>9</v>
      </c>
      <c r="C11181" s="5">
        <v>0.54100000000000004</v>
      </c>
    </row>
    <row r="11182" spans="1:3" x14ac:dyDescent="0.2">
      <c r="A11182" s="3" t="str">
        <f>"STK11IP"</f>
        <v>STK11IP</v>
      </c>
      <c r="B11182" s="4">
        <v>9</v>
      </c>
      <c r="C11182" s="5">
        <v>0.53900000000000003</v>
      </c>
    </row>
    <row r="11183" spans="1:3" x14ac:dyDescent="0.2">
      <c r="A11183" s="3" t="str">
        <f>"AC092757.3"</f>
        <v>AC092757.3</v>
      </c>
      <c r="B11183" s="4">
        <v>9</v>
      </c>
      <c r="C11183" s="5">
        <v>0.53900000000000003</v>
      </c>
    </row>
    <row r="11184" spans="1:3" x14ac:dyDescent="0.2">
      <c r="A11184" s="3" t="str">
        <f>"ECHDC2"</f>
        <v>ECHDC2</v>
      </c>
      <c r="B11184" s="4">
        <v>9</v>
      </c>
      <c r="C11184" s="5">
        <v>0.53900000000000003</v>
      </c>
    </row>
    <row r="11185" spans="1:3" x14ac:dyDescent="0.2">
      <c r="A11185" s="3" t="str">
        <f>"LINC00486"</f>
        <v>LINC00486</v>
      </c>
      <c r="B11185" s="4">
        <v>9</v>
      </c>
      <c r="C11185" s="5">
        <v>0.53800000000000003</v>
      </c>
    </row>
    <row r="11186" spans="1:3" x14ac:dyDescent="0.2">
      <c r="A11186" s="3" t="str">
        <f>"SEC14L1P1"</f>
        <v>SEC14L1P1</v>
      </c>
      <c r="B11186" s="4">
        <v>9</v>
      </c>
      <c r="C11186" s="5">
        <v>0.53700000000000003</v>
      </c>
    </row>
    <row r="11187" spans="1:3" x14ac:dyDescent="0.2">
      <c r="A11187" s="3" t="str">
        <f>"PRRT2"</f>
        <v>PRRT2</v>
      </c>
      <c r="B11187" s="4">
        <v>9</v>
      </c>
      <c r="C11187" s="5">
        <v>0.53600000000000003</v>
      </c>
    </row>
    <row r="11188" spans="1:3" x14ac:dyDescent="0.2">
      <c r="A11188" s="3" t="str">
        <f>"EIF1B-AS1"</f>
        <v>EIF1B-AS1</v>
      </c>
      <c r="B11188" s="4">
        <v>9</v>
      </c>
      <c r="C11188" s="5">
        <v>0.53600000000000003</v>
      </c>
    </row>
    <row r="11189" spans="1:3" x14ac:dyDescent="0.2">
      <c r="A11189" s="3" t="str">
        <f>"AC138470.1"</f>
        <v>AC138470.1</v>
      </c>
      <c r="B11189" s="4">
        <v>9</v>
      </c>
      <c r="C11189" s="5">
        <v>0.53100000000000003</v>
      </c>
    </row>
    <row r="11190" spans="1:3" x14ac:dyDescent="0.2">
      <c r="A11190" s="3" t="str">
        <f>"AC008739.6"</f>
        <v>AC008739.6</v>
      </c>
      <c r="B11190" s="4">
        <v>9</v>
      </c>
      <c r="C11190" s="5">
        <v>0.52900000000000003</v>
      </c>
    </row>
    <row r="11191" spans="1:3" x14ac:dyDescent="0.2">
      <c r="A11191" s="3" t="str">
        <f>"AP002812.5"</f>
        <v>AP002812.5</v>
      </c>
      <c r="B11191" s="4">
        <v>9</v>
      </c>
      <c r="C11191" s="5">
        <v>0.52700000000000002</v>
      </c>
    </row>
    <row r="11192" spans="1:3" x14ac:dyDescent="0.2">
      <c r="A11192" s="3" t="str">
        <f>"AC024580.1"</f>
        <v>AC024580.1</v>
      </c>
      <c r="B11192" s="4">
        <v>9</v>
      </c>
      <c r="C11192" s="5">
        <v>0.52700000000000002</v>
      </c>
    </row>
    <row r="11193" spans="1:3" x14ac:dyDescent="0.2">
      <c r="A11193" s="3" t="str">
        <f>"STAG3L3"</f>
        <v>STAG3L3</v>
      </c>
      <c r="B11193" s="4">
        <v>9</v>
      </c>
      <c r="C11193" s="5">
        <v>0.52400000000000002</v>
      </c>
    </row>
    <row r="11194" spans="1:3" x14ac:dyDescent="0.2">
      <c r="A11194" s="3" t="str">
        <f>"PRKG1-AS1"</f>
        <v>PRKG1-AS1</v>
      </c>
      <c r="B11194" s="4">
        <v>9</v>
      </c>
      <c r="C11194" s="5">
        <v>0.52200000000000002</v>
      </c>
    </row>
    <row r="11195" spans="1:3" x14ac:dyDescent="0.2">
      <c r="A11195" s="3" t="str">
        <f>"TIMM23B-AGAP6"</f>
        <v>TIMM23B-AGAP6</v>
      </c>
      <c r="B11195" s="4">
        <v>9</v>
      </c>
      <c r="C11195" s="5">
        <v>0.52100000000000002</v>
      </c>
    </row>
    <row r="11196" spans="1:3" x14ac:dyDescent="0.2">
      <c r="A11196" s="3" t="str">
        <f>"AKR7L"</f>
        <v>AKR7L</v>
      </c>
      <c r="B11196" s="4">
        <v>9</v>
      </c>
      <c r="C11196" s="5">
        <v>0.52100000000000002</v>
      </c>
    </row>
    <row r="11197" spans="1:3" x14ac:dyDescent="0.2">
      <c r="A11197" s="3" t="str">
        <f>"AC107419.1"</f>
        <v>AC107419.1</v>
      </c>
      <c r="B11197" s="4">
        <v>9</v>
      </c>
      <c r="C11197" s="5">
        <v>0.52</v>
      </c>
    </row>
    <row r="11198" spans="1:3" x14ac:dyDescent="0.2">
      <c r="A11198" s="3" t="str">
        <f>"SFI1"</f>
        <v>SFI1</v>
      </c>
      <c r="B11198" s="4">
        <v>9</v>
      </c>
      <c r="C11198" s="5">
        <v>0.51600000000000001</v>
      </c>
    </row>
    <row r="11199" spans="1:3" x14ac:dyDescent="0.2">
      <c r="A11199" s="3" t="str">
        <f>"OR2AT4"</f>
        <v>OR2AT4</v>
      </c>
      <c r="B11199" s="4">
        <v>9</v>
      </c>
      <c r="C11199" s="5">
        <v>0.51600000000000001</v>
      </c>
    </row>
    <row r="11200" spans="1:3" x14ac:dyDescent="0.2">
      <c r="A11200" s="3" t="str">
        <f>"AC005785.2"</f>
        <v>AC005785.2</v>
      </c>
      <c r="B11200" s="4">
        <v>9</v>
      </c>
      <c r="C11200" s="5">
        <v>0.51500000000000001</v>
      </c>
    </row>
    <row r="11201" spans="1:3" x14ac:dyDescent="0.2">
      <c r="A11201" s="3" t="str">
        <f>"ARPC4-TTLL3"</f>
        <v>ARPC4-TTLL3</v>
      </c>
      <c r="B11201" s="4">
        <v>9</v>
      </c>
      <c r="C11201" s="5">
        <v>0.51500000000000001</v>
      </c>
    </row>
    <row r="11202" spans="1:3" x14ac:dyDescent="0.2">
      <c r="A11202" s="3" t="str">
        <f>"RAD9A"</f>
        <v>RAD9A</v>
      </c>
      <c r="B11202" s="4">
        <v>9</v>
      </c>
      <c r="C11202" s="5">
        <v>0.51500000000000001</v>
      </c>
    </row>
    <row r="11203" spans="1:3" x14ac:dyDescent="0.2">
      <c r="A11203" s="3" t="str">
        <f>"AC012441.2"</f>
        <v>AC012441.2</v>
      </c>
      <c r="B11203" s="4">
        <v>9</v>
      </c>
      <c r="C11203" s="5">
        <v>0.51200000000000001</v>
      </c>
    </row>
    <row r="11204" spans="1:3" x14ac:dyDescent="0.2">
      <c r="A11204" s="3" t="str">
        <f>"L3MBTL1"</f>
        <v>L3MBTL1</v>
      </c>
      <c r="B11204" s="4">
        <v>9</v>
      </c>
      <c r="C11204" s="5">
        <v>0.50900000000000001</v>
      </c>
    </row>
    <row r="11205" spans="1:3" x14ac:dyDescent="0.2">
      <c r="A11205" s="3" t="str">
        <f>"TMEM175"</f>
        <v>TMEM175</v>
      </c>
      <c r="B11205" s="4">
        <v>9</v>
      </c>
      <c r="C11205" s="5">
        <v>0.50900000000000001</v>
      </c>
    </row>
    <row r="11206" spans="1:3" x14ac:dyDescent="0.2">
      <c r="A11206" s="3" t="str">
        <f>"AC091691.3"</f>
        <v>AC091691.3</v>
      </c>
      <c r="B11206" s="4">
        <v>9</v>
      </c>
      <c r="C11206" s="5">
        <v>0.50600000000000001</v>
      </c>
    </row>
    <row r="11207" spans="1:3" x14ac:dyDescent="0.2">
      <c r="A11207" s="3" t="str">
        <f>"ZNF251"</f>
        <v>ZNF251</v>
      </c>
      <c r="B11207" s="4">
        <v>9</v>
      </c>
      <c r="C11207" s="5">
        <v>0.505</v>
      </c>
    </row>
    <row r="11208" spans="1:3" x14ac:dyDescent="0.2">
      <c r="A11208" s="3" t="str">
        <f>"ITGA7"</f>
        <v>ITGA7</v>
      </c>
      <c r="B11208" s="4">
        <v>9</v>
      </c>
      <c r="C11208" s="5">
        <v>0.504</v>
      </c>
    </row>
    <row r="11209" spans="1:3" x14ac:dyDescent="0.2">
      <c r="A11209" s="3" t="str">
        <f>"AL031602.1"</f>
        <v>AL031602.1</v>
      </c>
      <c r="B11209" s="4">
        <v>9</v>
      </c>
      <c r="C11209" s="5">
        <v>0.502</v>
      </c>
    </row>
    <row r="11210" spans="1:3" x14ac:dyDescent="0.2">
      <c r="A11210" s="3" t="str">
        <f>"EHMT2-AS1"</f>
        <v>EHMT2-AS1</v>
      </c>
      <c r="B11210" s="4">
        <v>9</v>
      </c>
      <c r="C11210" s="5">
        <v>0.5</v>
      </c>
    </row>
    <row r="11211" spans="1:3" x14ac:dyDescent="0.2">
      <c r="A11211" s="3" t="str">
        <f>"AP001412.1"</f>
        <v>AP001412.1</v>
      </c>
      <c r="B11211" s="4">
        <v>9</v>
      </c>
      <c r="C11211" s="5">
        <v>0.5</v>
      </c>
    </row>
    <row r="11212" spans="1:3" x14ac:dyDescent="0.2">
      <c r="A11212" s="3" t="str">
        <f>"CACNA1D"</f>
        <v>CACNA1D</v>
      </c>
      <c r="B11212" s="4">
        <v>9</v>
      </c>
      <c r="C11212" s="5">
        <v>0.496</v>
      </c>
    </row>
    <row r="11213" spans="1:3" x14ac:dyDescent="0.2">
      <c r="A11213" s="3" t="str">
        <f>"AC092111.2"</f>
        <v>AC092111.2</v>
      </c>
      <c r="B11213" s="4">
        <v>9</v>
      </c>
      <c r="C11213" s="5">
        <v>0.495</v>
      </c>
    </row>
    <row r="11214" spans="1:3" x14ac:dyDescent="0.2">
      <c r="A11214" s="3" t="str">
        <f>"SPTB"</f>
        <v>SPTB</v>
      </c>
      <c r="B11214" s="4">
        <v>9</v>
      </c>
      <c r="C11214" s="5">
        <v>0.49399999999999999</v>
      </c>
    </row>
    <row r="11215" spans="1:3" x14ac:dyDescent="0.2">
      <c r="A11215" s="3" t="str">
        <f>"AC116158.3"</f>
        <v>AC116158.3</v>
      </c>
      <c r="B11215" s="4">
        <v>9</v>
      </c>
      <c r="C11215" s="5">
        <v>0.49299999999999999</v>
      </c>
    </row>
    <row r="11216" spans="1:3" x14ac:dyDescent="0.2">
      <c r="A11216" s="3" t="str">
        <f>"AL590867.1"</f>
        <v>AL590867.1</v>
      </c>
      <c r="B11216" s="4">
        <v>9</v>
      </c>
      <c r="C11216" s="5">
        <v>0.49099999999999999</v>
      </c>
    </row>
    <row r="11217" spans="1:3" x14ac:dyDescent="0.2">
      <c r="A11217" s="3" t="str">
        <f>"LINC01786"</f>
        <v>LINC01786</v>
      </c>
      <c r="B11217" s="4">
        <v>9</v>
      </c>
      <c r="C11217" s="5">
        <v>0.49</v>
      </c>
    </row>
    <row r="11218" spans="1:3" x14ac:dyDescent="0.2">
      <c r="A11218" s="3" t="str">
        <f>"AC008906.1"</f>
        <v>AC008906.1</v>
      </c>
      <c r="B11218" s="4">
        <v>9</v>
      </c>
      <c r="C11218" s="5">
        <v>0.49</v>
      </c>
    </row>
    <row r="11219" spans="1:3" x14ac:dyDescent="0.2">
      <c r="A11219" s="3" t="str">
        <f>"AL162458.1"</f>
        <v>AL162458.1</v>
      </c>
      <c r="B11219" s="4">
        <v>9</v>
      </c>
      <c r="C11219" s="5">
        <v>0.48099999999999998</v>
      </c>
    </row>
    <row r="11220" spans="1:3" x14ac:dyDescent="0.2">
      <c r="A11220" s="3" t="str">
        <f>"MIR4280HG"</f>
        <v>MIR4280HG</v>
      </c>
      <c r="B11220" s="4">
        <v>9</v>
      </c>
      <c r="C11220" s="5">
        <v>0.48</v>
      </c>
    </row>
    <row r="11221" spans="1:3" x14ac:dyDescent="0.2">
      <c r="A11221" s="3" t="str">
        <f>"AC007666.2"</f>
        <v>AC007666.2</v>
      </c>
      <c r="B11221" s="4">
        <v>9</v>
      </c>
      <c r="C11221" s="5">
        <v>0.47799999999999998</v>
      </c>
    </row>
    <row r="11222" spans="1:3" x14ac:dyDescent="0.2">
      <c r="A11222" s="3" t="str">
        <f>"LINC02436"</f>
        <v>LINC02436</v>
      </c>
      <c r="B11222" s="4">
        <v>9</v>
      </c>
      <c r="C11222" s="5">
        <v>0.47099999999999997</v>
      </c>
    </row>
    <row r="11223" spans="1:3" x14ac:dyDescent="0.2">
      <c r="A11223" s="3" t="str">
        <f>"REV3L"</f>
        <v>REV3L</v>
      </c>
      <c r="B11223" s="4">
        <v>9</v>
      </c>
      <c r="C11223" s="5">
        <v>0.47</v>
      </c>
    </row>
    <row r="11224" spans="1:3" x14ac:dyDescent="0.2">
      <c r="A11224" s="3" t="str">
        <f>"AL391684.1"</f>
        <v>AL391684.1</v>
      </c>
      <c r="B11224" s="4">
        <v>9</v>
      </c>
      <c r="C11224" s="5">
        <v>0.46899999999999997</v>
      </c>
    </row>
    <row r="11225" spans="1:3" x14ac:dyDescent="0.2">
      <c r="A11225" s="3" t="str">
        <f>"Z69720.1"</f>
        <v>Z69720.1</v>
      </c>
      <c r="B11225" s="4">
        <v>9</v>
      </c>
      <c r="C11225" s="5">
        <v>0.46500000000000002</v>
      </c>
    </row>
    <row r="11226" spans="1:3" x14ac:dyDescent="0.2">
      <c r="A11226" s="3" t="str">
        <f>"AC018737.2"</f>
        <v>AC018737.2</v>
      </c>
      <c r="B11226" s="4">
        <v>9</v>
      </c>
      <c r="C11226" s="5">
        <v>0.46500000000000002</v>
      </c>
    </row>
    <row r="11227" spans="1:3" x14ac:dyDescent="0.2">
      <c r="A11227" s="3" t="str">
        <f>"AC112484.1"</f>
        <v>AC112484.1</v>
      </c>
      <c r="B11227" s="4">
        <v>9</v>
      </c>
      <c r="C11227" s="5">
        <v>0.46500000000000002</v>
      </c>
    </row>
    <row r="11228" spans="1:3" x14ac:dyDescent="0.2">
      <c r="A11228" s="3" t="str">
        <f>"AC112484.3"</f>
        <v>AC112484.3</v>
      </c>
      <c r="B11228" s="4">
        <v>9</v>
      </c>
      <c r="C11228" s="5">
        <v>0.46300000000000002</v>
      </c>
    </row>
    <row r="11229" spans="1:3" x14ac:dyDescent="0.2">
      <c r="A11229" s="3" t="str">
        <f>"AL080317.2"</f>
        <v>AL080317.2</v>
      </c>
      <c r="B11229" s="4">
        <v>9</v>
      </c>
      <c r="C11229" s="5">
        <v>0.46200000000000002</v>
      </c>
    </row>
    <row r="11230" spans="1:3" x14ac:dyDescent="0.2">
      <c r="A11230" s="3" t="str">
        <f>"AC008105.1"</f>
        <v>AC008105.1</v>
      </c>
      <c r="B11230" s="4">
        <v>9</v>
      </c>
      <c r="C11230" s="5">
        <v>0.45800000000000002</v>
      </c>
    </row>
    <row r="11231" spans="1:3" x14ac:dyDescent="0.2">
      <c r="A11231" s="3" t="str">
        <f>"AC018638.7"</f>
        <v>AC018638.7</v>
      </c>
      <c r="B11231" s="4">
        <v>9</v>
      </c>
      <c r="C11231" s="5">
        <v>0.45800000000000002</v>
      </c>
    </row>
    <row r="11232" spans="1:3" x14ac:dyDescent="0.2">
      <c r="A11232" s="3" t="str">
        <f>"MAP4K3-DT"</f>
        <v>MAP4K3-DT</v>
      </c>
      <c r="B11232" s="4">
        <v>9</v>
      </c>
      <c r="C11232" s="5">
        <v>0.45200000000000001</v>
      </c>
    </row>
    <row r="11233" spans="1:3" x14ac:dyDescent="0.2">
      <c r="A11233" s="3" t="str">
        <f>"AC134775.1"</f>
        <v>AC134775.1</v>
      </c>
      <c r="B11233" s="4">
        <v>9</v>
      </c>
      <c r="C11233" s="5">
        <v>0.44800000000000001</v>
      </c>
    </row>
    <row r="11234" spans="1:3" x14ac:dyDescent="0.2">
      <c r="A11234" s="3" t="str">
        <f>"CPT1C"</f>
        <v>CPT1C</v>
      </c>
      <c r="B11234" s="4">
        <v>9</v>
      </c>
      <c r="C11234" s="5">
        <v>0.44700000000000001</v>
      </c>
    </row>
    <row r="11235" spans="1:3" x14ac:dyDescent="0.2">
      <c r="A11235" s="3" t="str">
        <f>"OR7D2"</f>
        <v>OR7D2</v>
      </c>
      <c r="B11235" s="4">
        <v>9</v>
      </c>
      <c r="C11235" s="5">
        <v>0.44500000000000001</v>
      </c>
    </row>
    <row r="11236" spans="1:3" x14ac:dyDescent="0.2">
      <c r="A11236" s="3" t="str">
        <f>"SMIM17"</f>
        <v>SMIM17</v>
      </c>
      <c r="B11236" s="4">
        <v>9</v>
      </c>
      <c r="C11236" s="5">
        <v>0.437</v>
      </c>
    </row>
    <row r="11237" spans="1:3" x14ac:dyDescent="0.2">
      <c r="A11237" s="3" t="str">
        <f>"RASL10B"</f>
        <v>RASL10B</v>
      </c>
      <c r="B11237" s="4">
        <v>9</v>
      </c>
      <c r="C11237" s="5">
        <v>0.434</v>
      </c>
    </row>
    <row r="11238" spans="1:3" x14ac:dyDescent="0.2">
      <c r="A11238" s="3" t="str">
        <f>"RNU2-1"</f>
        <v>RNU2-1</v>
      </c>
      <c r="B11238" s="4">
        <v>9</v>
      </c>
      <c r="C11238" s="5">
        <v>0.432</v>
      </c>
    </row>
    <row r="11239" spans="1:3" x14ac:dyDescent="0.2">
      <c r="A11239" s="3" t="str">
        <f>"MFAP5"</f>
        <v>MFAP5</v>
      </c>
      <c r="B11239" s="4">
        <v>9</v>
      </c>
      <c r="C11239" s="5">
        <v>0.42699999999999999</v>
      </c>
    </row>
    <row r="11240" spans="1:3" x14ac:dyDescent="0.2">
      <c r="A11240" s="3" t="str">
        <f>"AC005954.2"</f>
        <v>AC005954.2</v>
      </c>
      <c r="B11240" s="4">
        <v>9</v>
      </c>
      <c r="C11240" s="5">
        <v>0.42599999999999999</v>
      </c>
    </row>
    <row r="11241" spans="1:3" x14ac:dyDescent="0.2">
      <c r="A11241" s="3" t="str">
        <f>"ANO7"</f>
        <v>ANO7</v>
      </c>
      <c r="B11241" s="4">
        <v>9</v>
      </c>
      <c r="C11241" s="5">
        <v>0.42199999999999999</v>
      </c>
    </row>
    <row r="11242" spans="1:3" x14ac:dyDescent="0.2">
      <c r="A11242" s="3" t="str">
        <f>"ZGRF1"</f>
        <v>ZGRF1</v>
      </c>
      <c r="B11242" s="4">
        <v>9</v>
      </c>
      <c r="C11242" s="5">
        <v>0.41899999999999998</v>
      </c>
    </row>
    <row r="11243" spans="1:3" x14ac:dyDescent="0.2">
      <c r="A11243" s="3" t="str">
        <f>"AC104964.3"</f>
        <v>AC104964.3</v>
      </c>
      <c r="B11243" s="4">
        <v>9</v>
      </c>
      <c r="C11243" s="5">
        <v>0.41899999999999998</v>
      </c>
    </row>
    <row r="11244" spans="1:3" x14ac:dyDescent="0.2">
      <c r="A11244" s="3" t="str">
        <f>"IL10RB-DT"</f>
        <v>IL10RB-DT</v>
      </c>
      <c r="B11244" s="4">
        <v>9</v>
      </c>
      <c r="C11244" s="5">
        <v>0.41199999999999998</v>
      </c>
    </row>
    <row r="11245" spans="1:3" x14ac:dyDescent="0.2">
      <c r="A11245" s="3" t="str">
        <f>"CXorf65"</f>
        <v>CXorf65</v>
      </c>
      <c r="B11245" s="4">
        <v>9</v>
      </c>
      <c r="C11245" s="5">
        <v>0.40699999999999997</v>
      </c>
    </row>
    <row r="11246" spans="1:3" x14ac:dyDescent="0.2">
      <c r="A11246" s="3" t="str">
        <f>"AL353708.1"</f>
        <v>AL353708.1</v>
      </c>
      <c r="B11246" s="4">
        <v>9</v>
      </c>
      <c r="C11246" s="5">
        <v>0.40200000000000002</v>
      </c>
    </row>
    <row r="11247" spans="1:3" x14ac:dyDescent="0.2">
      <c r="A11247" s="3" t="str">
        <f>"OTUD3"</f>
        <v>OTUD3</v>
      </c>
      <c r="B11247" s="4">
        <v>9</v>
      </c>
      <c r="C11247" s="5">
        <v>0.39700000000000002</v>
      </c>
    </row>
    <row r="11248" spans="1:3" x14ac:dyDescent="0.2">
      <c r="A11248" s="3" t="str">
        <f>"RPL29"</f>
        <v>RPL29</v>
      </c>
      <c r="B11248" s="4">
        <v>10</v>
      </c>
      <c r="C11248" s="5">
        <v>0.95699999999999996</v>
      </c>
    </row>
    <row r="11249" spans="1:3" x14ac:dyDescent="0.2">
      <c r="A11249" s="3" t="str">
        <f>"RPL30"</f>
        <v>RPL30</v>
      </c>
      <c r="B11249" s="4">
        <v>10</v>
      </c>
      <c r="C11249" s="5">
        <v>0.95099999999999996</v>
      </c>
    </row>
    <row r="11250" spans="1:3" x14ac:dyDescent="0.2">
      <c r="A11250" s="3" t="str">
        <f>"RPL7A"</f>
        <v>RPL7A</v>
      </c>
      <c r="B11250" s="4">
        <v>10</v>
      </c>
      <c r="C11250" s="5">
        <v>0.94599999999999995</v>
      </c>
    </row>
    <row r="11251" spans="1:3" x14ac:dyDescent="0.2">
      <c r="A11251" s="3" t="str">
        <f>"RPL23"</f>
        <v>RPL23</v>
      </c>
      <c r="B11251" s="4">
        <v>10</v>
      </c>
      <c r="C11251" s="5">
        <v>0.94199999999999995</v>
      </c>
    </row>
    <row r="11252" spans="1:3" x14ac:dyDescent="0.2">
      <c r="A11252" s="3" t="str">
        <f>"RPS17"</f>
        <v>RPS17</v>
      </c>
      <c r="B11252" s="4">
        <v>10</v>
      </c>
      <c r="C11252" s="5">
        <v>0.94099999999999995</v>
      </c>
    </row>
    <row r="11253" spans="1:3" x14ac:dyDescent="0.2">
      <c r="A11253" s="3" t="str">
        <f>"RPS15"</f>
        <v>RPS15</v>
      </c>
      <c r="B11253" s="4">
        <v>10</v>
      </c>
      <c r="C11253" s="5">
        <v>0.93899999999999995</v>
      </c>
    </row>
    <row r="11254" spans="1:3" x14ac:dyDescent="0.2">
      <c r="A11254" s="3" t="str">
        <f>"RPL14"</f>
        <v>RPL14</v>
      </c>
      <c r="B11254" s="4">
        <v>10</v>
      </c>
      <c r="C11254" s="5">
        <v>0.93400000000000005</v>
      </c>
    </row>
    <row r="11255" spans="1:3" x14ac:dyDescent="0.2">
      <c r="A11255" s="3" t="str">
        <f>"RPL13A"</f>
        <v>RPL13A</v>
      </c>
      <c r="B11255" s="4">
        <v>10</v>
      </c>
      <c r="C11255" s="5">
        <v>0.93400000000000005</v>
      </c>
    </row>
    <row r="11256" spans="1:3" x14ac:dyDescent="0.2">
      <c r="A11256" s="3" t="str">
        <f>"RPL32"</f>
        <v>RPL32</v>
      </c>
      <c r="B11256" s="4">
        <v>10</v>
      </c>
      <c r="C11256" s="5">
        <v>0.93200000000000005</v>
      </c>
    </row>
    <row r="11257" spans="1:3" x14ac:dyDescent="0.2">
      <c r="A11257" s="3" t="str">
        <f>"RPL35A"</f>
        <v>RPL35A</v>
      </c>
      <c r="B11257" s="4">
        <v>10</v>
      </c>
      <c r="C11257" s="5">
        <v>0.93100000000000005</v>
      </c>
    </row>
    <row r="11258" spans="1:3" x14ac:dyDescent="0.2">
      <c r="A11258" s="3" t="str">
        <f>"EEF1G"</f>
        <v>EEF1G</v>
      </c>
      <c r="B11258" s="4">
        <v>10</v>
      </c>
      <c r="C11258" s="5">
        <v>0.93100000000000005</v>
      </c>
    </row>
    <row r="11259" spans="1:3" x14ac:dyDescent="0.2">
      <c r="A11259" s="3" t="str">
        <f>"RPL19"</f>
        <v>RPL19</v>
      </c>
      <c r="B11259" s="4">
        <v>10</v>
      </c>
      <c r="C11259" s="5">
        <v>0.92600000000000005</v>
      </c>
    </row>
    <row r="11260" spans="1:3" x14ac:dyDescent="0.2">
      <c r="A11260" s="3" t="str">
        <f>"RPL13"</f>
        <v>RPL13</v>
      </c>
      <c r="B11260" s="4">
        <v>10</v>
      </c>
      <c r="C11260" s="5">
        <v>0.92300000000000004</v>
      </c>
    </row>
    <row r="11261" spans="1:3" x14ac:dyDescent="0.2">
      <c r="A11261" s="3" t="str">
        <f>"RPL17"</f>
        <v>RPL17</v>
      </c>
      <c r="B11261" s="4">
        <v>10</v>
      </c>
      <c r="C11261" s="5">
        <v>0.91700000000000004</v>
      </c>
    </row>
    <row r="11262" spans="1:3" x14ac:dyDescent="0.2">
      <c r="A11262" s="3" t="str">
        <f>"RPL37A"</f>
        <v>RPL37A</v>
      </c>
      <c r="B11262" s="4">
        <v>10</v>
      </c>
      <c r="C11262" s="5">
        <v>0.91400000000000003</v>
      </c>
    </row>
    <row r="11263" spans="1:3" x14ac:dyDescent="0.2">
      <c r="A11263" s="3" t="str">
        <f>"RPL6"</f>
        <v>RPL6</v>
      </c>
      <c r="B11263" s="4">
        <v>10</v>
      </c>
      <c r="C11263" s="5">
        <v>0.91300000000000003</v>
      </c>
    </row>
    <row r="11264" spans="1:3" x14ac:dyDescent="0.2">
      <c r="A11264" s="3" t="str">
        <f>"RPS23"</f>
        <v>RPS23</v>
      </c>
      <c r="B11264" s="4">
        <v>10</v>
      </c>
      <c r="C11264" s="5">
        <v>0.91</v>
      </c>
    </row>
    <row r="11265" spans="1:3" x14ac:dyDescent="0.2">
      <c r="A11265" s="3" t="str">
        <f>"RPL12"</f>
        <v>RPL12</v>
      </c>
      <c r="B11265" s="4">
        <v>10</v>
      </c>
      <c r="C11265" s="5">
        <v>0.90700000000000003</v>
      </c>
    </row>
    <row r="11266" spans="1:3" x14ac:dyDescent="0.2">
      <c r="A11266" s="3" t="str">
        <f>"RPL10A"</f>
        <v>RPL10A</v>
      </c>
      <c r="B11266" s="4">
        <v>10</v>
      </c>
      <c r="C11266" s="5">
        <v>0.90600000000000003</v>
      </c>
    </row>
    <row r="11267" spans="1:3" x14ac:dyDescent="0.2">
      <c r="A11267" s="3" t="str">
        <f>"RPL31"</f>
        <v>RPL31</v>
      </c>
      <c r="B11267" s="4">
        <v>10</v>
      </c>
      <c r="C11267" s="5">
        <v>0.90400000000000003</v>
      </c>
    </row>
    <row r="11268" spans="1:3" x14ac:dyDescent="0.2">
      <c r="A11268" s="3" t="str">
        <f>"RPS3"</f>
        <v>RPS3</v>
      </c>
      <c r="B11268" s="4">
        <v>10</v>
      </c>
      <c r="C11268" s="5">
        <v>0.90400000000000003</v>
      </c>
    </row>
    <row r="11269" spans="1:3" x14ac:dyDescent="0.2">
      <c r="A11269" s="3" t="str">
        <f>"RPS20"</f>
        <v>RPS20</v>
      </c>
      <c r="B11269" s="4">
        <v>10</v>
      </c>
      <c r="C11269" s="5">
        <v>0.90100000000000002</v>
      </c>
    </row>
    <row r="11270" spans="1:3" x14ac:dyDescent="0.2">
      <c r="A11270" s="3" t="str">
        <f>"RPS4X"</f>
        <v>RPS4X</v>
      </c>
      <c r="B11270" s="4">
        <v>10</v>
      </c>
      <c r="C11270" s="5">
        <v>0.9</v>
      </c>
    </row>
    <row r="11271" spans="1:3" x14ac:dyDescent="0.2">
      <c r="A11271" s="3" t="str">
        <f>"RPL8"</f>
        <v>RPL8</v>
      </c>
      <c r="B11271" s="4">
        <v>10</v>
      </c>
      <c r="C11271" s="5">
        <v>0.89800000000000002</v>
      </c>
    </row>
    <row r="11272" spans="1:3" x14ac:dyDescent="0.2">
      <c r="A11272" s="3" t="str">
        <f>"RPL37"</f>
        <v>RPL37</v>
      </c>
      <c r="B11272" s="4">
        <v>10</v>
      </c>
      <c r="C11272" s="5">
        <v>0.89600000000000002</v>
      </c>
    </row>
    <row r="11273" spans="1:3" x14ac:dyDescent="0.2">
      <c r="A11273" s="3" t="str">
        <f>"RPLP2"</f>
        <v>RPLP2</v>
      </c>
      <c r="B11273" s="4">
        <v>10</v>
      </c>
      <c r="C11273" s="5">
        <v>0.89600000000000002</v>
      </c>
    </row>
    <row r="11274" spans="1:3" x14ac:dyDescent="0.2">
      <c r="A11274" s="3" t="str">
        <f>"RPS18"</f>
        <v>RPS18</v>
      </c>
      <c r="B11274" s="4">
        <v>10</v>
      </c>
      <c r="C11274" s="5">
        <v>0.89500000000000002</v>
      </c>
    </row>
    <row r="11275" spans="1:3" x14ac:dyDescent="0.2">
      <c r="A11275" s="3" t="str">
        <f>"RPS13"</f>
        <v>RPS13</v>
      </c>
      <c r="B11275" s="4">
        <v>10</v>
      </c>
      <c r="C11275" s="5">
        <v>0.88700000000000001</v>
      </c>
    </row>
    <row r="11276" spans="1:3" x14ac:dyDescent="0.2">
      <c r="A11276" s="3" t="str">
        <f>"NACA"</f>
        <v>NACA</v>
      </c>
      <c r="B11276" s="4">
        <v>10</v>
      </c>
      <c r="C11276" s="5">
        <v>0.88700000000000001</v>
      </c>
    </row>
    <row r="11277" spans="1:3" x14ac:dyDescent="0.2">
      <c r="A11277" s="3" t="str">
        <f>"RPS15A"</f>
        <v>RPS15A</v>
      </c>
      <c r="B11277" s="4">
        <v>10</v>
      </c>
      <c r="C11277" s="5">
        <v>0.88700000000000001</v>
      </c>
    </row>
    <row r="11278" spans="1:3" x14ac:dyDescent="0.2">
      <c r="A11278" s="3" t="str">
        <f>"RACK1"</f>
        <v>RACK1</v>
      </c>
      <c r="B11278" s="4">
        <v>10</v>
      </c>
      <c r="C11278" s="5">
        <v>0.88600000000000001</v>
      </c>
    </row>
    <row r="11279" spans="1:3" x14ac:dyDescent="0.2">
      <c r="A11279" s="3" t="str">
        <f>"RPS27"</f>
        <v>RPS27</v>
      </c>
      <c r="B11279" s="4">
        <v>10</v>
      </c>
      <c r="C11279" s="5">
        <v>0.88300000000000001</v>
      </c>
    </row>
    <row r="11280" spans="1:3" x14ac:dyDescent="0.2">
      <c r="A11280" s="3" t="str">
        <f>"RPS14"</f>
        <v>RPS14</v>
      </c>
      <c r="B11280" s="4">
        <v>10</v>
      </c>
      <c r="C11280" s="5">
        <v>0.88100000000000001</v>
      </c>
    </row>
    <row r="11281" spans="1:3" x14ac:dyDescent="0.2">
      <c r="A11281" s="3" t="str">
        <f>"RPS24"</f>
        <v>RPS24</v>
      </c>
      <c r="B11281" s="4">
        <v>10</v>
      </c>
      <c r="C11281" s="5">
        <v>0.88100000000000001</v>
      </c>
    </row>
    <row r="11282" spans="1:3" x14ac:dyDescent="0.2">
      <c r="A11282" s="3" t="str">
        <f>"SNHG29"</f>
        <v>SNHG29</v>
      </c>
      <c r="B11282" s="4">
        <v>10</v>
      </c>
      <c r="C11282" s="5">
        <v>0.878</v>
      </c>
    </row>
    <row r="11283" spans="1:3" x14ac:dyDescent="0.2">
      <c r="A11283" s="3" t="str">
        <f>"RPS7"</f>
        <v>RPS7</v>
      </c>
      <c r="B11283" s="4">
        <v>10</v>
      </c>
      <c r="C11283" s="5">
        <v>0.878</v>
      </c>
    </row>
    <row r="11284" spans="1:3" x14ac:dyDescent="0.2">
      <c r="A11284" s="3" t="str">
        <f>"SLC25A6"</f>
        <v>SLC25A6</v>
      </c>
      <c r="B11284" s="4">
        <v>10</v>
      </c>
      <c r="C11284" s="5">
        <v>0.878</v>
      </c>
    </row>
    <row r="11285" spans="1:3" x14ac:dyDescent="0.2">
      <c r="A11285" s="3" t="str">
        <f>"RPL3"</f>
        <v>RPL3</v>
      </c>
      <c r="B11285" s="4">
        <v>10</v>
      </c>
      <c r="C11285" s="5">
        <v>0.874</v>
      </c>
    </row>
    <row r="11286" spans="1:3" x14ac:dyDescent="0.2">
      <c r="A11286" s="3" t="str">
        <f>"RPS2"</f>
        <v>RPS2</v>
      </c>
      <c r="B11286" s="4">
        <v>10</v>
      </c>
      <c r="C11286" s="5">
        <v>0.872</v>
      </c>
    </row>
    <row r="11287" spans="1:3" x14ac:dyDescent="0.2">
      <c r="A11287" s="3" t="str">
        <f>"RPL18"</f>
        <v>RPL18</v>
      </c>
      <c r="B11287" s="4">
        <v>10</v>
      </c>
      <c r="C11287" s="5">
        <v>0.86899999999999999</v>
      </c>
    </row>
    <row r="11288" spans="1:3" x14ac:dyDescent="0.2">
      <c r="A11288" s="3" t="str">
        <f>"RPL7"</f>
        <v>RPL7</v>
      </c>
      <c r="B11288" s="4">
        <v>10</v>
      </c>
      <c r="C11288" s="5">
        <v>0.86899999999999999</v>
      </c>
    </row>
    <row r="11289" spans="1:3" x14ac:dyDescent="0.2">
      <c r="A11289" s="3" t="str">
        <f>"RPL10"</f>
        <v>RPL10</v>
      </c>
      <c r="B11289" s="4">
        <v>10</v>
      </c>
      <c r="C11289" s="5">
        <v>0.86499999999999999</v>
      </c>
    </row>
    <row r="11290" spans="1:3" x14ac:dyDescent="0.2">
      <c r="A11290" s="3" t="str">
        <f>"RPL41"</f>
        <v>RPL41</v>
      </c>
      <c r="B11290" s="4">
        <v>10</v>
      </c>
      <c r="C11290" s="5">
        <v>0.86299999999999999</v>
      </c>
    </row>
    <row r="11291" spans="1:3" x14ac:dyDescent="0.2">
      <c r="A11291" s="3" t="str">
        <f>"RPS10"</f>
        <v>RPS10</v>
      </c>
      <c r="B11291" s="4">
        <v>10</v>
      </c>
      <c r="C11291" s="5">
        <v>0.86199999999999999</v>
      </c>
    </row>
    <row r="11292" spans="1:3" x14ac:dyDescent="0.2">
      <c r="A11292" s="3" t="str">
        <f>"BTF3"</f>
        <v>BTF3</v>
      </c>
      <c r="B11292" s="4">
        <v>10</v>
      </c>
      <c r="C11292" s="5">
        <v>0.86</v>
      </c>
    </row>
    <row r="11293" spans="1:3" x14ac:dyDescent="0.2">
      <c r="A11293" s="3" t="str">
        <f>"RPL36"</f>
        <v>RPL36</v>
      </c>
      <c r="B11293" s="4">
        <v>10</v>
      </c>
      <c r="C11293" s="5">
        <v>0.85899999999999999</v>
      </c>
    </row>
    <row r="11294" spans="1:3" x14ac:dyDescent="0.2">
      <c r="A11294" s="3" t="str">
        <f>"RPS6"</f>
        <v>RPS6</v>
      </c>
      <c r="B11294" s="4">
        <v>10</v>
      </c>
      <c r="C11294" s="5">
        <v>0.85799999999999998</v>
      </c>
    </row>
    <row r="11295" spans="1:3" x14ac:dyDescent="0.2">
      <c r="A11295" s="3" t="str">
        <f>"RPL15"</f>
        <v>RPL15</v>
      </c>
      <c r="B11295" s="4">
        <v>10</v>
      </c>
      <c r="C11295" s="5">
        <v>0.85699999999999998</v>
      </c>
    </row>
    <row r="11296" spans="1:3" x14ac:dyDescent="0.2">
      <c r="A11296" s="3" t="str">
        <f>"RPL11"</f>
        <v>RPL11</v>
      </c>
      <c r="B11296" s="4">
        <v>10</v>
      </c>
      <c r="C11296" s="5">
        <v>0.85299999999999998</v>
      </c>
    </row>
    <row r="11297" spans="1:3" x14ac:dyDescent="0.2">
      <c r="A11297" s="3" t="str">
        <f>"RPS12"</f>
        <v>RPS12</v>
      </c>
      <c r="B11297" s="4">
        <v>10</v>
      </c>
      <c r="C11297" s="5">
        <v>0.85099999999999998</v>
      </c>
    </row>
    <row r="11298" spans="1:3" x14ac:dyDescent="0.2">
      <c r="A11298" s="3" t="str">
        <f>"RPL5"</f>
        <v>RPL5</v>
      </c>
      <c r="B11298" s="4">
        <v>10</v>
      </c>
      <c r="C11298" s="5">
        <v>0.85099999999999998</v>
      </c>
    </row>
    <row r="11299" spans="1:3" x14ac:dyDescent="0.2">
      <c r="A11299" s="3" t="str">
        <f>"RPL21"</f>
        <v>RPL21</v>
      </c>
      <c r="B11299" s="4">
        <v>10</v>
      </c>
      <c r="C11299" s="5">
        <v>0.84899999999999998</v>
      </c>
    </row>
    <row r="11300" spans="1:3" x14ac:dyDescent="0.2">
      <c r="A11300" s="3" t="str">
        <f>"RPSA"</f>
        <v>RPSA</v>
      </c>
      <c r="B11300" s="4">
        <v>10</v>
      </c>
      <c r="C11300" s="5">
        <v>0.84699999999999998</v>
      </c>
    </row>
    <row r="11301" spans="1:3" x14ac:dyDescent="0.2">
      <c r="A11301" s="3" t="str">
        <f>"RPL34"</f>
        <v>RPL34</v>
      </c>
      <c r="B11301" s="4">
        <v>10</v>
      </c>
      <c r="C11301" s="5">
        <v>0.84299999999999997</v>
      </c>
    </row>
    <row r="11302" spans="1:3" x14ac:dyDescent="0.2">
      <c r="A11302" s="3" t="str">
        <f>"RPL22"</f>
        <v>RPL22</v>
      </c>
      <c r="B11302" s="4">
        <v>10</v>
      </c>
      <c r="C11302" s="5">
        <v>0.84299999999999997</v>
      </c>
    </row>
    <row r="11303" spans="1:3" x14ac:dyDescent="0.2">
      <c r="A11303" s="3" t="str">
        <f>"RPS16"</f>
        <v>RPS16</v>
      </c>
      <c r="B11303" s="4">
        <v>10</v>
      </c>
      <c r="C11303" s="5">
        <v>0.84</v>
      </c>
    </row>
    <row r="11304" spans="1:3" x14ac:dyDescent="0.2">
      <c r="A11304" s="3" t="str">
        <f>"RPL27A"</f>
        <v>RPL27A</v>
      </c>
      <c r="B11304" s="4">
        <v>10</v>
      </c>
      <c r="C11304" s="5">
        <v>0.83599999999999997</v>
      </c>
    </row>
    <row r="11305" spans="1:3" x14ac:dyDescent="0.2">
      <c r="A11305" s="3" t="str">
        <f>"RPS5"</f>
        <v>RPS5</v>
      </c>
      <c r="B11305" s="4">
        <v>10</v>
      </c>
      <c r="C11305" s="5">
        <v>0.83499999999999996</v>
      </c>
    </row>
    <row r="11306" spans="1:3" x14ac:dyDescent="0.2">
      <c r="A11306" s="3" t="str">
        <f>"EIF3F"</f>
        <v>EIF3F</v>
      </c>
      <c r="B11306" s="4">
        <v>10</v>
      </c>
      <c r="C11306" s="5">
        <v>0.83099999999999996</v>
      </c>
    </row>
    <row r="11307" spans="1:3" x14ac:dyDescent="0.2">
      <c r="A11307" s="3" t="str">
        <f>"RPL23AP42"</f>
        <v>RPL23AP42</v>
      </c>
      <c r="B11307" s="4">
        <v>10</v>
      </c>
      <c r="C11307" s="5">
        <v>0.82499999999999996</v>
      </c>
    </row>
    <row r="11308" spans="1:3" x14ac:dyDescent="0.2">
      <c r="A11308" s="3" t="str">
        <f>"RPL36A"</f>
        <v>RPL36A</v>
      </c>
      <c r="B11308" s="4">
        <v>10</v>
      </c>
      <c r="C11308" s="5">
        <v>0.82299999999999995</v>
      </c>
    </row>
    <row r="11309" spans="1:3" x14ac:dyDescent="0.2">
      <c r="A11309" s="3" t="str">
        <f>"RPL24"</f>
        <v>RPL24</v>
      </c>
      <c r="B11309" s="4">
        <v>10</v>
      </c>
      <c r="C11309" s="5">
        <v>0.82299999999999995</v>
      </c>
    </row>
    <row r="11310" spans="1:3" x14ac:dyDescent="0.2">
      <c r="A11310" s="3" t="str">
        <f>"RPL26"</f>
        <v>RPL26</v>
      </c>
      <c r="B11310" s="4">
        <v>10</v>
      </c>
      <c r="C11310" s="5">
        <v>0.82199999999999995</v>
      </c>
    </row>
    <row r="11311" spans="1:3" x14ac:dyDescent="0.2">
      <c r="A11311" s="3" t="str">
        <f>"RPS8"</f>
        <v>RPS8</v>
      </c>
      <c r="B11311" s="4">
        <v>10</v>
      </c>
      <c r="C11311" s="5">
        <v>0.82</v>
      </c>
    </row>
    <row r="11312" spans="1:3" x14ac:dyDescent="0.2">
      <c r="A11312" s="3" t="str">
        <f>"RPS27A"</f>
        <v>RPS27A</v>
      </c>
      <c r="B11312" s="4">
        <v>10</v>
      </c>
      <c r="C11312" s="5">
        <v>0.81499999999999995</v>
      </c>
    </row>
    <row r="11313" spans="1:3" x14ac:dyDescent="0.2">
      <c r="A11313" s="3" t="str">
        <f>"RPL27"</f>
        <v>RPL27</v>
      </c>
      <c r="B11313" s="4">
        <v>10</v>
      </c>
      <c r="C11313" s="5">
        <v>0.81399999999999995</v>
      </c>
    </row>
    <row r="11314" spans="1:3" x14ac:dyDescent="0.2">
      <c r="A11314" s="3" t="str">
        <f>"NOP53"</f>
        <v>NOP53</v>
      </c>
      <c r="B11314" s="4">
        <v>10</v>
      </c>
      <c r="C11314" s="5">
        <v>0.81299999999999994</v>
      </c>
    </row>
    <row r="11315" spans="1:3" x14ac:dyDescent="0.2">
      <c r="A11315" s="3" t="str">
        <f>"RPL4"</f>
        <v>RPL4</v>
      </c>
      <c r="B11315" s="4">
        <v>10</v>
      </c>
      <c r="C11315" s="5">
        <v>0.80600000000000005</v>
      </c>
    </row>
    <row r="11316" spans="1:3" x14ac:dyDescent="0.2">
      <c r="A11316" s="3" t="str">
        <f>"RPL38"</f>
        <v>RPL38</v>
      </c>
      <c r="B11316" s="4">
        <v>10</v>
      </c>
      <c r="C11316" s="5">
        <v>0.80400000000000005</v>
      </c>
    </row>
    <row r="11317" spans="1:3" x14ac:dyDescent="0.2">
      <c r="A11317" s="3" t="str">
        <f>"PHB2"</f>
        <v>PHB2</v>
      </c>
      <c r="B11317" s="4">
        <v>10</v>
      </c>
      <c r="C11317" s="5">
        <v>0.79900000000000004</v>
      </c>
    </row>
    <row r="11318" spans="1:3" x14ac:dyDescent="0.2">
      <c r="A11318" s="3" t="str">
        <f>"EIF3H"</f>
        <v>EIF3H</v>
      </c>
      <c r="B11318" s="4">
        <v>10</v>
      </c>
      <c r="C11318" s="5">
        <v>0.79800000000000004</v>
      </c>
    </row>
    <row r="11319" spans="1:3" x14ac:dyDescent="0.2">
      <c r="A11319" s="3" t="str">
        <f>"RPS19"</f>
        <v>RPS19</v>
      </c>
      <c r="B11319" s="4">
        <v>10</v>
      </c>
      <c r="C11319" s="5">
        <v>0.79500000000000004</v>
      </c>
    </row>
    <row r="11320" spans="1:3" x14ac:dyDescent="0.2">
      <c r="A11320" s="3" t="str">
        <f>"EIF3L"</f>
        <v>EIF3L</v>
      </c>
      <c r="B11320" s="4">
        <v>10</v>
      </c>
      <c r="C11320" s="5">
        <v>0.79400000000000004</v>
      </c>
    </row>
    <row r="11321" spans="1:3" x14ac:dyDescent="0.2">
      <c r="A11321" s="3" t="str">
        <f>"RPL35"</f>
        <v>RPL35</v>
      </c>
      <c r="B11321" s="4">
        <v>10</v>
      </c>
      <c r="C11321" s="5">
        <v>0.79400000000000004</v>
      </c>
    </row>
    <row r="11322" spans="1:3" x14ac:dyDescent="0.2">
      <c r="A11322" s="3" t="str">
        <f>"RPL18A"</f>
        <v>RPL18A</v>
      </c>
      <c r="B11322" s="4">
        <v>10</v>
      </c>
      <c r="C11322" s="5">
        <v>0.79300000000000004</v>
      </c>
    </row>
    <row r="11323" spans="1:3" x14ac:dyDescent="0.2">
      <c r="A11323" s="3" t="str">
        <f>"EIF3E"</f>
        <v>EIF3E</v>
      </c>
      <c r="B11323" s="4">
        <v>10</v>
      </c>
      <c r="C11323" s="5">
        <v>0.79200000000000004</v>
      </c>
    </row>
    <row r="11324" spans="1:3" x14ac:dyDescent="0.2">
      <c r="A11324" s="3" t="str">
        <f>"RPL39"</f>
        <v>RPL39</v>
      </c>
      <c r="B11324" s="4">
        <v>10</v>
      </c>
      <c r="C11324" s="5">
        <v>0.79200000000000004</v>
      </c>
    </row>
    <row r="11325" spans="1:3" x14ac:dyDescent="0.2">
      <c r="A11325" s="3" t="str">
        <f>"RPS3A"</f>
        <v>RPS3A</v>
      </c>
      <c r="B11325" s="4">
        <v>10</v>
      </c>
      <c r="C11325" s="5">
        <v>0.79</v>
      </c>
    </row>
    <row r="11326" spans="1:3" x14ac:dyDescent="0.2">
      <c r="A11326" s="3" t="str">
        <f>"RPLP1"</f>
        <v>RPLP1</v>
      </c>
      <c r="B11326" s="4">
        <v>10</v>
      </c>
      <c r="C11326" s="5">
        <v>0.78600000000000003</v>
      </c>
    </row>
    <row r="11327" spans="1:3" x14ac:dyDescent="0.2">
      <c r="A11327" s="3" t="str">
        <f>"RPL23A"</f>
        <v>RPL23A</v>
      </c>
      <c r="B11327" s="4">
        <v>10</v>
      </c>
      <c r="C11327" s="5">
        <v>0.78500000000000003</v>
      </c>
    </row>
    <row r="11328" spans="1:3" x14ac:dyDescent="0.2">
      <c r="A11328" s="3" t="str">
        <f>"AC116533.1"</f>
        <v>AC116533.1</v>
      </c>
      <c r="B11328" s="4">
        <v>10</v>
      </c>
      <c r="C11328" s="5">
        <v>0.78100000000000003</v>
      </c>
    </row>
    <row r="11329" spans="1:3" x14ac:dyDescent="0.2">
      <c r="A11329" s="3" t="str">
        <f>"RPS21"</f>
        <v>RPS21</v>
      </c>
      <c r="B11329" s="4">
        <v>10</v>
      </c>
      <c r="C11329" s="5">
        <v>0.78100000000000003</v>
      </c>
    </row>
    <row r="11330" spans="1:3" x14ac:dyDescent="0.2">
      <c r="A11330" s="3" t="str">
        <f>"EEF1B2"</f>
        <v>EEF1B2</v>
      </c>
      <c r="B11330" s="4">
        <v>10</v>
      </c>
      <c r="C11330" s="5">
        <v>0.77700000000000002</v>
      </c>
    </row>
    <row r="11331" spans="1:3" x14ac:dyDescent="0.2">
      <c r="A11331" s="3" t="str">
        <f>"EEF1A1"</f>
        <v>EEF1A1</v>
      </c>
      <c r="B11331" s="4">
        <v>10</v>
      </c>
      <c r="C11331" s="5">
        <v>0.75800000000000001</v>
      </c>
    </row>
    <row r="11332" spans="1:3" x14ac:dyDescent="0.2">
      <c r="A11332" s="3" t="str">
        <f>"BCL7C"</f>
        <v>BCL7C</v>
      </c>
      <c r="B11332" s="4">
        <v>10</v>
      </c>
      <c r="C11332" s="5">
        <v>0.751</v>
      </c>
    </row>
    <row r="11333" spans="1:3" x14ac:dyDescent="0.2">
      <c r="A11333" s="3" t="str">
        <f>"RPL28"</f>
        <v>RPL28</v>
      </c>
      <c r="B11333" s="4">
        <v>10</v>
      </c>
      <c r="C11333" s="5">
        <v>0.751</v>
      </c>
    </row>
    <row r="11334" spans="1:3" x14ac:dyDescent="0.2">
      <c r="A11334" s="3" t="str">
        <f>"RPS28"</f>
        <v>RPS28</v>
      </c>
      <c r="B11334" s="4">
        <v>10</v>
      </c>
      <c r="C11334" s="5">
        <v>0.749</v>
      </c>
    </row>
    <row r="11335" spans="1:3" x14ac:dyDescent="0.2">
      <c r="A11335" s="3" t="str">
        <f>"NME2"</f>
        <v>NME2</v>
      </c>
      <c r="B11335" s="4">
        <v>10</v>
      </c>
      <c r="C11335" s="5">
        <v>0.746</v>
      </c>
    </row>
    <row r="11336" spans="1:3" x14ac:dyDescent="0.2">
      <c r="A11336" s="3" t="str">
        <f>"RPLP0"</f>
        <v>RPLP0</v>
      </c>
      <c r="B11336" s="4">
        <v>10</v>
      </c>
      <c r="C11336" s="5">
        <v>0.74099999999999999</v>
      </c>
    </row>
    <row r="11337" spans="1:3" x14ac:dyDescent="0.2">
      <c r="A11337" s="3" t="str">
        <f>"NPM1"</f>
        <v>NPM1</v>
      </c>
      <c r="B11337" s="4">
        <v>10</v>
      </c>
      <c r="C11337" s="5">
        <v>0.73899999999999999</v>
      </c>
    </row>
    <row r="11338" spans="1:3" x14ac:dyDescent="0.2">
      <c r="A11338" s="3" t="str">
        <f>"RPS25"</f>
        <v>RPS25</v>
      </c>
      <c r="B11338" s="4">
        <v>10</v>
      </c>
      <c r="C11338" s="5">
        <v>0.73199999999999998</v>
      </c>
    </row>
    <row r="11339" spans="1:3" x14ac:dyDescent="0.2">
      <c r="A11339" s="3" t="str">
        <f>"DUT"</f>
        <v>DUT</v>
      </c>
      <c r="B11339" s="4">
        <v>10</v>
      </c>
      <c r="C11339" s="5">
        <v>0.73099999999999998</v>
      </c>
    </row>
    <row r="11340" spans="1:3" x14ac:dyDescent="0.2">
      <c r="A11340" s="3" t="str">
        <f>"PRDX2"</f>
        <v>PRDX2</v>
      </c>
      <c r="B11340" s="4">
        <v>10</v>
      </c>
      <c r="C11340" s="5">
        <v>0.72399999999999998</v>
      </c>
    </row>
    <row r="11341" spans="1:3" x14ac:dyDescent="0.2">
      <c r="A11341" s="3" t="str">
        <f>"MPST"</f>
        <v>MPST</v>
      </c>
      <c r="B11341" s="4">
        <v>10</v>
      </c>
      <c r="C11341" s="5">
        <v>0.71199999999999997</v>
      </c>
    </row>
    <row r="11342" spans="1:3" x14ac:dyDescent="0.2">
      <c r="A11342" s="3" t="str">
        <f>"RPS29"</f>
        <v>RPS29</v>
      </c>
      <c r="B11342" s="4">
        <v>10</v>
      </c>
      <c r="C11342" s="5">
        <v>0.70799999999999996</v>
      </c>
    </row>
    <row r="11343" spans="1:3" x14ac:dyDescent="0.2">
      <c r="A11343" s="3" t="str">
        <f>"SNHG19"</f>
        <v>SNHG19</v>
      </c>
      <c r="B11343" s="4">
        <v>10</v>
      </c>
      <c r="C11343" s="5">
        <v>0.70499999999999996</v>
      </c>
    </row>
    <row r="11344" spans="1:3" x14ac:dyDescent="0.2">
      <c r="A11344" s="3" t="str">
        <f>"EEF2"</f>
        <v>EEF2</v>
      </c>
      <c r="B11344" s="4">
        <v>10</v>
      </c>
      <c r="C11344" s="5">
        <v>0.70199999999999996</v>
      </c>
    </row>
    <row r="11345" spans="1:3" x14ac:dyDescent="0.2">
      <c r="A11345" s="3" t="str">
        <f>"RHOC"</f>
        <v>RHOC</v>
      </c>
      <c r="B11345" s="4">
        <v>10</v>
      </c>
      <c r="C11345" s="5">
        <v>0.69199999999999995</v>
      </c>
    </row>
    <row r="11346" spans="1:3" x14ac:dyDescent="0.2">
      <c r="A11346" s="3" t="str">
        <f>"DMAC2"</f>
        <v>DMAC2</v>
      </c>
      <c r="B11346" s="4">
        <v>10</v>
      </c>
      <c r="C11346" s="5">
        <v>0.68799999999999994</v>
      </c>
    </row>
    <row r="11347" spans="1:3" x14ac:dyDescent="0.2">
      <c r="A11347" s="3" t="str">
        <f>"QARS1"</f>
        <v>QARS1</v>
      </c>
      <c r="B11347" s="4">
        <v>10</v>
      </c>
      <c r="C11347" s="5">
        <v>0.67400000000000004</v>
      </c>
    </row>
    <row r="11348" spans="1:3" x14ac:dyDescent="0.2">
      <c r="A11348" s="3" t="str">
        <f>"EIF3K"</f>
        <v>EIF3K</v>
      </c>
      <c r="B11348" s="4">
        <v>10</v>
      </c>
      <c r="C11348" s="5">
        <v>0.67200000000000004</v>
      </c>
    </row>
    <row r="11349" spans="1:3" x14ac:dyDescent="0.2">
      <c r="A11349" s="3" t="str">
        <f>"GAS5"</f>
        <v>GAS5</v>
      </c>
      <c r="B11349" s="4">
        <v>10</v>
      </c>
      <c r="C11349" s="5">
        <v>0.67</v>
      </c>
    </row>
    <row r="11350" spans="1:3" x14ac:dyDescent="0.2">
      <c r="A11350" s="3" t="str">
        <f>"AHCY"</f>
        <v>AHCY</v>
      </c>
      <c r="B11350" s="4">
        <v>10</v>
      </c>
      <c r="C11350" s="5">
        <v>0.65900000000000003</v>
      </c>
    </row>
    <row r="11351" spans="1:3" x14ac:dyDescent="0.2">
      <c r="A11351" s="3" t="str">
        <f>"EEF1D"</f>
        <v>EEF1D</v>
      </c>
      <c r="B11351" s="4">
        <v>10</v>
      </c>
      <c r="C11351" s="5">
        <v>0.65300000000000002</v>
      </c>
    </row>
    <row r="11352" spans="1:3" x14ac:dyDescent="0.2">
      <c r="A11352" s="3" t="str">
        <f>"MZT2B"</f>
        <v>MZT2B</v>
      </c>
      <c r="B11352" s="4">
        <v>10</v>
      </c>
      <c r="C11352" s="5">
        <v>0.64900000000000002</v>
      </c>
    </row>
    <row r="11353" spans="1:3" x14ac:dyDescent="0.2">
      <c r="A11353" s="3" t="str">
        <f>"EXOSC5"</f>
        <v>EXOSC5</v>
      </c>
      <c r="B11353" s="4">
        <v>10</v>
      </c>
      <c r="C11353" s="5">
        <v>0.63700000000000001</v>
      </c>
    </row>
    <row r="11354" spans="1:3" x14ac:dyDescent="0.2">
      <c r="A11354" s="3" t="str">
        <f>"PXMP2"</f>
        <v>PXMP2</v>
      </c>
      <c r="B11354" s="4">
        <v>10</v>
      </c>
      <c r="C11354" s="5">
        <v>0.63500000000000001</v>
      </c>
    </row>
    <row r="11355" spans="1:3" x14ac:dyDescent="0.2">
      <c r="A11355" s="3" t="str">
        <f>"ATP5F1D"</f>
        <v>ATP5F1D</v>
      </c>
      <c r="B11355" s="4">
        <v>10</v>
      </c>
      <c r="C11355" s="5">
        <v>0.628</v>
      </c>
    </row>
    <row r="11356" spans="1:3" x14ac:dyDescent="0.2">
      <c r="A11356" s="3" t="str">
        <f>"RPS28P7"</f>
        <v>RPS28P7</v>
      </c>
      <c r="B11356" s="4">
        <v>10</v>
      </c>
      <c r="C11356" s="5">
        <v>0.627</v>
      </c>
    </row>
    <row r="11357" spans="1:3" x14ac:dyDescent="0.2">
      <c r="A11357" s="3" t="str">
        <f>"NOB1"</f>
        <v>NOB1</v>
      </c>
      <c r="B11357" s="4">
        <v>10</v>
      </c>
      <c r="C11357" s="5">
        <v>0.62</v>
      </c>
    </row>
    <row r="11358" spans="1:3" x14ac:dyDescent="0.2">
      <c r="A11358" s="3" t="str">
        <f>"TXN2"</f>
        <v>TXN2</v>
      </c>
      <c r="B11358" s="4">
        <v>10</v>
      </c>
      <c r="C11358" s="5">
        <v>0.61699999999999999</v>
      </c>
    </row>
    <row r="11359" spans="1:3" x14ac:dyDescent="0.2">
      <c r="A11359" s="3" t="str">
        <f>"FAU"</f>
        <v>FAU</v>
      </c>
      <c r="B11359" s="4">
        <v>10</v>
      </c>
      <c r="C11359" s="5">
        <v>0.61499999999999999</v>
      </c>
    </row>
    <row r="11360" spans="1:3" x14ac:dyDescent="0.2">
      <c r="A11360" s="3" t="str">
        <f>"BOLA1"</f>
        <v>BOLA1</v>
      </c>
      <c r="B11360" s="4">
        <v>10</v>
      </c>
      <c r="C11360" s="5">
        <v>0.61399999999999999</v>
      </c>
    </row>
    <row r="11361" spans="1:3" x14ac:dyDescent="0.2">
      <c r="A11361" s="3" t="str">
        <f>"HADHA"</f>
        <v>HADHA</v>
      </c>
      <c r="B11361" s="4">
        <v>10</v>
      </c>
      <c r="C11361" s="5">
        <v>0.61299999999999999</v>
      </c>
    </row>
    <row r="11362" spans="1:3" x14ac:dyDescent="0.2">
      <c r="A11362" s="3" t="str">
        <f>"NDUFB11"</f>
        <v>NDUFB11</v>
      </c>
      <c r="B11362" s="4">
        <v>10</v>
      </c>
      <c r="C11362" s="5">
        <v>0.61199999999999999</v>
      </c>
    </row>
    <row r="11363" spans="1:3" x14ac:dyDescent="0.2">
      <c r="A11363" s="3" t="str">
        <f>"SMARCD2"</f>
        <v>SMARCD2</v>
      </c>
      <c r="B11363" s="4">
        <v>10</v>
      </c>
      <c r="C11363" s="5">
        <v>0.60299999999999998</v>
      </c>
    </row>
    <row r="11364" spans="1:3" x14ac:dyDescent="0.2">
      <c r="A11364" s="3" t="str">
        <f>"VKORC1"</f>
        <v>VKORC1</v>
      </c>
      <c r="B11364" s="4">
        <v>10</v>
      </c>
      <c r="C11364" s="5">
        <v>0.60099999999999998</v>
      </c>
    </row>
    <row r="11365" spans="1:3" x14ac:dyDescent="0.2">
      <c r="A11365" s="3" t="str">
        <f>"COX4I1"</f>
        <v>COX4I1</v>
      </c>
      <c r="B11365" s="4">
        <v>10</v>
      </c>
      <c r="C11365" s="5">
        <v>0.6</v>
      </c>
    </row>
    <row r="11366" spans="1:3" x14ac:dyDescent="0.2">
      <c r="A11366" s="3" t="str">
        <f>"RPL36A-HNRNPH2"</f>
        <v>RPL36A-HNRNPH2</v>
      </c>
      <c r="B11366" s="4">
        <v>10</v>
      </c>
      <c r="C11366" s="5">
        <v>0.59799999999999998</v>
      </c>
    </row>
    <row r="11367" spans="1:3" x14ac:dyDescent="0.2">
      <c r="A11367" s="3" t="str">
        <f>"TMEM99"</f>
        <v>TMEM99</v>
      </c>
      <c r="B11367" s="4">
        <v>10</v>
      </c>
      <c r="C11367" s="5">
        <v>0.59699999999999998</v>
      </c>
    </row>
    <row r="11368" spans="1:3" x14ac:dyDescent="0.2">
      <c r="A11368" s="3" t="str">
        <f>"SAPCD2"</f>
        <v>SAPCD2</v>
      </c>
      <c r="B11368" s="4">
        <v>10</v>
      </c>
      <c r="C11368" s="5">
        <v>0.59699999999999998</v>
      </c>
    </row>
    <row r="11369" spans="1:3" x14ac:dyDescent="0.2">
      <c r="A11369" s="3" t="str">
        <f>"APRT"</f>
        <v>APRT</v>
      </c>
      <c r="B11369" s="4">
        <v>10</v>
      </c>
      <c r="C11369" s="5">
        <v>0.59099999999999997</v>
      </c>
    </row>
    <row r="11370" spans="1:3" x14ac:dyDescent="0.2">
      <c r="A11370" s="3" t="str">
        <f>"UQCRH"</f>
        <v>UQCRH</v>
      </c>
      <c r="B11370" s="4">
        <v>10</v>
      </c>
      <c r="C11370" s="5">
        <v>0.58899999999999997</v>
      </c>
    </row>
    <row r="11371" spans="1:3" x14ac:dyDescent="0.2">
      <c r="A11371" s="3" t="str">
        <f>"CDK4"</f>
        <v>CDK4</v>
      </c>
      <c r="B11371" s="4">
        <v>10</v>
      </c>
      <c r="C11371" s="5">
        <v>0.58099999999999996</v>
      </c>
    </row>
    <row r="11372" spans="1:3" x14ac:dyDescent="0.2">
      <c r="A11372" s="3" t="str">
        <f>"ATP5MC2"</f>
        <v>ATP5MC2</v>
      </c>
      <c r="B11372" s="4">
        <v>10</v>
      </c>
      <c r="C11372" s="5">
        <v>0.57299999999999995</v>
      </c>
    </row>
    <row r="11373" spans="1:3" x14ac:dyDescent="0.2">
      <c r="A11373" s="3" t="str">
        <f>"ARFGAP2"</f>
        <v>ARFGAP2</v>
      </c>
      <c r="B11373" s="4">
        <v>10</v>
      </c>
      <c r="C11373" s="5">
        <v>0.55100000000000005</v>
      </c>
    </row>
    <row r="11374" spans="1:3" x14ac:dyDescent="0.2">
      <c r="A11374" s="3" t="str">
        <f>"NIPSNAP1"</f>
        <v>NIPSNAP1</v>
      </c>
      <c r="B11374" s="4">
        <v>10</v>
      </c>
      <c r="C11374" s="5">
        <v>0.55000000000000004</v>
      </c>
    </row>
    <row r="11375" spans="1:3" x14ac:dyDescent="0.2">
      <c r="A11375" s="3" t="str">
        <f>"ATP5MC3"</f>
        <v>ATP5MC3</v>
      </c>
      <c r="B11375" s="4">
        <v>10</v>
      </c>
      <c r="C11375" s="5">
        <v>0.54900000000000004</v>
      </c>
    </row>
    <row r="11376" spans="1:3" x14ac:dyDescent="0.2">
      <c r="A11376" s="3" t="str">
        <f>"PPIA"</f>
        <v>PPIA</v>
      </c>
      <c r="B11376" s="4">
        <v>10</v>
      </c>
      <c r="C11376" s="5">
        <v>0.54900000000000004</v>
      </c>
    </row>
    <row r="11377" spans="1:3" x14ac:dyDescent="0.2">
      <c r="A11377" s="3" t="str">
        <f>"STK25"</f>
        <v>STK25</v>
      </c>
      <c r="B11377" s="4">
        <v>10</v>
      </c>
      <c r="C11377" s="5">
        <v>0.54700000000000004</v>
      </c>
    </row>
    <row r="11378" spans="1:3" x14ac:dyDescent="0.2">
      <c r="A11378" s="3" t="str">
        <f>"PDIA6"</f>
        <v>PDIA6</v>
      </c>
      <c r="B11378" s="4">
        <v>10</v>
      </c>
      <c r="C11378" s="5">
        <v>0.54500000000000004</v>
      </c>
    </row>
    <row r="11379" spans="1:3" x14ac:dyDescent="0.2">
      <c r="A11379" s="3" t="str">
        <f>"KLRG2"</f>
        <v>KLRG2</v>
      </c>
      <c r="B11379" s="4">
        <v>10</v>
      </c>
      <c r="C11379" s="5">
        <v>0.54500000000000004</v>
      </c>
    </row>
    <row r="11380" spans="1:3" x14ac:dyDescent="0.2">
      <c r="A11380" s="3" t="str">
        <f>"ATP5PO"</f>
        <v>ATP5PO</v>
      </c>
      <c r="B11380" s="4">
        <v>10</v>
      </c>
      <c r="C11380" s="5">
        <v>0.54400000000000004</v>
      </c>
    </row>
    <row r="11381" spans="1:3" x14ac:dyDescent="0.2">
      <c r="A11381" s="3" t="str">
        <f>"SNHG1"</f>
        <v>SNHG1</v>
      </c>
      <c r="B11381" s="4">
        <v>10</v>
      </c>
      <c r="C11381" s="5">
        <v>0.54200000000000004</v>
      </c>
    </row>
    <row r="11382" spans="1:3" x14ac:dyDescent="0.2">
      <c r="A11382" s="3" t="str">
        <f>"ZFAS1"</f>
        <v>ZFAS1</v>
      </c>
      <c r="B11382" s="4">
        <v>10</v>
      </c>
      <c r="C11382" s="5">
        <v>0.54200000000000004</v>
      </c>
    </row>
    <row r="11383" spans="1:3" x14ac:dyDescent="0.2">
      <c r="A11383" s="3" t="str">
        <f>"PABPC4"</f>
        <v>PABPC4</v>
      </c>
      <c r="B11383" s="4">
        <v>10</v>
      </c>
      <c r="C11383" s="5">
        <v>0.54</v>
      </c>
    </row>
    <row r="11384" spans="1:3" x14ac:dyDescent="0.2">
      <c r="A11384" s="3" t="str">
        <f>"TIMM13"</f>
        <v>TIMM13</v>
      </c>
      <c r="B11384" s="4">
        <v>10</v>
      </c>
      <c r="C11384" s="5">
        <v>0.53700000000000003</v>
      </c>
    </row>
    <row r="11385" spans="1:3" x14ac:dyDescent="0.2">
      <c r="A11385" s="3" t="str">
        <f>"SUCLG1"</f>
        <v>SUCLG1</v>
      </c>
      <c r="B11385" s="4">
        <v>10</v>
      </c>
      <c r="C11385" s="5">
        <v>0.53500000000000003</v>
      </c>
    </row>
    <row r="11386" spans="1:3" x14ac:dyDescent="0.2">
      <c r="A11386" s="3" t="str">
        <f>"NLE1"</f>
        <v>NLE1</v>
      </c>
      <c r="B11386" s="4">
        <v>10</v>
      </c>
      <c r="C11386" s="5">
        <v>0.52900000000000003</v>
      </c>
    </row>
    <row r="11387" spans="1:3" x14ac:dyDescent="0.2">
      <c r="A11387" s="3" t="str">
        <f>"PMVK"</f>
        <v>PMVK</v>
      </c>
      <c r="B11387" s="4">
        <v>10</v>
      </c>
      <c r="C11387" s="5">
        <v>0.52400000000000002</v>
      </c>
    </row>
    <row r="11388" spans="1:3" x14ac:dyDescent="0.2">
      <c r="A11388" s="3" t="str">
        <f>"SRSF8"</f>
        <v>SRSF8</v>
      </c>
      <c r="B11388" s="4">
        <v>10</v>
      </c>
      <c r="C11388" s="5">
        <v>0.52200000000000002</v>
      </c>
    </row>
    <row r="11389" spans="1:3" x14ac:dyDescent="0.2">
      <c r="A11389" s="3" t="str">
        <f>"AGAP2-AS1"</f>
        <v>AGAP2-AS1</v>
      </c>
      <c r="B11389" s="4">
        <v>10</v>
      </c>
      <c r="C11389" s="5">
        <v>0.52200000000000002</v>
      </c>
    </row>
    <row r="11390" spans="1:3" x14ac:dyDescent="0.2">
      <c r="A11390" s="3" t="str">
        <f>"PPP1R37"</f>
        <v>PPP1R37</v>
      </c>
      <c r="B11390" s="4">
        <v>10</v>
      </c>
      <c r="C11390" s="5">
        <v>0.51900000000000002</v>
      </c>
    </row>
    <row r="11391" spans="1:3" x14ac:dyDescent="0.2">
      <c r="A11391" s="3" t="str">
        <f>"NPNT"</f>
        <v>NPNT</v>
      </c>
      <c r="B11391" s="4">
        <v>10</v>
      </c>
      <c r="C11391" s="5">
        <v>0.51800000000000002</v>
      </c>
    </row>
    <row r="11392" spans="1:3" x14ac:dyDescent="0.2">
      <c r="A11392" s="3" t="str">
        <f>"HDAC1"</f>
        <v>HDAC1</v>
      </c>
      <c r="B11392" s="4">
        <v>10</v>
      </c>
      <c r="C11392" s="5">
        <v>0.51400000000000001</v>
      </c>
    </row>
    <row r="11393" spans="1:3" x14ac:dyDescent="0.2">
      <c r="A11393" s="3" t="str">
        <f>"MCCC1"</f>
        <v>MCCC1</v>
      </c>
      <c r="B11393" s="4">
        <v>10</v>
      </c>
      <c r="C11393" s="5">
        <v>0.50800000000000001</v>
      </c>
    </row>
    <row r="11394" spans="1:3" x14ac:dyDescent="0.2">
      <c r="A11394" s="3" t="str">
        <f>"CYC1"</f>
        <v>CYC1</v>
      </c>
      <c r="B11394" s="4">
        <v>10</v>
      </c>
      <c r="C11394" s="5">
        <v>0.50700000000000001</v>
      </c>
    </row>
    <row r="11395" spans="1:3" x14ac:dyDescent="0.2">
      <c r="A11395" s="3" t="str">
        <f>"EPB41L4A-AS1"</f>
        <v>EPB41L4A-AS1</v>
      </c>
      <c r="B11395" s="4">
        <v>10</v>
      </c>
      <c r="C11395" s="5">
        <v>0.501</v>
      </c>
    </row>
    <row r="11396" spans="1:3" x14ac:dyDescent="0.2">
      <c r="A11396" s="3" t="str">
        <f>"GOT2"</f>
        <v>GOT2</v>
      </c>
      <c r="B11396" s="4">
        <v>10</v>
      </c>
      <c r="C11396" s="5">
        <v>0.498</v>
      </c>
    </row>
    <row r="11397" spans="1:3" x14ac:dyDescent="0.2">
      <c r="A11397" s="3" t="str">
        <f>"CANT1"</f>
        <v>CANT1</v>
      </c>
      <c r="B11397" s="4">
        <v>10</v>
      </c>
      <c r="C11397" s="5">
        <v>0.495</v>
      </c>
    </row>
    <row r="11398" spans="1:3" x14ac:dyDescent="0.2">
      <c r="A11398" s="3" t="str">
        <f>"MEST"</f>
        <v>MEST</v>
      </c>
      <c r="B11398" s="4">
        <v>10</v>
      </c>
      <c r="C11398" s="5">
        <v>0.49099999999999999</v>
      </c>
    </row>
    <row r="11399" spans="1:3" x14ac:dyDescent="0.2">
      <c r="A11399" s="3" t="str">
        <f>"DDT"</f>
        <v>DDT</v>
      </c>
      <c r="B11399" s="4">
        <v>10</v>
      </c>
      <c r="C11399" s="5">
        <v>0.48799999999999999</v>
      </c>
    </row>
    <row r="11400" spans="1:3" x14ac:dyDescent="0.2">
      <c r="A11400" s="3" t="str">
        <f>"POGLUT1"</f>
        <v>POGLUT1</v>
      </c>
      <c r="B11400" s="4">
        <v>10</v>
      </c>
      <c r="C11400" s="5">
        <v>0.48399999999999999</v>
      </c>
    </row>
    <row r="11401" spans="1:3" x14ac:dyDescent="0.2">
      <c r="A11401" s="3" t="str">
        <f>"SDHD"</f>
        <v>SDHD</v>
      </c>
      <c r="B11401" s="4">
        <v>10</v>
      </c>
      <c r="C11401" s="5">
        <v>0.48299999999999998</v>
      </c>
    </row>
    <row r="11402" spans="1:3" x14ac:dyDescent="0.2">
      <c r="A11402" s="3" t="str">
        <f>"CD320"</f>
        <v>CD320</v>
      </c>
      <c r="B11402" s="4">
        <v>10</v>
      </c>
      <c r="C11402" s="5">
        <v>0.48099999999999998</v>
      </c>
    </row>
    <row r="11403" spans="1:3" x14ac:dyDescent="0.2">
      <c r="A11403" s="3" t="str">
        <f>"HMGB1"</f>
        <v>HMGB1</v>
      </c>
      <c r="B11403" s="4">
        <v>10</v>
      </c>
      <c r="C11403" s="5">
        <v>0.47799999999999998</v>
      </c>
    </row>
    <row r="11404" spans="1:3" x14ac:dyDescent="0.2">
      <c r="A11404" s="3" t="str">
        <f>"ALKBH4"</f>
        <v>ALKBH4</v>
      </c>
      <c r="B11404" s="4">
        <v>10</v>
      </c>
      <c r="C11404" s="5">
        <v>0.47499999999999998</v>
      </c>
    </row>
    <row r="11405" spans="1:3" x14ac:dyDescent="0.2">
      <c r="A11405" s="3" t="str">
        <f>"RPL4P4"</f>
        <v>RPL4P4</v>
      </c>
      <c r="B11405" s="4">
        <v>10</v>
      </c>
      <c r="C11405" s="5">
        <v>0.46800000000000003</v>
      </c>
    </row>
    <row r="11406" spans="1:3" x14ac:dyDescent="0.2">
      <c r="A11406" s="3" t="str">
        <f>"LSM2"</f>
        <v>LSM2</v>
      </c>
      <c r="B11406" s="4">
        <v>10</v>
      </c>
      <c r="C11406" s="5">
        <v>0.45500000000000002</v>
      </c>
    </row>
    <row r="11407" spans="1:3" x14ac:dyDescent="0.2">
      <c r="A11407" s="3" t="str">
        <f>"OXCT1"</f>
        <v>OXCT1</v>
      </c>
      <c r="B11407" s="4">
        <v>10</v>
      </c>
      <c r="C11407" s="5">
        <v>0.45500000000000002</v>
      </c>
    </row>
    <row r="11408" spans="1:3" x14ac:dyDescent="0.2">
      <c r="A11408" s="3" t="str">
        <f>"MKKS"</f>
        <v>MKKS</v>
      </c>
      <c r="B11408" s="4">
        <v>10</v>
      </c>
      <c r="C11408" s="5">
        <v>0.442</v>
      </c>
    </row>
    <row r="11409" spans="1:3" x14ac:dyDescent="0.2">
      <c r="A11409" s="3" t="str">
        <f>"SNHG8"</f>
        <v>SNHG8</v>
      </c>
      <c r="B11409" s="4">
        <v>10</v>
      </c>
      <c r="C11409" s="5">
        <v>0.43</v>
      </c>
    </row>
    <row r="11410" spans="1:3" x14ac:dyDescent="0.2">
      <c r="A11410" s="3" t="str">
        <f>"ILF2"</f>
        <v>ILF2</v>
      </c>
      <c r="B11410" s="4">
        <v>10</v>
      </c>
      <c r="C11410" s="5">
        <v>0.39800000000000002</v>
      </c>
    </row>
    <row r="11411" spans="1:3" x14ac:dyDescent="0.2">
      <c r="A11411" s="3" t="str">
        <f>"HMGB1P6"</f>
        <v>HMGB1P6</v>
      </c>
      <c r="B11411" s="4">
        <v>10</v>
      </c>
      <c r="C11411" s="5">
        <v>0.38700000000000001</v>
      </c>
    </row>
    <row r="11412" spans="1:3" x14ac:dyDescent="0.2">
      <c r="A11412" s="3" t="str">
        <f>"PLEKHJ1"</f>
        <v>PLEKHJ1</v>
      </c>
      <c r="B11412" s="4">
        <v>10</v>
      </c>
      <c r="C11412" s="5">
        <v>0.379</v>
      </c>
    </row>
    <row r="11413" spans="1:3" x14ac:dyDescent="0.2">
      <c r="A11413" s="3" t="str">
        <f>"PLEK2"</f>
        <v>PLEK2</v>
      </c>
      <c r="B11413" s="4">
        <v>10</v>
      </c>
      <c r="C11413" s="5">
        <v>0.36299999999999999</v>
      </c>
    </row>
    <row r="11414" spans="1:3" x14ac:dyDescent="0.2">
      <c r="A11414" s="3" t="str">
        <f>"POLR2G"</f>
        <v>POLR2G</v>
      </c>
      <c r="B11414" s="4">
        <v>10</v>
      </c>
      <c r="C11414" s="5">
        <v>0.35299999999999998</v>
      </c>
    </row>
    <row r="11415" spans="1:3" x14ac:dyDescent="0.2">
      <c r="A11415" s="3" t="str">
        <f>"AC091073.1"</f>
        <v>AC091073.1</v>
      </c>
      <c r="B11415" s="4">
        <v>11</v>
      </c>
      <c r="C11415" s="5">
        <v>0.753</v>
      </c>
    </row>
    <row r="11416" spans="1:3" x14ac:dyDescent="0.2">
      <c r="A11416" s="3" t="str">
        <f>"TMEM238L"</f>
        <v>TMEM238L</v>
      </c>
      <c r="B11416" s="4">
        <v>11</v>
      </c>
      <c r="C11416" s="5">
        <v>0.749</v>
      </c>
    </row>
    <row r="11417" spans="1:3" x14ac:dyDescent="0.2">
      <c r="A11417" s="3" t="str">
        <f>"LINC00992"</f>
        <v>LINC00992</v>
      </c>
      <c r="B11417" s="4">
        <v>11</v>
      </c>
      <c r="C11417" s="5">
        <v>0.73899999999999999</v>
      </c>
    </row>
    <row r="11418" spans="1:3" x14ac:dyDescent="0.2">
      <c r="A11418" s="3" t="str">
        <f>"MYRFL"</f>
        <v>MYRFL</v>
      </c>
      <c r="B11418" s="4">
        <v>11</v>
      </c>
      <c r="C11418" s="5">
        <v>0.72699999999999998</v>
      </c>
    </row>
    <row r="11419" spans="1:3" x14ac:dyDescent="0.2">
      <c r="A11419" s="3" t="str">
        <f>"TEX30"</f>
        <v>TEX30</v>
      </c>
      <c r="B11419" s="4">
        <v>11</v>
      </c>
      <c r="C11419" s="5">
        <v>0.70399999999999996</v>
      </c>
    </row>
    <row r="11420" spans="1:3" x14ac:dyDescent="0.2">
      <c r="A11420" s="3" t="str">
        <f>"AC095055.1"</f>
        <v>AC095055.1</v>
      </c>
      <c r="B11420" s="4">
        <v>11</v>
      </c>
      <c r="C11420" s="5">
        <v>0.70199999999999996</v>
      </c>
    </row>
    <row r="11421" spans="1:3" x14ac:dyDescent="0.2">
      <c r="A11421" s="3" t="str">
        <f>"S100A5"</f>
        <v>S100A5</v>
      </c>
      <c r="B11421" s="4">
        <v>11</v>
      </c>
      <c r="C11421" s="5">
        <v>0.70199999999999996</v>
      </c>
    </row>
    <row r="11422" spans="1:3" x14ac:dyDescent="0.2">
      <c r="A11422" s="3" t="str">
        <f>"POLR3C"</f>
        <v>POLR3C</v>
      </c>
      <c r="B11422" s="4">
        <v>11</v>
      </c>
      <c r="C11422" s="5">
        <v>0.67800000000000005</v>
      </c>
    </row>
    <row r="11423" spans="1:3" x14ac:dyDescent="0.2">
      <c r="A11423" s="3" t="str">
        <f>"SYS1-DBNDD2"</f>
        <v>SYS1-DBNDD2</v>
      </c>
      <c r="B11423" s="4">
        <v>11</v>
      </c>
      <c r="C11423" s="5">
        <v>0.66900000000000004</v>
      </c>
    </row>
    <row r="11424" spans="1:3" x14ac:dyDescent="0.2">
      <c r="A11424" s="3" t="str">
        <f>"PRDX1"</f>
        <v>PRDX1</v>
      </c>
      <c r="B11424" s="4">
        <v>11</v>
      </c>
      <c r="C11424" s="5">
        <v>0.66300000000000003</v>
      </c>
    </row>
    <row r="11425" spans="1:3" x14ac:dyDescent="0.2">
      <c r="A11425" s="3" t="str">
        <f>"AC022413.1"</f>
        <v>AC022413.1</v>
      </c>
      <c r="B11425" s="4">
        <v>11</v>
      </c>
      <c r="C11425" s="5">
        <v>0.66300000000000003</v>
      </c>
    </row>
    <row r="11426" spans="1:3" x14ac:dyDescent="0.2">
      <c r="A11426" s="3" t="str">
        <f>"AC137630.3"</f>
        <v>AC137630.3</v>
      </c>
      <c r="B11426" s="4">
        <v>11</v>
      </c>
      <c r="C11426" s="5">
        <v>0.66100000000000003</v>
      </c>
    </row>
    <row r="11427" spans="1:3" x14ac:dyDescent="0.2">
      <c r="A11427" s="3" t="str">
        <f>"REPIN1"</f>
        <v>REPIN1</v>
      </c>
      <c r="B11427" s="4">
        <v>11</v>
      </c>
      <c r="C11427" s="5">
        <v>0.66</v>
      </c>
    </row>
    <row r="11428" spans="1:3" x14ac:dyDescent="0.2">
      <c r="A11428" s="3" t="str">
        <f>"AL357033.1"</f>
        <v>AL357033.1</v>
      </c>
      <c r="B11428" s="4">
        <v>11</v>
      </c>
      <c r="C11428" s="5">
        <v>0.65900000000000003</v>
      </c>
    </row>
    <row r="11429" spans="1:3" x14ac:dyDescent="0.2">
      <c r="A11429" s="3" t="str">
        <f>"DRAXIN"</f>
        <v>DRAXIN</v>
      </c>
      <c r="B11429" s="4">
        <v>11</v>
      </c>
      <c r="C11429" s="5">
        <v>0.65700000000000003</v>
      </c>
    </row>
    <row r="11430" spans="1:3" x14ac:dyDescent="0.2">
      <c r="A11430" s="3" t="str">
        <f>"ASCC3"</f>
        <v>ASCC3</v>
      </c>
      <c r="B11430" s="4">
        <v>11</v>
      </c>
      <c r="C11430" s="5">
        <v>0.65300000000000002</v>
      </c>
    </row>
    <row r="11431" spans="1:3" x14ac:dyDescent="0.2">
      <c r="A11431" s="3" t="str">
        <f>"AC010896.1"</f>
        <v>AC010896.1</v>
      </c>
      <c r="B11431" s="4">
        <v>11</v>
      </c>
      <c r="C11431" s="5">
        <v>0.64500000000000002</v>
      </c>
    </row>
    <row r="11432" spans="1:3" x14ac:dyDescent="0.2">
      <c r="A11432" s="3" t="str">
        <f>"SLC25A30-AS1"</f>
        <v>SLC25A30-AS1</v>
      </c>
      <c r="B11432" s="4">
        <v>11</v>
      </c>
      <c r="C11432" s="5">
        <v>0.64400000000000002</v>
      </c>
    </row>
    <row r="11433" spans="1:3" x14ac:dyDescent="0.2">
      <c r="A11433" s="3" t="str">
        <f>"LTV1"</f>
        <v>LTV1</v>
      </c>
      <c r="B11433" s="4">
        <v>11</v>
      </c>
      <c r="C11433" s="5">
        <v>0.63900000000000001</v>
      </c>
    </row>
    <row r="11434" spans="1:3" x14ac:dyDescent="0.2">
      <c r="A11434" s="3" t="str">
        <f>"AC009948.2"</f>
        <v>AC009948.2</v>
      </c>
      <c r="B11434" s="4">
        <v>11</v>
      </c>
      <c r="C11434" s="5">
        <v>0.63900000000000001</v>
      </c>
    </row>
    <row r="11435" spans="1:3" x14ac:dyDescent="0.2">
      <c r="A11435" s="3" t="str">
        <f>"AC011451.4"</f>
        <v>AC011451.4</v>
      </c>
      <c r="B11435" s="4">
        <v>11</v>
      </c>
      <c r="C11435" s="5">
        <v>0.63700000000000001</v>
      </c>
    </row>
    <row r="11436" spans="1:3" x14ac:dyDescent="0.2">
      <c r="A11436" s="3" t="str">
        <f>"AC080112.1"</f>
        <v>AC080112.1</v>
      </c>
      <c r="B11436" s="4">
        <v>11</v>
      </c>
      <c r="C11436" s="5">
        <v>0.63600000000000001</v>
      </c>
    </row>
    <row r="11437" spans="1:3" x14ac:dyDescent="0.2">
      <c r="A11437" s="3" t="str">
        <f>"TMEM74B"</f>
        <v>TMEM74B</v>
      </c>
      <c r="B11437" s="4">
        <v>11</v>
      </c>
      <c r="C11437" s="5">
        <v>0.63600000000000001</v>
      </c>
    </row>
    <row r="11438" spans="1:3" x14ac:dyDescent="0.2">
      <c r="A11438" s="3" t="str">
        <f>"ALMS1-IT1"</f>
        <v>ALMS1-IT1</v>
      </c>
      <c r="B11438" s="4">
        <v>11</v>
      </c>
      <c r="C11438" s="5">
        <v>0.63200000000000001</v>
      </c>
    </row>
    <row r="11439" spans="1:3" x14ac:dyDescent="0.2">
      <c r="A11439" s="3" t="str">
        <f>"PHYHIPL"</f>
        <v>PHYHIPL</v>
      </c>
      <c r="B11439" s="4">
        <v>11</v>
      </c>
      <c r="C11439" s="5">
        <v>0.63</v>
      </c>
    </row>
    <row r="11440" spans="1:3" x14ac:dyDescent="0.2">
      <c r="A11440" s="3" t="str">
        <f>"TLCD3B"</f>
        <v>TLCD3B</v>
      </c>
      <c r="B11440" s="4">
        <v>11</v>
      </c>
      <c r="C11440" s="5">
        <v>0.625</v>
      </c>
    </row>
    <row r="11441" spans="1:3" x14ac:dyDescent="0.2">
      <c r="A11441" s="3" t="str">
        <f>"LINC00852"</f>
        <v>LINC00852</v>
      </c>
      <c r="B11441" s="4">
        <v>11</v>
      </c>
      <c r="C11441" s="5">
        <v>0.624</v>
      </c>
    </row>
    <row r="11442" spans="1:3" x14ac:dyDescent="0.2">
      <c r="A11442" s="3" t="str">
        <f>"PET117"</f>
        <v>PET117</v>
      </c>
      <c r="B11442" s="4">
        <v>11</v>
      </c>
      <c r="C11442" s="5">
        <v>0.61899999999999999</v>
      </c>
    </row>
    <row r="11443" spans="1:3" x14ac:dyDescent="0.2">
      <c r="A11443" s="3" t="str">
        <f>"AC004812.2"</f>
        <v>AC004812.2</v>
      </c>
      <c r="B11443" s="4">
        <v>11</v>
      </c>
      <c r="C11443" s="5">
        <v>0.61899999999999999</v>
      </c>
    </row>
    <row r="11444" spans="1:3" x14ac:dyDescent="0.2">
      <c r="A11444" s="3" t="str">
        <f>"PGP"</f>
        <v>PGP</v>
      </c>
      <c r="B11444" s="4">
        <v>11</v>
      </c>
      <c r="C11444" s="5">
        <v>0.61599999999999999</v>
      </c>
    </row>
    <row r="11445" spans="1:3" x14ac:dyDescent="0.2">
      <c r="A11445" s="3" t="str">
        <f>"AL392023.2"</f>
        <v>AL392023.2</v>
      </c>
      <c r="B11445" s="4">
        <v>11</v>
      </c>
      <c r="C11445" s="5">
        <v>0.60799999999999998</v>
      </c>
    </row>
    <row r="11446" spans="1:3" x14ac:dyDescent="0.2">
      <c r="A11446" s="3" t="str">
        <f>"AL359962.3"</f>
        <v>AL359962.3</v>
      </c>
      <c r="B11446" s="4">
        <v>11</v>
      </c>
      <c r="C11446" s="5">
        <v>0.60599999999999998</v>
      </c>
    </row>
    <row r="11447" spans="1:3" x14ac:dyDescent="0.2">
      <c r="A11447" s="3" t="str">
        <f>"LINC02038"</f>
        <v>LINC02038</v>
      </c>
      <c r="B11447" s="4">
        <v>11</v>
      </c>
      <c r="C11447" s="5">
        <v>0.60499999999999998</v>
      </c>
    </row>
    <row r="11448" spans="1:3" x14ac:dyDescent="0.2">
      <c r="A11448" s="3" t="str">
        <f>"MMADHC-DT"</f>
        <v>MMADHC-DT</v>
      </c>
      <c r="B11448" s="4">
        <v>11</v>
      </c>
      <c r="C11448" s="5">
        <v>0.60399999999999998</v>
      </c>
    </row>
    <row r="11449" spans="1:3" x14ac:dyDescent="0.2">
      <c r="A11449" s="3" t="str">
        <f>"TMEM200B"</f>
        <v>TMEM200B</v>
      </c>
      <c r="B11449" s="4">
        <v>11</v>
      </c>
      <c r="C11449" s="5">
        <v>0.6</v>
      </c>
    </row>
    <row r="11450" spans="1:3" x14ac:dyDescent="0.2">
      <c r="A11450" s="3" t="str">
        <f>"AP003472.1"</f>
        <v>AP003472.1</v>
      </c>
      <c r="B11450" s="4">
        <v>11</v>
      </c>
      <c r="C11450" s="5">
        <v>0.59899999999999998</v>
      </c>
    </row>
    <row r="11451" spans="1:3" x14ac:dyDescent="0.2">
      <c r="A11451" s="3" t="str">
        <f>"AL355102.2"</f>
        <v>AL355102.2</v>
      </c>
      <c r="B11451" s="4">
        <v>11</v>
      </c>
      <c r="C11451" s="5">
        <v>0.59599999999999997</v>
      </c>
    </row>
    <row r="11452" spans="1:3" x14ac:dyDescent="0.2">
      <c r="A11452" s="3" t="str">
        <f>"AC021321.2"</f>
        <v>AC021321.2</v>
      </c>
      <c r="B11452" s="4">
        <v>11</v>
      </c>
      <c r="C11452" s="5">
        <v>0.59399999999999997</v>
      </c>
    </row>
    <row r="11453" spans="1:3" x14ac:dyDescent="0.2">
      <c r="A11453" s="3" t="str">
        <f>"RBFA"</f>
        <v>RBFA</v>
      </c>
      <c r="B11453" s="4">
        <v>11</v>
      </c>
      <c r="C11453" s="5">
        <v>0.58499999999999996</v>
      </c>
    </row>
    <row r="11454" spans="1:3" x14ac:dyDescent="0.2">
      <c r="A11454" s="3" t="str">
        <f>"AC108488.1"</f>
        <v>AC108488.1</v>
      </c>
      <c r="B11454" s="4">
        <v>11</v>
      </c>
      <c r="C11454" s="5">
        <v>0.58499999999999996</v>
      </c>
    </row>
    <row r="11455" spans="1:3" x14ac:dyDescent="0.2">
      <c r="A11455" s="3" t="str">
        <f>"LINC02122"</f>
        <v>LINC02122</v>
      </c>
      <c r="B11455" s="4">
        <v>11</v>
      </c>
      <c r="C11455" s="5">
        <v>0.58399999999999996</v>
      </c>
    </row>
    <row r="11456" spans="1:3" x14ac:dyDescent="0.2">
      <c r="A11456" s="3" t="str">
        <f>"CD300C"</f>
        <v>CD300C</v>
      </c>
      <c r="B11456" s="4">
        <v>11</v>
      </c>
      <c r="C11456" s="5">
        <v>0.58199999999999996</v>
      </c>
    </row>
    <row r="11457" spans="1:3" x14ac:dyDescent="0.2">
      <c r="A11457" s="3" t="str">
        <f>"APTX"</f>
        <v>APTX</v>
      </c>
      <c r="B11457" s="4">
        <v>11</v>
      </c>
      <c r="C11457" s="5">
        <v>0.57999999999999996</v>
      </c>
    </row>
    <row r="11458" spans="1:3" x14ac:dyDescent="0.2">
      <c r="A11458" s="3" t="str">
        <f>"SLC25A33"</f>
        <v>SLC25A33</v>
      </c>
      <c r="B11458" s="4">
        <v>11</v>
      </c>
      <c r="C11458" s="5">
        <v>0.57799999999999996</v>
      </c>
    </row>
    <row r="11459" spans="1:3" x14ac:dyDescent="0.2">
      <c r="A11459" s="3" t="str">
        <f>"AC090260.1"</f>
        <v>AC090260.1</v>
      </c>
      <c r="B11459" s="4">
        <v>11</v>
      </c>
      <c r="C11459" s="5">
        <v>0.57699999999999996</v>
      </c>
    </row>
    <row r="11460" spans="1:3" x14ac:dyDescent="0.2">
      <c r="A11460" s="3" t="str">
        <f>"LTK"</f>
        <v>LTK</v>
      </c>
      <c r="B11460" s="4">
        <v>11</v>
      </c>
      <c r="C11460" s="5">
        <v>0.57499999999999996</v>
      </c>
    </row>
    <row r="11461" spans="1:3" x14ac:dyDescent="0.2">
      <c r="A11461" s="3" t="str">
        <f>"AC233723.2"</f>
        <v>AC233723.2</v>
      </c>
      <c r="B11461" s="4">
        <v>11</v>
      </c>
      <c r="C11461" s="5">
        <v>0.57199999999999995</v>
      </c>
    </row>
    <row r="11462" spans="1:3" x14ac:dyDescent="0.2">
      <c r="A11462" s="3" t="str">
        <f>"POP4"</f>
        <v>POP4</v>
      </c>
      <c r="B11462" s="4">
        <v>11</v>
      </c>
      <c r="C11462" s="5">
        <v>0.57199999999999995</v>
      </c>
    </row>
    <row r="11463" spans="1:3" x14ac:dyDescent="0.2">
      <c r="A11463" s="3" t="str">
        <f>"AC013717.1"</f>
        <v>AC013717.1</v>
      </c>
      <c r="B11463" s="4">
        <v>11</v>
      </c>
      <c r="C11463" s="5">
        <v>0.56999999999999995</v>
      </c>
    </row>
    <row r="11464" spans="1:3" x14ac:dyDescent="0.2">
      <c r="A11464" s="3" t="str">
        <f>"AL133331.1"</f>
        <v>AL133331.1</v>
      </c>
      <c r="B11464" s="4">
        <v>11</v>
      </c>
      <c r="C11464" s="5">
        <v>0.56899999999999995</v>
      </c>
    </row>
    <row r="11465" spans="1:3" x14ac:dyDescent="0.2">
      <c r="A11465" s="3" t="str">
        <f>"PKN2-AS1"</f>
        <v>PKN2-AS1</v>
      </c>
      <c r="B11465" s="4">
        <v>11</v>
      </c>
      <c r="C11465" s="5">
        <v>0.56799999999999995</v>
      </c>
    </row>
    <row r="11466" spans="1:3" x14ac:dyDescent="0.2">
      <c r="A11466" s="3" t="str">
        <f>"RNFT2"</f>
        <v>RNFT2</v>
      </c>
      <c r="B11466" s="4">
        <v>11</v>
      </c>
      <c r="C11466" s="5">
        <v>0.56699999999999995</v>
      </c>
    </row>
    <row r="11467" spans="1:3" x14ac:dyDescent="0.2">
      <c r="A11467" s="3" t="str">
        <f>"CCIN"</f>
        <v>CCIN</v>
      </c>
      <c r="B11467" s="4">
        <v>11</v>
      </c>
      <c r="C11467" s="5">
        <v>0.56599999999999995</v>
      </c>
    </row>
    <row r="11468" spans="1:3" x14ac:dyDescent="0.2">
      <c r="A11468" s="3" t="str">
        <f>"GOLT1A"</f>
        <v>GOLT1A</v>
      </c>
      <c r="B11468" s="4">
        <v>11</v>
      </c>
      <c r="C11468" s="5">
        <v>0.56499999999999995</v>
      </c>
    </row>
    <row r="11469" spans="1:3" x14ac:dyDescent="0.2">
      <c r="A11469" s="3" t="str">
        <f>"SENP3"</f>
        <v>SENP3</v>
      </c>
      <c r="B11469" s="4">
        <v>11</v>
      </c>
      <c r="C11469" s="5">
        <v>0.56399999999999995</v>
      </c>
    </row>
    <row r="11470" spans="1:3" x14ac:dyDescent="0.2">
      <c r="A11470" s="3" t="str">
        <f>"CHMP4BP1"</f>
        <v>CHMP4BP1</v>
      </c>
      <c r="B11470" s="4">
        <v>11</v>
      </c>
      <c r="C11470" s="5">
        <v>0.56299999999999994</v>
      </c>
    </row>
    <row r="11471" spans="1:3" x14ac:dyDescent="0.2">
      <c r="A11471" s="3" t="str">
        <f>"AC139530.1"</f>
        <v>AC139530.1</v>
      </c>
      <c r="B11471" s="4">
        <v>11</v>
      </c>
      <c r="C11471" s="5">
        <v>0.56200000000000006</v>
      </c>
    </row>
    <row r="11472" spans="1:3" x14ac:dyDescent="0.2">
      <c r="A11472" s="3" t="str">
        <f>"ZNF18"</f>
        <v>ZNF18</v>
      </c>
      <c r="B11472" s="4">
        <v>11</v>
      </c>
      <c r="C11472" s="5">
        <v>0.56000000000000005</v>
      </c>
    </row>
    <row r="11473" spans="1:3" x14ac:dyDescent="0.2">
      <c r="A11473" s="3" t="str">
        <f>"MYH16"</f>
        <v>MYH16</v>
      </c>
      <c r="B11473" s="4">
        <v>11</v>
      </c>
      <c r="C11473" s="5">
        <v>0.56000000000000005</v>
      </c>
    </row>
    <row r="11474" spans="1:3" x14ac:dyDescent="0.2">
      <c r="A11474" s="3" t="str">
        <f>"HTN1"</f>
        <v>HTN1</v>
      </c>
      <c r="B11474" s="4">
        <v>11</v>
      </c>
      <c r="C11474" s="5">
        <v>0.55700000000000005</v>
      </c>
    </row>
    <row r="11475" spans="1:3" x14ac:dyDescent="0.2">
      <c r="A11475" s="3" t="str">
        <f>"AC004990.1"</f>
        <v>AC004990.1</v>
      </c>
      <c r="B11475" s="4">
        <v>11</v>
      </c>
      <c r="C11475" s="5">
        <v>0.55200000000000005</v>
      </c>
    </row>
    <row r="11476" spans="1:3" x14ac:dyDescent="0.2">
      <c r="A11476" s="3" t="str">
        <f>"AKR1A1"</f>
        <v>AKR1A1</v>
      </c>
      <c r="B11476" s="4">
        <v>11</v>
      </c>
      <c r="C11476" s="5">
        <v>0.55100000000000005</v>
      </c>
    </row>
    <row r="11477" spans="1:3" x14ac:dyDescent="0.2">
      <c r="A11477" s="3" t="str">
        <f>"PLBD1-AS1"</f>
        <v>PLBD1-AS1</v>
      </c>
      <c r="B11477" s="4">
        <v>11</v>
      </c>
      <c r="C11477" s="5">
        <v>0.54900000000000004</v>
      </c>
    </row>
    <row r="11478" spans="1:3" x14ac:dyDescent="0.2">
      <c r="A11478" s="3" t="str">
        <f>"AC132872.2"</f>
        <v>AC132872.2</v>
      </c>
      <c r="B11478" s="4">
        <v>11</v>
      </c>
      <c r="C11478" s="5">
        <v>0.54600000000000004</v>
      </c>
    </row>
    <row r="11479" spans="1:3" x14ac:dyDescent="0.2">
      <c r="A11479" s="3" t="str">
        <f>"LINC01882"</f>
        <v>LINC01882</v>
      </c>
      <c r="B11479" s="4">
        <v>11</v>
      </c>
      <c r="C11479" s="5">
        <v>0.54</v>
      </c>
    </row>
    <row r="11480" spans="1:3" x14ac:dyDescent="0.2">
      <c r="A11480" s="3" t="str">
        <f>"LINC01833"</f>
        <v>LINC01833</v>
      </c>
      <c r="B11480" s="4">
        <v>11</v>
      </c>
      <c r="C11480" s="5">
        <v>0.53800000000000003</v>
      </c>
    </row>
    <row r="11481" spans="1:3" x14ac:dyDescent="0.2">
      <c r="A11481" s="3" t="str">
        <f>"SDHAF2"</f>
        <v>SDHAF2</v>
      </c>
      <c r="B11481" s="4">
        <v>11</v>
      </c>
      <c r="C11481" s="5">
        <v>0.53800000000000003</v>
      </c>
    </row>
    <row r="11482" spans="1:3" x14ac:dyDescent="0.2">
      <c r="A11482" s="3" t="str">
        <f>"ATIC"</f>
        <v>ATIC</v>
      </c>
      <c r="B11482" s="4">
        <v>11</v>
      </c>
      <c r="C11482" s="5">
        <v>0.53800000000000003</v>
      </c>
    </row>
    <row r="11483" spans="1:3" x14ac:dyDescent="0.2">
      <c r="A11483" s="3" t="str">
        <f>"DNAJC9-AS1"</f>
        <v>DNAJC9-AS1</v>
      </c>
      <c r="B11483" s="4">
        <v>11</v>
      </c>
      <c r="C11483" s="5">
        <v>0.53700000000000003</v>
      </c>
    </row>
    <row r="11484" spans="1:3" x14ac:dyDescent="0.2">
      <c r="A11484" s="3" t="str">
        <f>"AC069544.1"</f>
        <v>AC069544.1</v>
      </c>
      <c r="B11484" s="4">
        <v>11</v>
      </c>
      <c r="C11484" s="5">
        <v>0.53100000000000003</v>
      </c>
    </row>
    <row r="11485" spans="1:3" x14ac:dyDescent="0.2">
      <c r="A11485" s="3" t="str">
        <f>"PPHLN1"</f>
        <v>PPHLN1</v>
      </c>
      <c r="B11485" s="4">
        <v>11</v>
      </c>
      <c r="C11485" s="5">
        <v>0.53100000000000003</v>
      </c>
    </row>
    <row r="11486" spans="1:3" x14ac:dyDescent="0.2">
      <c r="A11486" s="3" t="str">
        <f>"ALAS1"</f>
        <v>ALAS1</v>
      </c>
      <c r="B11486" s="4">
        <v>11</v>
      </c>
      <c r="C11486" s="5">
        <v>0.53</v>
      </c>
    </row>
    <row r="11487" spans="1:3" x14ac:dyDescent="0.2">
      <c r="A11487" s="3" t="str">
        <f>"PSMG3"</f>
        <v>PSMG3</v>
      </c>
      <c r="B11487" s="4">
        <v>11</v>
      </c>
      <c r="C11487" s="5">
        <v>0.52800000000000002</v>
      </c>
    </row>
    <row r="11488" spans="1:3" x14ac:dyDescent="0.2">
      <c r="A11488" s="3" t="str">
        <f>"GATA2-AS1"</f>
        <v>GATA2-AS1</v>
      </c>
      <c r="B11488" s="4">
        <v>11</v>
      </c>
      <c r="C11488" s="5">
        <v>0.52100000000000002</v>
      </c>
    </row>
    <row r="11489" spans="1:3" x14ac:dyDescent="0.2">
      <c r="A11489" s="3" t="str">
        <f>"SFXN4"</f>
        <v>SFXN4</v>
      </c>
      <c r="B11489" s="4">
        <v>11</v>
      </c>
      <c r="C11489" s="5">
        <v>0.52100000000000002</v>
      </c>
    </row>
    <row r="11490" spans="1:3" x14ac:dyDescent="0.2">
      <c r="A11490" s="3" t="str">
        <f>"CHRNB4"</f>
        <v>CHRNB4</v>
      </c>
      <c r="B11490" s="4">
        <v>11</v>
      </c>
      <c r="C11490" s="5">
        <v>0.51900000000000002</v>
      </c>
    </row>
    <row r="11491" spans="1:3" x14ac:dyDescent="0.2">
      <c r="A11491" s="3" t="str">
        <f>"PRKRA"</f>
        <v>PRKRA</v>
      </c>
      <c r="B11491" s="4">
        <v>11</v>
      </c>
      <c r="C11491" s="5">
        <v>0.51700000000000002</v>
      </c>
    </row>
    <row r="11492" spans="1:3" x14ac:dyDescent="0.2">
      <c r="A11492" s="3" t="str">
        <f>"AC108058.1"</f>
        <v>AC108058.1</v>
      </c>
      <c r="B11492" s="4">
        <v>11</v>
      </c>
      <c r="C11492" s="5">
        <v>0.51600000000000001</v>
      </c>
    </row>
    <row r="11493" spans="1:3" x14ac:dyDescent="0.2">
      <c r="A11493" s="3" t="str">
        <f>"AGAP1-IT1"</f>
        <v>AGAP1-IT1</v>
      </c>
      <c r="B11493" s="4">
        <v>11</v>
      </c>
      <c r="C11493" s="5">
        <v>0.51500000000000001</v>
      </c>
    </row>
    <row r="11494" spans="1:3" x14ac:dyDescent="0.2">
      <c r="A11494" s="3" t="str">
        <f>"GPR37L1"</f>
        <v>GPR37L1</v>
      </c>
      <c r="B11494" s="4">
        <v>11</v>
      </c>
      <c r="C11494" s="5">
        <v>0.51400000000000001</v>
      </c>
    </row>
    <row r="11495" spans="1:3" x14ac:dyDescent="0.2">
      <c r="A11495" s="3" t="str">
        <f>"AC015922.3"</f>
        <v>AC015922.3</v>
      </c>
      <c r="B11495" s="4">
        <v>11</v>
      </c>
      <c r="C11495" s="5">
        <v>0.51200000000000001</v>
      </c>
    </row>
    <row r="11496" spans="1:3" x14ac:dyDescent="0.2">
      <c r="A11496" s="3" t="str">
        <f>"CILK1"</f>
        <v>CILK1</v>
      </c>
      <c r="B11496" s="4">
        <v>11</v>
      </c>
      <c r="C11496" s="5">
        <v>0.50900000000000001</v>
      </c>
    </row>
    <row r="11497" spans="1:3" x14ac:dyDescent="0.2">
      <c r="A11497" s="3" t="str">
        <f>"AL133477.1"</f>
        <v>AL133477.1</v>
      </c>
      <c r="B11497" s="4">
        <v>11</v>
      </c>
      <c r="C11497" s="5">
        <v>0.50900000000000001</v>
      </c>
    </row>
    <row r="11498" spans="1:3" x14ac:dyDescent="0.2">
      <c r="A11498" s="3" t="str">
        <f>"POP7"</f>
        <v>POP7</v>
      </c>
      <c r="B11498" s="4">
        <v>11</v>
      </c>
      <c r="C11498" s="5">
        <v>0.503</v>
      </c>
    </row>
    <row r="11499" spans="1:3" x14ac:dyDescent="0.2">
      <c r="A11499" s="3" t="str">
        <f>"DDN"</f>
        <v>DDN</v>
      </c>
      <c r="B11499" s="4">
        <v>11</v>
      </c>
      <c r="C11499" s="5">
        <v>0.5</v>
      </c>
    </row>
    <row r="11500" spans="1:3" x14ac:dyDescent="0.2">
      <c r="A11500" s="3" t="str">
        <f>"SHC3"</f>
        <v>SHC3</v>
      </c>
      <c r="B11500" s="4">
        <v>11</v>
      </c>
      <c r="C11500" s="5">
        <v>0.5</v>
      </c>
    </row>
    <row r="11501" spans="1:3" x14ac:dyDescent="0.2">
      <c r="A11501" s="3" t="str">
        <f>"CU638689.5"</f>
        <v>CU638689.5</v>
      </c>
      <c r="B11501" s="4">
        <v>11</v>
      </c>
      <c r="C11501" s="5">
        <v>0.499</v>
      </c>
    </row>
    <row r="11502" spans="1:3" x14ac:dyDescent="0.2">
      <c r="A11502" s="3" t="str">
        <f>"AF274853.1"</f>
        <v>AF274853.1</v>
      </c>
      <c r="B11502" s="4">
        <v>11</v>
      </c>
      <c r="C11502" s="5">
        <v>0.498</v>
      </c>
    </row>
    <row r="11503" spans="1:3" x14ac:dyDescent="0.2">
      <c r="A11503" s="3" t="str">
        <f>"HPS3"</f>
        <v>HPS3</v>
      </c>
      <c r="B11503" s="4">
        <v>11</v>
      </c>
      <c r="C11503" s="5">
        <v>0.497</v>
      </c>
    </row>
    <row r="11504" spans="1:3" x14ac:dyDescent="0.2">
      <c r="A11504" s="3" t="str">
        <f>"AC084809.1"</f>
        <v>AC084809.1</v>
      </c>
      <c r="B11504" s="4">
        <v>11</v>
      </c>
      <c r="C11504" s="5">
        <v>0.495</v>
      </c>
    </row>
    <row r="11505" spans="1:3" x14ac:dyDescent="0.2">
      <c r="A11505" s="3" t="str">
        <f>"TGFBR3L"</f>
        <v>TGFBR3L</v>
      </c>
      <c r="B11505" s="4">
        <v>11</v>
      </c>
      <c r="C11505" s="5">
        <v>0.49399999999999999</v>
      </c>
    </row>
    <row r="11506" spans="1:3" x14ac:dyDescent="0.2">
      <c r="A11506" s="3" t="str">
        <f>"BFSP1"</f>
        <v>BFSP1</v>
      </c>
      <c r="B11506" s="4">
        <v>11</v>
      </c>
      <c r="C11506" s="5">
        <v>0.49299999999999999</v>
      </c>
    </row>
    <row r="11507" spans="1:3" x14ac:dyDescent="0.2">
      <c r="A11507" s="3" t="str">
        <f>"ZNF311"</f>
        <v>ZNF311</v>
      </c>
      <c r="B11507" s="4">
        <v>11</v>
      </c>
      <c r="C11507" s="5">
        <v>0.49299999999999999</v>
      </c>
    </row>
    <row r="11508" spans="1:3" x14ac:dyDescent="0.2">
      <c r="A11508" s="3" t="str">
        <f>"AL158071.2"</f>
        <v>AL158071.2</v>
      </c>
      <c r="B11508" s="4">
        <v>11</v>
      </c>
      <c r="C11508" s="5">
        <v>0.48399999999999999</v>
      </c>
    </row>
    <row r="11509" spans="1:3" x14ac:dyDescent="0.2">
      <c r="A11509" s="3" t="str">
        <f>"NUDT15"</f>
        <v>NUDT15</v>
      </c>
      <c r="B11509" s="4">
        <v>11</v>
      </c>
      <c r="C11509" s="5">
        <v>0.48399999999999999</v>
      </c>
    </row>
    <row r="11510" spans="1:3" x14ac:dyDescent="0.2">
      <c r="A11510" s="3" t="str">
        <f>"AC099518.6"</f>
        <v>AC099518.6</v>
      </c>
      <c r="B11510" s="4">
        <v>11</v>
      </c>
      <c r="C11510" s="5">
        <v>0.48399999999999999</v>
      </c>
    </row>
    <row r="11511" spans="1:3" x14ac:dyDescent="0.2">
      <c r="A11511" s="3" t="str">
        <f>"PDCL3P5"</f>
        <v>PDCL3P5</v>
      </c>
      <c r="B11511" s="4">
        <v>11</v>
      </c>
      <c r="C11511" s="5">
        <v>0.48299999999999998</v>
      </c>
    </row>
    <row r="11512" spans="1:3" x14ac:dyDescent="0.2">
      <c r="A11512" s="3" t="str">
        <f>"AC079305.1"</f>
        <v>AC079305.1</v>
      </c>
      <c r="B11512" s="4">
        <v>11</v>
      </c>
      <c r="C11512" s="5">
        <v>0.48199999999999998</v>
      </c>
    </row>
    <row r="11513" spans="1:3" x14ac:dyDescent="0.2">
      <c r="A11513" s="3" t="str">
        <f>"GGACT"</f>
        <v>GGACT</v>
      </c>
      <c r="B11513" s="4">
        <v>11</v>
      </c>
      <c r="C11513" s="5">
        <v>0.48099999999999998</v>
      </c>
    </row>
    <row r="11514" spans="1:3" x14ac:dyDescent="0.2">
      <c r="A11514" s="3" t="str">
        <f>"CCDC188"</f>
        <v>CCDC188</v>
      </c>
      <c r="B11514" s="4">
        <v>11</v>
      </c>
      <c r="C11514" s="5">
        <v>0.48099999999999998</v>
      </c>
    </row>
    <row r="11515" spans="1:3" x14ac:dyDescent="0.2">
      <c r="A11515" s="3" t="str">
        <f>"AC009570.1"</f>
        <v>AC009570.1</v>
      </c>
      <c r="B11515" s="4">
        <v>11</v>
      </c>
      <c r="C11515" s="5">
        <v>0.48</v>
      </c>
    </row>
    <row r="11516" spans="1:3" x14ac:dyDescent="0.2">
      <c r="A11516" s="3" t="str">
        <f>"PSMD3"</f>
        <v>PSMD3</v>
      </c>
      <c r="B11516" s="4">
        <v>11</v>
      </c>
      <c r="C11516" s="5">
        <v>0.47799999999999998</v>
      </c>
    </row>
    <row r="11517" spans="1:3" x14ac:dyDescent="0.2">
      <c r="A11517" s="3" t="str">
        <f>"AL359513.1"</f>
        <v>AL359513.1</v>
      </c>
      <c r="B11517" s="4">
        <v>11</v>
      </c>
      <c r="C11517" s="5">
        <v>0.47599999999999998</v>
      </c>
    </row>
    <row r="11518" spans="1:3" x14ac:dyDescent="0.2">
      <c r="A11518" s="3" t="str">
        <f>"SLC10A1"</f>
        <v>SLC10A1</v>
      </c>
      <c r="B11518" s="4">
        <v>11</v>
      </c>
      <c r="C11518" s="5">
        <v>0.47499999999999998</v>
      </c>
    </row>
    <row r="11519" spans="1:3" x14ac:dyDescent="0.2">
      <c r="A11519" s="3" t="str">
        <f>"ACTN1-AS1"</f>
        <v>ACTN1-AS1</v>
      </c>
      <c r="B11519" s="4">
        <v>11</v>
      </c>
      <c r="C11519" s="5">
        <v>0.47299999999999998</v>
      </c>
    </row>
    <row r="11520" spans="1:3" x14ac:dyDescent="0.2">
      <c r="A11520" s="3" t="str">
        <f>"TUBG1"</f>
        <v>TUBG1</v>
      </c>
      <c r="B11520" s="4">
        <v>11</v>
      </c>
      <c r="C11520" s="5">
        <v>0.47299999999999998</v>
      </c>
    </row>
    <row r="11521" spans="1:3" x14ac:dyDescent="0.2">
      <c r="A11521" s="3" t="str">
        <f>"AL359715.4"</f>
        <v>AL359715.4</v>
      </c>
      <c r="B11521" s="4">
        <v>11</v>
      </c>
      <c r="C11521" s="5">
        <v>0.47299999999999998</v>
      </c>
    </row>
    <row r="11522" spans="1:3" x14ac:dyDescent="0.2">
      <c r="A11522" s="3" t="str">
        <f>"SHANK3"</f>
        <v>SHANK3</v>
      </c>
      <c r="B11522" s="4">
        <v>11</v>
      </c>
      <c r="C11522" s="5">
        <v>0.47099999999999997</v>
      </c>
    </row>
    <row r="11523" spans="1:3" x14ac:dyDescent="0.2">
      <c r="A11523" s="3" t="str">
        <f>"ALDH3A1"</f>
        <v>ALDH3A1</v>
      </c>
      <c r="B11523" s="4">
        <v>11</v>
      </c>
      <c r="C11523" s="5">
        <v>0.46800000000000003</v>
      </c>
    </row>
    <row r="11524" spans="1:3" x14ac:dyDescent="0.2">
      <c r="A11524" s="3" t="str">
        <f>"SYCE2"</f>
        <v>SYCE2</v>
      </c>
      <c r="B11524" s="4">
        <v>11</v>
      </c>
      <c r="C11524" s="5">
        <v>0.46700000000000003</v>
      </c>
    </row>
    <row r="11525" spans="1:3" x14ac:dyDescent="0.2">
      <c r="A11525" s="3" t="str">
        <f>"AL590399.1"</f>
        <v>AL590399.1</v>
      </c>
      <c r="B11525" s="4">
        <v>11</v>
      </c>
      <c r="C11525" s="5">
        <v>0.46600000000000003</v>
      </c>
    </row>
    <row r="11526" spans="1:3" x14ac:dyDescent="0.2">
      <c r="A11526" s="3" t="str">
        <f>"ST7-AS1"</f>
        <v>ST7-AS1</v>
      </c>
      <c r="B11526" s="4">
        <v>11</v>
      </c>
      <c r="C11526" s="5">
        <v>0.46400000000000002</v>
      </c>
    </row>
    <row r="11527" spans="1:3" x14ac:dyDescent="0.2">
      <c r="A11527" s="3" t="str">
        <f>"AC008972.1"</f>
        <v>AC008972.1</v>
      </c>
      <c r="B11527" s="4">
        <v>11</v>
      </c>
      <c r="C11527" s="5">
        <v>0.46300000000000002</v>
      </c>
    </row>
    <row r="11528" spans="1:3" x14ac:dyDescent="0.2">
      <c r="A11528" s="3" t="str">
        <f>"KCTD9"</f>
        <v>KCTD9</v>
      </c>
      <c r="B11528" s="4">
        <v>11</v>
      </c>
      <c r="C11528" s="5">
        <v>0.46300000000000002</v>
      </c>
    </row>
    <row r="11529" spans="1:3" x14ac:dyDescent="0.2">
      <c r="A11529" s="3" t="str">
        <f>"LINC02609"</f>
        <v>LINC02609</v>
      </c>
      <c r="B11529" s="4">
        <v>11</v>
      </c>
      <c r="C11529" s="5">
        <v>0.46100000000000002</v>
      </c>
    </row>
    <row r="11530" spans="1:3" x14ac:dyDescent="0.2">
      <c r="A11530" s="3" t="str">
        <f>"AC011773.3"</f>
        <v>AC011773.3</v>
      </c>
      <c r="B11530" s="4">
        <v>11</v>
      </c>
      <c r="C11530" s="5">
        <v>0.45900000000000002</v>
      </c>
    </row>
    <row r="11531" spans="1:3" x14ac:dyDescent="0.2">
      <c r="A11531" s="3" t="str">
        <f>"LINC02334"</f>
        <v>LINC02334</v>
      </c>
      <c r="B11531" s="4">
        <v>11</v>
      </c>
      <c r="C11531" s="5">
        <v>0.45800000000000002</v>
      </c>
    </row>
    <row r="11532" spans="1:3" x14ac:dyDescent="0.2">
      <c r="A11532" s="3" t="str">
        <f>"INCA1"</f>
        <v>INCA1</v>
      </c>
      <c r="B11532" s="4">
        <v>11</v>
      </c>
      <c r="C11532" s="5">
        <v>0.45700000000000002</v>
      </c>
    </row>
    <row r="11533" spans="1:3" x14ac:dyDescent="0.2">
      <c r="A11533" s="3" t="str">
        <f>"FAM221B"</f>
        <v>FAM221B</v>
      </c>
      <c r="B11533" s="4">
        <v>11</v>
      </c>
      <c r="C11533" s="5">
        <v>0.45600000000000002</v>
      </c>
    </row>
    <row r="11534" spans="1:3" x14ac:dyDescent="0.2">
      <c r="A11534" s="3" t="str">
        <f>"CKAP2"</f>
        <v>CKAP2</v>
      </c>
      <c r="B11534" s="4">
        <v>11</v>
      </c>
      <c r="C11534" s="5">
        <v>0.45600000000000002</v>
      </c>
    </row>
    <row r="11535" spans="1:3" x14ac:dyDescent="0.2">
      <c r="A11535" s="3" t="str">
        <f>"FAM204A"</f>
        <v>FAM204A</v>
      </c>
      <c r="B11535" s="4">
        <v>11</v>
      </c>
      <c r="C11535" s="5">
        <v>0.45500000000000002</v>
      </c>
    </row>
    <row r="11536" spans="1:3" x14ac:dyDescent="0.2">
      <c r="A11536" s="3" t="str">
        <f>"PCSK9"</f>
        <v>PCSK9</v>
      </c>
      <c r="B11536" s="4">
        <v>11</v>
      </c>
      <c r="C11536" s="5">
        <v>0.45200000000000001</v>
      </c>
    </row>
    <row r="11537" spans="1:3" x14ac:dyDescent="0.2">
      <c r="A11537" s="3" t="str">
        <f>"AC004921.2"</f>
        <v>AC004921.2</v>
      </c>
      <c r="B11537" s="4">
        <v>11</v>
      </c>
      <c r="C11537" s="5">
        <v>0.44900000000000001</v>
      </c>
    </row>
    <row r="11538" spans="1:3" x14ac:dyDescent="0.2">
      <c r="A11538" s="3" t="str">
        <f>"AC007326.5"</f>
        <v>AC007326.5</v>
      </c>
      <c r="B11538" s="4">
        <v>11</v>
      </c>
      <c r="C11538" s="5">
        <v>0.44800000000000001</v>
      </c>
    </row>
    <row r="11539" spans="1:3" x14ac:dyDescent="0.2">
      <c r="A11539" s="3" t="str">
        <f>"SLC26A7"</f>
        <v>SLC26A7</v>
      </c>
      <c r="B11539" s="4">
        <v>11</v>
      </c>
      <c r="C11539" s="5">
        <v>0.44800000000000001</v>
      </c>
    </row>
    <row r="11540" spans="1:3" x14ac:dyDescent="0.2">
      <c r="A11540" s="3" t="str">
        <f>"SAP30L"</f>
        <v>SAP30L</v>
      </c>
      <c r="B11540" s="4">
        <v>11</v>
      </c>
      <c r="C11540" s="5">
        <v>0.44600000000000001</v>
      </c>
    </row>
    <row r="11541" spans="1:3" x14ac:dyDescent="0.2">
      <c r="A11541" s="3" t="str">
        <f>"H2BC16P"</f>
        <v>H2BC16P</v>
      </c>
      <c r="B11541" s="4">
        <v>11</v>
      </c>
      <c r="C11541" s="5">
        <v>0.44600000000000001</v>
      </c>
    </row>
    <row r="11542" spans="1:3" x14ac:dyDescent="0.2">
      <c r="A11542" s="3" t="str">
        <f>"AL162741.1"</f>
        <v>AL162741.1</v>
      </c>
      <c r="B11542" s="4">
        <v>11</v>
      </c>
      <c r="C11542" s="5">
        <v>0.44500000000000001</v>
      </c>
    </row>
    <row r="11543" spans="1:3" x14ac:dyDescent="0.2">
      <c r="A11543" s="3" t="str">
        <f>"AC107223.1"</f>
        <v>AC107223.1</v>
      </c>
      <c r="B11543" s="4">
        <v>11</v>
      </c>
      <c r="C11543" s="5">
        <v>0.44500000000000001</v>
      </c>
    </row>
    <row r="11544" spans="1:3" x14ac:dyDescent="0.2">
      <c r="A11544" s="3" t="str">
        <f>"METTL7B"</f>
        <v>METTL7B</v>
      </c>
      <c r="B11544" s="4">
        <v>11</v>
      </c>
      <c r="C11544" s="5">
        <v>0.44400000000000001</v>
      </c>
    </row>
    <row r="11545" spans="1:3" x14ac:dyDescent="0.2">
      <c r="A11545" s="3" t="str">
        <f>"RPRM"</f>
        <v>RPRM</v>
      </c>
      <c r="B11545" s="4">
        <v>11</v>
      </c>
      <c r="C11545" s="5">
        <v>0.442</v>
      </c>
    </row>
    <row r="11546" spans="1:3" x14ac:dyDescent="0.2">
      <c r="A11546" s="3" t="str">
        <f>"ANLN"</f>
        <v>ANLN</v>
      </c>
      <c r="B11546" s="4">
        <v>11</v>
      </c>
      <c r="C11546" s="5">
        <v>0.441</v>
      </c>
    </row>
    <row r="11547" spans="1:3" x14ac:dyDescent="0.2">
      <c r="A11547" s="3" t="str">
        <f>"TRIM8"</f>
        <v>TRIM8</v>
      </c>
      <c r="B11547" s="4">
        <v>11</v>
      </c>
      <c r="C11547" s="5">
        <v>0.441</v>
      </c>
    </row>
    <row r="11548" spans="1:3" x14ac:dyDescent="0.2">
      <c r="A11548" s="3" t="str">
        <f>"KIAA1522"</f>
        <v>KIAA1522</v>
      </c>
      <c r="B11548" s="4">
        <v>11</v>
      </c>
      <c r="C11548" s="5">
        <v>0.439</v>
      </c>
    </row>
    <row r="11549" spans="1:3" x14ac:dyDescent="0.2">
      <c r="A11549" s="3" t="str">
        <f>"FAM3B"</f>
        <v>FAM3B</v>
      </c>
      <c r="B11549" s="4">
        <v>11</v>
      </c>
      <c r="C11549" s="5">
        <v>0.438</v>
      </c>
    </row>
    <row r="11550" spans="1:3" x14ac:dyDescent="0.2">
      <c r="A11550" s="3" t="str">
        <f>"FBXL14"</f>
        <v>FBXL14</v>
      </c>
      <c r="B11550" s="4">
        <v>11</v>
      </c>
      <c r="C11550" s="5">
        <v>0.438</v>
      </c>
    </row>
    <row r="11551" spans="1:3" x14ac:dyDescent="0.2">
      <c r="A11551" s="3" t="str">
        <f>"AL080276.2"</f>
        <v>AL080276.2</v>
      </c>
      <c r="B11551" s="4">
        <v>11</v>
      </c>
      <c r="C11551" s="5">
        <v>0.436</v>
      </c>
    </row>
    <row r="11552" spans="1:3" x14ac:dyDescent="0.2">
      <c r="A11552" s="3" t="str">
        <f>"SETD7"</f>
        <v>SETD7</v>
      </c>
      <c r="B11552" s="4">
        <v>11</v>
      </c>
      <c r="C11552" s="5">
        <v>0.43099999999999999</v>
      </c>
    </row>
    <row r="11553" spans="1:3" x14ac:dyDescent="0.2">
      <c r="A11553" s="3" t="str">
        <f>"SDC4"</f>
        <v>SDC4</v>
      </c>
      <c r="B11553" s="4">
        <v>11</v>
      </c>
      <c r="C11553" s="5">
        <v>0.42899999999999999</v>
      </c>
    </row>
    <row r="11554" spans="1:3" x14ac:dyDescent="0.2">
      <c r="A11554" s="3" t="str">
        <f>"LINC01186"</f>
        <v>LINC01186</v>
      </c>
      <c r="B11554" s="4">
        <v>11</v>
      </c>
      <c r="C11554" s="5">
        <v>0.42799999999999999</v>
      </c>
    </row>
    <row r="11555" spans="1:3" x14ac:dyDescent="0.2">
      <c r="A11555" s="3" t="str">
        <f>"AC083906.5"</f>
        <v>AC083906.5</v>
      </c>
      <c r="B11555" s="4">
        <v>11</v>
      </c>
      <c r="C11555" s="5">
        <v>0.42199999999999999</v>
      </c>
    </row>
    <row r="11556" spans="1:3" x14ac:dyDescent="0.2">
      <c r="A11556" s="3" t="str">
        <f>"PLCD1"</f>
        <v>PLCD1</v>
      </c>
      <c r="B11556" s="4">
        <v>11</v>
      </c>
      <c r="C11556" s="5">
        <v>0.42099999999999999</v>
      </c>
    </row>
    <row r="11557" spans="1:3" x14ac:dyDescent="0.2">
      <c r="A11557" s="3" t="str">
        <f>"SCRN2"</f>
        <v>SCRN2</v>
      </c>
      <c r="B11557" s="4">
        <v>11</v>
      </c>
      <c r="C11557" s="5">
        <v>0.42099999999999999</v>
      </c>
    </row>
    <row r="11558" spans="1:3" x14ac:dyDescent="0.2">
      <c r="A11558" s="3" t="str">
        <f>"PRR5-ARHGAP8"</f>
        <v>PRR5-ARHGAP8</v>
      </c>
      <c r="B11558" s="4">
        <v>11</v>
      </c>
      <c r="C11558" s="5">
        <v>0.41899999999999998</v>
      </c>
    </row>
    <row r="11559" spans="1:3" x14ac:dyDescent="0.2">
      <c r="A11559" s="3" t="str">
        <f>"NUP93"</f>
        <v>NUP93</v>
      </c>
      <c r="B11559" s="4">
        <v>11</v>
      </c>
      <c r="C11559" s="5">
        <v>0.41899999999999998</v>
      </c>
    </row>
    <row r="11560" spans="1:3" x14ac:dyDescent="0.2">
      <c r="A11560" s="3" t="str">
        <f>"FLG-AS1"</f>
        <v>FLG-AS1</v>
      </c>
      <c r="B11560" s="4">
        <v>11</v>
      </c>
      <c r="C11560" s="5">
        <v>0.41799999999999998</v>
      </c>
    </row>
    <row r="11561" spans="1:3" x14ac:dyDescent="0.2">
      <c r="A11561" s="3" t="str">
        <f>"AC084337.1"</f>
        <v>AC084337.1</v>
      </c>
      <c r="B11561" s="4">
        <v>11</v>
      </c>
      <c r="C11561" s="5">
        <v>0.41699999999999998</v>
      </c>
    </row>
    <row r="11562" spans="1:3" x14ac:dyDescent="0.2">
      <c r="A11562" s="3" t="str">
        <f>"AC115522.1"</f>
        <v>AC115522.1</v>
      </c>
      <c r="B11562" s="4">
        <v>11</v>
      </c>
      <c r="C11562" s="5">
        <v>0.41499999999999998</v>
      </c>
    </row>
    <row r="11563" spans="1:3" x14ac:dyDescent="0.2">
      <c r="A11563" s="3" t="str">
        <f>"CACNB2"</f>
        <v>CACNB2</v>
      </c>
      <c r="B11563" s="4">
        <v>11</v>
      </c>
      <c r="C11563" s="5">
        <v>0.41499999999999998</v>
      </c>
    </row>
    <row r="11564" spans="1:3" x14ac:dyDescent="0.2">
      <c r="A11564" s="3" t="str">
        <f>"LINC01220"</f>
        <v>LINC01220</v>
      </c>
      <c r="B11564" s="4">
        <v>11</v>
      </c>
      <c r="C11564" s="5">
        <v>0.41099999999999998</v>
      </c>
    </row>
    <row r="11565" spans="1:3" x14ac:dyDescent="0.2">
      <c r="A11565" s="3" t="str">
        <f>"AL132639.3"</f>
        <v>AL132639.3</v>
      </c>
      <c r="B11565" s="4">
        <v>11</v>
      </c>
      <c r="C11565" s="5">
        <v>0.40899999999999997</v>
      </c>
    </row>
    <row r="11566" spans="1:3" x14ac:dyDescent="0.2">
      <c r="A11566" s="3" t="str">
        <f>"CYTH3"</f>
        <v>CYTH3</v>
      </c>
      <c r="B11566" s="4">
        <v>11</v>
      </c>
      <c r="C11566" s="5">
        <v>0.39400000000000002</v>
      </c>
    </row>
    <row r="11567" spans="1:3" x14ac:dyDescent="0.2">
      <c r="A11567" s="3" t="str">
        <f>"TRAM1L1"</f>
        <v>TRAM1L1</v>
      </c>
      <c r="B11567" s="4">
        <v>11</v>
      </c>
      <c r="C11567" s="5">
        <v>0.38700000000000001</v>
      </c>
    </row>
    <row r="11568" spans="1:3" x14ac:dyDescent="0.2">
      <c r="A11568" s="3" t="str">
        <f>"AL355001.2"</f>
        <v>AL355001.2</v>
      </c>
      <c r="B11568" s="4">
        <v>11</v>
      </c>
      <c r="C11568" s="5">
        <v>0.379</v>
      </c>
    </row>
    <row r="11569" spans="1:3" x14ac:dyDescent="0.2">
      <c r="A11569" s="3" t="str">
        <f>"RIPOR2"</f>
        <v>RIPOR2</v>
      </c>
      <c r="B11569" s="4">
        <v>12</v>
      </c>
      <c r="C11569" s="5">
        <v>0.874</v>
      </c>
    </row>
    <row r="11570" spans="1:3" x14ac:dyDescent="0.2">
      <c r="A11570" s="3" t="str">
        <f>"SEC14L1"</f>
        <v>SEC14L1</v>
      </c>
      <c r="B11570" s="4">
        <v>12</v>
      </c>
      <c r="C11570" s="5">
        <v>0.86699999999999999</v>
      </c>
    </row>
    <row r="11571" spans="1:3" x14ac:dyDescent="0.2">
      <c r="A11571" s="3" t="str">
        <f>"IL6R"</f>
        <v>IL6R</v>
      </c>
      <c r="B11571" s="4">
        <v>12</v>
      </c>
      <c r="C11571" s="5">
        <v>0.85799999999999998</v>
      </c>
    </row>
    <row r="11572" spans="1:3" x14ac:dyDescent="0.2">
      <c r="A11572" s="3" t="str">
        <f>"MAP1LC3B"</f>
        <v>MAP1LC3B</v>
      </c>
      <c r="B11572" s="4">
        <v>12</v>
      </c>
      <c r="C11572" s="5">
        <v>0.85299999999999998</v>
      </c>
    </row>
    <row r="11573" spans="1:3" x14ac:dyDescent="0.2">
      <c r="A11573" s="3" t="str">
        <f>"RP2"</f>
        <v>RP2</v>
      </c>
      <c r="B11573" s="4">
        <v>12</v>
      </c>
      <c r="C11573" s="5">
        <v>0.83599999999999997</v>
      </c>
    </row>
    <row r="11574" spans="1:3" x14ac:dyDescent="0.2">
      <c r="A11574" s="3" t="str">
        <f>"CREM"</f>
        <v>CREM</v>
      </c>
      <c r="B11574" s="4">
        <v>12</v>
      </c>
      <c r="C11574" s="5">
        <v>0.83499999999999996</v>
      </c>
    </row>
    <row r="11575" spans="1:3" x14ac:dyDescent="0.2">
      <c r="A11575" s="3" t="str">
        <f>"KIAA0040"</f>
        <v>KIAA0040</v>
      </c>
      <c r="B11575" s="4">
        <v>12</v>
      </c>
      <c r="C11575" s="5">
        <v>0.83399999999999996</v>
      </c>
    </row>
    <row r="11576" spans="1:3" x14ac:dyDescent="0.2">
      <c r="A11576" s="3" t="str">
        <f>"MARCKS"</f>
        <v>MARCKS</v>
      </c>
      <c r="B11576" s="4">
        <v>12</v>
      </c>
      <c r="C11576" s="5">
        <v>0.82599999999999996</v>
      </c>
    </row>
    <row r="11577" spans="1:3" x14ac:dyDescent="0.2">
      <c r="A11577" s="3" t="str">
        <f>"RALB"</f>
        <v>RALB</v>
      </c>
      <c r="B11577" s="4">
        <v>12</v>
      </c>
      <c r="C11577" s="5">
        <v>0.81899999999999995</v>
      </c>
    </row>
    <row r="11578" spans="1:3" x14ac:dyDescent="0.2">
      <c r="A11578" s="3" t="str">
        <f>"TANK"</f>
        <v>TANK</v>
      </c>
      <c r="B11578" s="4">
        <v>12</v>
      </c>
      <c r="C11578" s="5">
        <v>0.80400000000000005</v>
      </c>
    </row>
    <row r="11579" spans="1:3" x14ac:dyDescent="0.2">
      <c r="A11579" s="3" t="str">
        <f>"LINC02656"</f>
        <v>LINC02656</v>
      </c>
      <c r="B11579" s="4">
        <v>12</v>
      </c>
      <c r="C11579" s="5">
        <v>0.79500000000000004</v>
      </c>
    </row>
    <row r="11580" spans="1:3" x14ac:dyDescent="0.2">
      <c r="A11580" s="3" t="str">
        <f>"UBE2D3"</f>
        <v>UBE2D3</v>
      </c>
      <c r="B11580" s="4">
        <v>12</v>
      </c>
      <c r="C11580" s="5">
        <v>0.79300000000000004</v>
      </c>
    </row>
    <row r="11581" spans="1:3" x14ac:dyDescent="0.2">
      <c r="A11581" s="3" t="str">
        <f>"RBKS"</f>
        <v>RBKS</v>
      </c>
      <c r="B11581" s="4">
        <v>12</v>
      </c>
      <c r="C11581" s="5">
        <v>0.78700000000000003</v>
      </c>
    </row>
    <row r="11582" spans="1:3" x14ac:dyDescent="0.2">
      <c r="A11582" s="3" t="str">
        <f>"UBXN2B"</f>
        <v>UBXN2B</v>
      </c>
      <c r="B11582" s="4">
        <v>12</v>
      </c>
      <c r="C11582" s="5">
        <v>0.78700000000000003</v>
      </c>
    </row>
    <row r="11583" spans="1:3" x14ac:dyDescent="0.2">
      <c r="A11583" s="3" t="str">
        <f>"SNRK"</f>
        <v>SNRK</v>
      </c>
      <c r="B11583" s="4">
        <v>12</v>
      </c>
      <c r="C11583" s="5">
        <v>0.78600000000000003</v>
      </c>
    </row>
    <row r="11584" spans="1:3" x14ac:dyDescent="0.2">
      <c r="A11584" s="3" t="str">
        <f>"TDP2"</f>
        <v>TDP2</v>
      </c>
      <c r="B11584" s="4">
        <v>12</v>
      </c>
      <c r="C11584" s="5">
        <v>0.77700000000000002</v>
      </c>
    </row>
    <row r="11585" spans="1:3" x14ac:dyDescent="0.2">
      <c r="A11585" s="3" t="str">
        <f>"IPMK"</f>
        <v>IPMK</v>
      </c>
      <c r="B11585" s="4">
        <v>12</v>
      </c>
      <c r="C11585" s="5">
        <v>0.77500000000000002</v>
      </c>
    </row>
    <row r="11586" spans="1:3" x14ac:dyDescent="0.2">
      <c r="A11586" s="3" t="str">
        <f>"PAK2"</f>
        <v>PAK2</v>
      </c>
      <c r="B11586" s="4">
        <v>12</v>
      </c>
      <c r="C11586" s="5">
        <v>0.77300000000000002</v>
      </c>
    </row>
    <row r="11587" spans="1:3" x14ac:dyDescent="0.2">
      <c r="A11587" s="3" t="str">
        <f>"ACTR3"</f>
        <v>ACTR3</v>
      </c>
      <c r="B11587" s="4">
        <v>12</v>
      </c>
      <c r="C11587" s="5">
        <v>0.76800000000000002</v>
      </c>
    </row>
    <row r="11588" spans="1:3" x14ac:dyDescent="0.2">
      <c r="A11588" s="3" t="str">
        <f>"PITPNA"</f>
        <v>PITPNA</v>
      </c>
      <c r="B11588" s="4">
        <v>12</v>
      </c>
      <c r="C11588" s="5">
        <v>0.751</v>
      </c>
    </row>
    <row r="11589" spans="1:3" x14ac:dyDescent="0.2">
      <c r="A11589" s="3" t="str">
        <f>"SKAP2"</f>
        <v>SKAP2</v>
      </c>
      <c r="B11589" s="4">
        <v>12</v>
      </c>
      <c r="C11589" s="5">
        <v>0.75</v>
      </c>
    </row>
    <row r="11590" spans="1:3" x14ac:dyDescent="0.2">
      <c r="A11590" s="3" t="str">
        <f>"TMEM154"</f>
        <v>TMEM154</v>
      </c>
      <c r="B11590" s="4">
        <v>12</v>
      </c>
      <c r="C11590" s="5">
        <v>0.747</v>
      </c>
    </row>
    <row r="11591" spans="1:3" x14ac:dyDescent="0.2">
      <c r="A11591" s="3" t="str">
        <f>"SKIL"</f>
        <v>SKIL</v>
      </c>
      <c r="B11591" s="4">
        <v>12</v>
      </c>
      <c r="C11591" s="5">
        <v>0.745</v>
      </c>
    </row>
    <row r="11592" spans="1:3" x14ac:dyDescent="0.2">
      <c r="A11592" s="3" t="str">
        <f>"PHF21A"</f>
        <v>PHF21A</v>
      </c>
      <c r="B11592" s="4">
        <v>12</v>
      </c>
      <c r="C11592" s="5">
        <v>0.74099999999999999</v>
      </c>
    </row>
    <row r="11593" spans="1:3" x14ac:dyDescent="0.2">
      <c r="A11593" s="3" t="str">
        <f>"ZSWIM6"</f>
        <v>ZSWIM6</v>
      </c>
      <c r="B11593" s="4">
        <v>12</v>
      </c>
      <c r="C11593" s="5">
        <v>0.74099999999999999</v>
      </c>
    </row>
    <row r="11594" spans="1:3" x14ac:dyDescent="0.2">
      <c r="A11594" s="3" t="str">
        <f>"DSE"</f>
        <v>DSE</v>
      </c>
      <c r="B11594" s="4">
        <v>12</v>
      </c>
      <c r="C11594" s="5">
        <v>0.74</v>
      </c>
    </row>
    <row r="11595" spans="1:3" x14ac:dyDescent="0.2">
      <c r="A11595" s="3" t="str">
        <f>"SRF"</f>
        <v>SRF</v>
      </c>
      <c r="B11595" s="4">
        <v>12</v>
      </c>
      <c r="C11595" s="5">
        <v>0.73699999999999999</v>
      </c>
    </row>
    <row r="11596" spans="1:3" x14ac:dyDescent="0.2">
      <c r="A11596" s="3" t="str">
        <f>"SPAG9"</f>
        <v>SPAG9</v>
      </c>
      <c r="B11596" s="4">
        <v>12</v>
      </c>
      <c r="C11596" s="5">
        <v>0.73199999999999998</v>
      </c>
    </row>
    <row r="11597" spans="1:3" x14ac:dyDescent="0.2">
      <c r="A11597" s="3" t="str">
        <f>"MAP3K3"</f>
        <v>MAP3K3</v>
      </c>
      <c r="B11597" s="4">
        <v>12</v>
      </c>
      <c r="C11597" s="5">
        <v>0.72899999999999998</v>
      </c>
    </row>
    <row r="11598" spans="1:3" x14ac:dyDescent="0.2">
      <c r="A11598" s="3" t="str">
        <f>"ROCK1"</f>
        <v>ROCK1</v>
      </c>
      <c r="B11598" s="4">
        <v>12</v>
      </c>
      <c r="C11598" s="5">
        <v>0.72899999999999998</v>
      </c>
    </row>
    <row r="11599" spans="1:3" x14ac:dyDescent="0.2">
      <c r="A11599" s="3" t="str">
        <f>"CREBRF"</f>
        <v>CREBRF</v>
      </c>
      <c r="B11599" s="4">
        <v>12</v>
      </c>
      <c r="C11599" s="5">
        <v>0.72599999999999998</v>
      </c>
    </row>
    <row r="11600" spans="1:3" x14ac:dyDescent="0.2">
      <c r="A11600" s="3" t="str">
        <f>"GTPBP1"</f>
        <v>GTPBP1</v>
      </c>
      <c r="B11600" s="4">
        <v>12</v>
      </c>
      <c r="C11600" s="5">
        <v>0.72</v>
      </c>
    </row>
    <row r="11601" spans="1:3" x14ac:dyDescent="0.2">
      <c r="A11601" s="3" t="str">
        <f>"ACAP2"</f>
        <v>ACAP2</v>
      </c>
      <c r="B11601" s="4">
        <v>12</v>
      </c>
      <c r="C11601" s="5">
        <v>0.71599999999999997</v>
      </c>
    </row>
    <row r="11602" spans="1:3" x14ac:dyDescent="0.2">
      <c r="A11602" s="3" t="str">
        <f>"GRAMD1A"</f>
        <v>GRAMD1A</v>
      </c>
      <c r="B11602" s="4">
        <v>12</v>
      </c>
      <c r="C11602" s="5">
        <v>0.71499999999999997</v>
      </c>
    </row>
    <row r="11603" spans="1:3" x14ac:dyDescent="0.2">
      <c r="A11603" s="3" t="str">
        <f>"KLHL15"</f>
        <v>KLHL15</v>
      </c>
      <c r="B11603" s="4">
        <v>12</v>
      </c>
      <c r="C11603" s="5">
        <v>0.71199999999999997</v>
      </c>
    </row>
    <row r="11604" spans="1:3" x14ac:dyDescent="0.2">
      <c r="A11604" s="3" t="str">
        <f>"YPEL5"</f>
        <v>YPEL5</v>
      </c>
      <c r="B11604" s="4">
        <v>12</v>
      </c>
      <c r="C11604" s="5">
        <v>0.70899999999999996</v>
      </c>
    </row>
    <row r="11605" spans="1:3" x14ac:dyDescent="0.2">
      <c r="A11605" s="3" t="str">
        <f>"CTSS"</f>
        <v>CTSS</v>
      </c>
      <c r="B11605" s="4">
        <v>12</v>
      </c>
      <c r="C11605" s="5">
        <v>0.70799999999999996</v>
      </c>
    </row>
    <row r="11606" spans="1:3" x14ac:dyDescent="0.2">
      <c r="A11606" s="3" t="str">
        <f>"MAP3K2"</f>
        <v>MAP3K2</v>
      </c>
      <c r="B11606" s="4">
        <v>12</v>
      </c>
      <c r="C11606" s="5">
        <v>0.70699999999999996</v>
      </c>
    </row>
    <row r="11607" spans="1:3" x14ac:dyDescent="0.2">
      <c r="A11607" s="3" t="str">
        <f>"BAZ2B"</f>
        <v>BAZ2B</v>
      </c>
      <c r="B11607" s="4">
        <v>12</v>
      </c>
      <c r="C11607" s="5">
        <v>0.70499999999999996</v>
      </c>
    </row>
    <row r="11608" spans="1:3" x14ac:dyDescent="0.2">
      <c r="A11608" s="3" t="str">
        <f>"BASP1"</f>
        <v>BASP1</v>
      </c>
      <c r="B11608" s="4">
        <v>12</v>
      </c>
      <c r="C11608" s="5">
        <v>0.70499999999999996</v>
      </c>
    </row>
    <row r="11609" spans="1:3" x14ac:dyDescent="0.2">
      <c r="A11609" s="3" t="str">
        <f>"NUMB"</f>
        <v>NUMB</v>
      </c>
      <c r="B11609" s="4">
        <v>12</v>
      </c>
      <c r="C11609" s="5">
        <v>0.70199999999999996</v>
      </c>
    </row>
    <row r="11610" spans="1:3" x14ac:dyDescent="0.2">
      <c r="A11610" s="3" t="str">
        <f>"LYL1"</f>
        <v>LYL1</v>
      </c>
      <c r="B11610" s="4">
        <v>12</v>
      </c>
      <c r="C11610" s="5">
        <v>0.7</v>
      </c>
    </row>
    <row r="11611" spans="1:3" x14ac:dyDescent="0.2">
      <c r="A11611" s="3" t="str">
        <f>"TNFSF15"</f>
        <v>TNFSF15</v>
      </c>
      <c r="B11611" s="4">
        <v>12</v>
      </c>
      <c r="C11611" s="5">
        <v>0.69799999999999995</v>
      </c>
    </row>
    <row r="11612" spans="1:3" x14ac:dyDescent="0.2">
      <c r="A11612" s="3" t="str">
        <f>"EIF4E3"</f>
        <v>EIF4E3</v>
      </c>
      <c r="B11612" s="4">
        <v>12</v>
      </c>
      <c r="C11612" s="5">
        <v>0.69499999999999995</v>
      </c>
    </row>
    <row r="11613" spans="1:3" x14ac:dyDescent="0.2">
      <c r="A11613" s="3" t="str">
        <f>"ATP2B1"</f>
        <v>ATP2B1</v>
      </c>
      <c r="B11613" s="4">
        <v>12</v>
      </c>
      <c r="C11613" s="5">
        <v>0.69299999999999995</v>
      </c>
    </row>
    <row r="11614" spans="1:3" x14ac:dyDescent="0.2">
      <c r="A11614" s="3" t="str">
        <f>"BNIP2"</f>
        <v>BNIP2</v>
      </c>
      <c r="B11614" s="4">
        <v>12</v>
      </c>
      <c r="C11614" s="5">
        <v>0.69199999999999995</v>
      </c>
    </row>
    <row r="11615" spans="1:3" x14ac:dyDescent="0.2">
      <c r="A11615" s="3" t="str">
        <f>"TGM3"</f>
        <v>TGM3</v>
      </c>
      <c r="B11615" s="4">
        <v>12</v>
      </c>
      <c r="C11615" s="5">
        <v>0.69</v>
      </c>
    </row>
    <row r="11616" spans="1:3" x14ac:dyDescent="0.2">
      <c r="A11616" s="3" t="str">
        <f>"KAT6A"</f>
        <v>KAT6A</v>
      </c>
      <c r="B11616" s="4">
        <v>12</v>
      </c>
      <c r="C11616" s="5">
        <v>0.68899999999999995</v>
      </c>
    </row>
    <row r="11617" spans="1:3" x14ac:dyDescent="0.2">
      <c r="A11617" s="3" t="str">
        <f>"MAPK14"</f>
        <v>MAPK14</v>
      </c>
      <c r="B11617" s="4">
        <v>12</v>
      </c>
      <c r="C11617" s="5">
        <v>0.68799999999999994</v>
      </c>
    </row>
    <row r="11618" spans="1:3" x14ac:dyDescent="0.2">
      <c r="A11618" s="3" t="str">
        <f>"TMCC1"</f>
        <v>TMCC1</v>
      </c>
      <c r="B11618" s="4">
        <v>12</v>
      </c>
      <c r="C11618" s="5">
        <v>0.68400000000000005</v>
      </c>
    </row>
    <row r="11619" spans="1:3" x14ac:dyDescent="0.2">
      <c r="A11619" s="3" t="str">
        <f>"HSD17B11"</f>
        <v>HSD17B11</v>
      </c>
      <c r="B11619" s="4">
        <v>12</v>
      </c>
      <c r="C11619" s="5">
        <v>0.68400000000000005</v>
      </c>
    </row>
    <row r="11620" spans="1:3" x14ac:dyDescent="0.2">
      <c r="A11620" s="3" t="str">
        <f>"PLCG2"</f>
        <v>PLCG2</v>
      </c>
      <c r="B11620" s="4">
        <v>12</v>
      </c>
      <c r="C11620" s="5">
        <v>0.67900000000000005</v>
      </c>
    </row>
    <row r="11621" spans="1:3" x14ac:dyDescent="0.2">
      <c r="A11621" s="3" t="str">
        <f>"CMTM6"</f>
        <v>CMTM6</v>
      </c>
      <c r="B11621" s="4">
        <v>12</v>
      </c>
      <c r="C11621" s="5">
        <v>0.67400000000000004</v>
      </c>
    </row>
    <row r="11622" spans="1:3" x14ac:dyDescent="0.2">
      <c r="A11622" s="3" t="str">
        <f>"MBP"</f>
        <v>MBP</v>
      </c>
      <c r="B11622" s="4">
        <v>12</v>
      </c>
      <c r="C11622" s="5">
        <v>0.66200000000000003</v>
      </c>
    </row>
    <row r="11623" spans="1:3" x14ac:dyDescent="0.2">
      <c r="A11623" s="3" t="str">
        <f>"RC3H1"</f>
        <v>RC3H1</v>
      </c>
      <c r="B11623" s="4">
        <v>12</v>
      </c>
      <c r="C11623" s="5">
        <v>0.65800000000000003</v>
      </c>
    </row>
    <row r="11624" spans="1:3" x14ac:dyDescent="0.2">
      <c r="A11624" s="3" t="str">
        <f>"UPB1"</f>
        <v>UPB1</v>
      </c>
      <c r="B11624" s="4">
        <v>12</v>
      </c>
      <c r="C11624" s="5">
        <v>0.65500000000000003</v>
      </c>
    </row>
    <row r="11625" spans="1:3" x14ac:dyDescent="0.2">
      <c r="A11625" s="3" t="str">
        <f>"CHRNE"</f>
        <v>CHRNE</v>
      </c>
      <c r="B11625" s="4">
        <v>12</v>
      </c>
      <c r="C11625" s="5">
        <v>0.65200000000000002</v>
      </c>
    </row>
    <row r="11626" spans="1:3" x14ac:dyDescent="0.2">
      <c r="A11626" s="3" t="str">
        <f>"SEPTIN14"</f>
        <v>SEPTIN14</v>
      </c>
      <c r="B11626" s="4">
        <v>12</v>
      </c>
      <c r="C11626" s="5">
        <v>0.64800000000000002</v>
      </c>
    </row>
    <row r="11627" spans="1:3" x14ac:dyDescent="0.2">
      <c r="A11627" s="3" t="str">
        <f>"HIVEP2"</f>
        <v>HIVEP2</v>
      </c>
      <c r="B11627" s="4">
        <v>12</v>
      </c>
      <c r="C11627" s="5">
        <v>0.63800000000000001</v>
      </c>
    </row>
    <row r="11628" spans="1:3" x14ac:dyDescent="0.2">
      <c r="A11628" s="3" t="str">
        <f>"UBR2"</f>
        <v>UBR2</v>
      </c>
      <c r="B11628" s="4">
        <v>12</v>
      </c>
      <c r="C11628" s="5">
        <v>0.63800000000000001</v>
      </c>
    </row>
    <row r="11629" spans="1:3" x14ac:dyDescent="0.2">
      <c r="A11629" s="3" t="str">
        <f>"YTHDF3"</f>
        <v>YTHDF3</v>
      </c>
      <c r="B11629" s="4">
        <v>12</v>
      </c>
      <c r="C11629" s="5">
        <v>0.63300000000000001</v>
      </c>
    </row>
    <row r="11630" spans="1:3" x14ac:dyDescent="0.2">
      <c r="A11630" s="3" t="str">
        <f>"CDKN1A"</f>
        <v>CDKN1A</v>
      </c>
      <c r="B11630" s="4">
        <v>12</v>
      </c>
      <c r="C11630" s="5">
        <v>0.63100000000000001</v>
      </c>
    </row>
    <row r="11631" spans="1:3" x14ac:dyDescent="0.2">
      <c r="A11631" s="3" t="str">
        <f>"PXN"</f>
        <v>PXN</v>
      </c>
      <c r="B11631" s="4">
        <v>12</v>
      </c>
      <c r="C11631" s="5">
        <v>0.629</v>
      </c>
    </row>
    <row r="11632" spans="1:3" x14ac:dyDescent="0.2">
      <c r="A11632" s="3" t="str">
        <f>"PPP4R1"</f>
        <v>PPP4R1</v>
      </c>
      <c r="B11632" s="4">
        <v>12</v>
      </c>
      <c r="C11632" s="5">
        <v>0.627</v>
      </c>
    </row>
    <row r="11633" spans="1:3" x14ac:dyDescent="0.2">
      <c r="A11633" s="3" t="str">
        <f>"ATP11B"</f>
        <v>ATP11B</v>
      </c>
      <c r="B11633" s="4">
        <v>12</v>
      </c>
      <c r="C11633" s="5">
        <v>0.622</v>
      </c>
    </row>
    <row r="11634" spans="1:3" x14ac:dyDescent="0.2">
      <c r="A11634" s="3" t="str">
        <f>"TBL1X"</f>
        <v>TBL1X</v>
      </c>
      <c r="B11634" s="4">
        <v>12</v>
      </c>
      <c r="C11634" s="5">
        <v>0.61499999999999999</v>
      </c>
    </row>
    <row r="11635" spans="1:3" x14ac:dyDescent="0.2">
      <c r="A11635" s="3" t="str">
        <f>"WAC"</f>
        <v>WAC</v>
      </c>
      <c r="B11635" s="4">
        <v>12</v>
      </c>
      <c r="C11635" s="5">
        <v>0.61199999999999999</v>
      </c>
    </row>
    <row r="11636" spans="1:3" x14ac:dyDescent="0.2">
      <c r="A11636" s="3" t="str">
        <f>"AL121899.4"</f>
        <v>AL121899.4</v>
      </c>
      <c r="B11636" s="4">
        <v>12</v>
      </c>
      <c r="C11636" s="5">
        <v>0.61099999999999999</v>
      </c>
    </row>
    <row r="11637" spans="1:3" x14ac:dyDescent="0.2">
      <c r="A11637" s="3" t="str">
        <f>"PPP4R2"</f>
        <v>PPP4R2</v>
      </c>
      <c r="B11637" s="4">
        <v>12</v>
      </c>
      <c r="C11637" s="5">
        <v>0.60799999999999998</v>
      </c>
    </row>
    <row r="11638" spans="1:3" x14ac:dyDescent="0.2">
      <c r="A11638" s="3" t="str">
        <f>"CDC42EP3"</f>
        <v>CDC42EP3</v>
      </c>
      <c r="B11638" s="4">
        <v>12</v>
      </c>
      <c r="C11638" s="5">
        <v>0.60599999999999998</v>
      </c>
    </row>
    <row r="11639" spans="1:3" x14ac:dyDescent="0.2">
      <c r="A11639" s="3" t="str">
        <f>"RMND5A"</f>
        <v>RMND5A</v>
      </c>
      <c r="B11639" s="4">
        <v>12</v>
      </c>
      <c r="C11639" s="5">
        <v>0.60299999999999998</v>
      </c>
    </row>
    <row r="11640" spans="1:3" x14ac:dyDescent="0.2">
      <c r="A11640" s="3" t="str">
        <f>"ICAM2"</f>
        <v>ICAM2</v>
      </c>
      <c r="B11640" s="4">
        <v>12</v>
      </c>
      <c r="C11640" s="5">
        <v>0.59899999999999998</v>
      </c>
    </row>
    <row r="11641" spans="1:3" x14ac:dyDescent="0.2">
      <c r="A11641" s="3" t="str">
        <f>"OAZ2"</f>
        <v>OAZ2</v>
      </c>
      <c r="B11641" s="4">
        <v>12</v>
      </c>
      <c r="C11641" s="5">
        <v>0.59899999999999998</v>
      </c>
    </row>
    <row r="11642" spans="1:3" x14ac:dyDescent="0.2">
      <c r="A11642" s="3" t="str">
        <f>"TNFAIP3"</f>
        <v>TNFAIP3</v>
      </c>
      <c r="B11642" s="4">
        <v>12</v>
      </c>
      <c r="C11642" s="5">
        <v>0.59899999999999998</v>
      </c>
    </row>
    <row r="11643" spans="1:3" x14ac:dyDescent="0.2">
      <c r="A11643" s="3" t="str">
        <f>"PRDM8"</f>
        <v>PRDM8</v>
      </c>
      <c r="B11643" s="4">
        <v>12</v>
      </c>
      <c r="C11643" s="5">
        <v>0.59499999999999997</v>
      </c>
    </row>
    <row r="11644" spans="1:3" x14ac:dyDescent="0.2">
      <c r="A11644" s="3" t="str">
        <f>"IDS"</f>
        <v>IDS</v>
      </c>
      <c r="B11644" s="4">
        <v>12</v>
      </c>
      <c r="C11644" s="5">
        <v>0.59099999999999997</v>
      </c>
    </row>
    <row r="11645" spans="1:3" x14ac:dyDescent="0.2">
      <c r="A11645" s="3" t="str">
        <f>"USF3"</f>
        <v>USF3</v>
      </c>
      <c r="B11645" s="4">
        <v>12</v>
      </c>
      <c r="C11645" s="5">
        <v>0.58599999999999997</v>
      </c>
    </row>
    <row r="11646" spans="1:3" x14ac:dyDescent="0.2">
      <c r="A11646" s="3" t="str">
        <f>"NUP98"</f>
        <v>NUP98</v>
      </c>
      <c r="B11646" s="4">
        <v>12</v>
      </c>
      <c r="C11646" s="5">
        <v>0.58499999999999996</v>
      </c>
    </row>
    <row r="11647" spans="1:3" x14ac:dyDescent="0.2">
      <c r="A11647" s="3" t="str">
        <f>"ATP13A3"</f>
        <v>ATP13A3</v>
      </c>
      <c r="B11647" s="4">
        <v>12</v>
      </c>
      <c r="C11647" s="5">
        <v>0.57899999999999996</v>
      </c>
    </row>
    <row r="11648" spans="1:3" x14ac:dyDescent="0.2">
      <c r="A11648" s="3" t="str">
        <f>"SNX27"</f>
        <v>SNX27</v>
      </c>
      <c r="B11648" s="4">
        <v>12</v>
      </c>
      <c r="C11648" s="5">
        <v>0.57899999999999996</v>
      </c>
    </row>
    <row r="11649" spans="1:3" x14ac:dyDescent="0.2">
      <c r="A11649" s="3" t="str">
        <f>"GRINA"</f>
        <v>GRINA</v>
      </c>
      <c r="B11649" s="4">
        <v>12</v>
      </c>
      <c r="C11649" s="5">
        <v>0.57799999999999996</v>
      </c>
    </row>
    <row r="11650" spans="1:3" x14ac:dyDescent="0.2">
      <c r="A11650" s="3" t="str">
        <f>"PCYT1A"</f>
        <v>PCYT1A</v>
      </c>
      <c r="B11650" s="4">
        <v>12</v>
      </c>
      <c r="C11650" s="5">
        <v>0.57299999999999995</v>
      </c>
    </row>
    <row r="11651" spans="1:3" x14ac:dyDescent="0.2">
      <c r="A11651" s="3" t="str">
        <f>"ANP32A"</f>
        <v>ANP32A</v>
      </c>
      <c r="B11651" s="4">
        <v>12</v>
      </c>
      <c r="C11651" s="5">
        <v>0.56499999999999995</v>
      </c>
    </row>
    <row r="11652" spans="1:3" x14ac:dyDescent="0.2">
      <c r="A11652" s="3" t="str">
        <f>"IKBIP"</f>
        <v>IKBIP</v>
      </c>
      <c r="B11652" s="4">
        <v>12</v>
      </c>
      <c r="C11652" s="5">
        <v>0.56000000000000005</v>
      </c>
    </row>
    <row r="11653" spans="1:3" x14ac:dyDescent="0.2">
      <c r="A11653" s="3" t="str">
        <f>"DAZAP2"</f>
        <v>DAZAP2</v>
      </c>
      <c r="B11653" s="4">
        <v>12</v>
      </c>
      <c r="C11653" s="5">
        <v>0.55500000000000005</v>
      </c>
    </row>
    <row r="11654" spans="1:3" x14ac:dyDescent="0.2">
      <c r="A11654" s="3" t="str">
        <f>"ARID4B"</f>
        <v>ARID4B</v>
      </c>
      <c r="B11654" s="4">
        <v>12</v>
      </c>
      <c r="C11654" s="5">
        <v>0.55400000000000005</v>
      </c>
    </row>
    <row r="11655" spans="1:3" x14ac:dyDescent="0.2">
      <c r="A11655" s="3" t="str">
        <f>"MOSPD2"</f>
        <v>MOSPD2</v>
      </c>
      <c r="B11655" s="4">
        <v>12</v>
      </c>
      <c r="C11655" s="5">
        <v>0.55300000000000005</v>
      </c>
    </row>
    <row r="11656" spans="1:3" x14ac:dyDescent="0.2">
      <c r="A11656" s="3" t="str">
        <f>"PXK"</f>
        <v>PXK</v>
      </c>
      <c r="B11656" s="4">
        <v>12</v>
      </c>
      <c r="C11656" s="5">
        <v>0.55300000000000005</v>
      </c>
    </row>
    <row r="11657" spans="1:3" x14ac:dyDescent="0.2">
      <c r="A11657" s="3" t="str">
        <f>"WBP2"</f>
        <v>WBP2</v>
      </c>
      <c r="B11657" s="4">
        <v>12</v>
      </c>
      <c r="C11657" s="5">
        <v>0.55200000000000005</v>
      </c>
    </row>
    <row r="11658" spans="1:3" x14ac:dyDescent="0.2">
      <c r="A11658" s="3" t="str">
        <f>"ATXN1"</f>
        <v>ATXN1</v>
      </c>
      <c r="B11658" s="4">
        <v>12</v>
      </c>
      <c r="C11658" s="5">
        <v>0.55000000000000004</v>
      </c>
    </row>
    <row r="11659" spans="1:3" x14ac:dyDescent="0.2">
      <c r="A11659" s="3" t="str">
        <f>"HPD"</f>
        <v>HPD</v>
      </c>
      <c r="B11659" s="4">
        <v>12</v>
      </c>
      <c r="C11659" s="5">
        <v>0.54900000000000004</v>
      </c>
    </row>
    <row r="11660" spans="1:3" x14ac:dyDescent="0.2">
      <c r="A11660" s="3" t="str">
        <f>"AKNA"</f>
        <v>AKNA</v>
      </c>
      <c r="B11660" s="4">
        <v>12</v>
      </c>
      <c r="C11660" s="5">
        <v>0.54800000000000004</v>
      </c>
    </row>
    <row r="11661" spans="1:3" x14ac:dyDescent="0.2">
      <c r="A11661" s="3" t="str">
        <f>"GAS7"</f>
        <v>GAS7</v>
      </c>
      <c r="B11661" s="4">
        <v>12</v>
      </c>
      <c r="C11661" s="5">
        <v>0.54700000000000004</v>
      </c>
    </row>
    <row r="11662" spans="1:3" x14ac:dyDescent="0.2">
      <c r="A11662" s="3" t="str">
        <f>"NPHS1"</f>
        <v>NPHS1</v>
      </c>
      <c r="B11662" s="4">
        <v>12</v>
      </c>
      <c r="C11662" s="5">
        <v>0.54600000000000004</v>
      </c>
    </row>
    <row r="11663" spans="1:3" x14ac:dyDescent="0.2">
      <c r="A11663" s="3" t="str">
        <f>"AKIRIN1"</f>
        <v>AKIRIN1</v>
      </c>
      <c r="B11663" s="4">
        <v>12</v>
      </c>
      <c r="C11663" s="5">
        <v>0.54500000000000004</v>
      </c>
    </row>
    <row r="11664" spans="1:3" x14ac:dyDescent="0.2">
      <c r="A11664" s="3" t="str">
        <f>"PLIN5"</f>
        <v>PLIN5</v>
      </c>
      <c r="B11664" s="4">
        <v>12</v>
      </c>
      <c r="C11664" s="5">
        <v>0.54300000000000004</v>
      </c>
    </row>
    <row r="11665" spans="1:3" x14ac:dyDescent="0.2">
      <c r="A11665" s="3" t="str">
        <f>"AC087239.1"</f>
        <v>AC087239.1</v>
      </c>
      <c r="B11665" s="4">
        <v>12</v>
      </c>
      <c r="C11665" s="5">
        <v>0.54100000000000004</v>
      </c>
    </row>
    <row r="11666" spans="1:3" x14ac:dyDescent="0.2">
      <c r="A11666" s="3" t="str">
        <f>"ABHD3"</f>
        <v>ABHD3</v>
      </c>
      <c r="B11666" s="4">
        <v>12</v>
      </c>
      <c r="C11666" s="5">
        <v>0.53500000000000003</v>
      </c>
    </row>
    <row r="11667" spans="1:3" x14ac:dyDescent="0.2">
      <c r="A11667" s="3" t="str">
        <f>"DOCK4"</f>
        <v>DOCK4</v>
      </c>
      <c r="B11667" s="4">
        <v>12</v>
      </c>
      <c r="C11667" s="5">
        <v>0.53300000000000003</v>
      </c>
    </row>
    <row r="11668" spans="1:3" x14ac:dyDescent="0.2">
      <c r="A11668" s="3" t="str">
        <f>"RAPGEF1"</f>
        <v>RAPGEF1</v>
      </c>
      <c r="B11668" s="4">
        <v>12</v>
      </c>
      <c r="C11668" s="5">
        <v>0.53100000000000003</v>
      </c>
    </row>
    <row r="11669" spans="1:3" x14ac:dyDescent="0.2">
      <c r="A11669" s="3" t="str">
        <f>"NIBAN1"</f>
        <v>NIBAN1</v>
      </c>
      <c r="B11669" s="4">
        <v>12</v>
      </c>
      <c r="C11669" s="5">
        <v>0.52900000000000003</v>
      </c>
    </row>
    <row r="11670" spans="1:3" x14ac:dyDescent="0.2">
      <c r="A11670" s="3" t="str">
        <f>"PHF20"</f>
        <v>PHF20</v>
      </c>
      <c r="B11670" s="4">
        <v>12</v>
      </c>
      <c r="C11670" s="5">
        <v>0.52900000000000003</v>
      </c>
    </row>
    <row r="11671" spans="1:3" x14ac:dyDescent="0.2">
      <c r="A11671" s="3" t="str">
        <f>"FGD4"</f>
        <v>FGD4</v>
      </c>
      <c r="B11671" s="4">
        <v>12</v>
      </c>
      <c r="C11671" s="5">
        <v>0.52800000000000002</v>
      </c>
    </row>
    <row r="11672" spans="1:3" x14ac:dyDescent="0.2">
      <c r="A11672" s="3" t="str">
        <f>"GZF1"</f>
        <v>GZF1</v>
      </c>
      <c r="B11672" s="4">
        <v>12</v>
      </c>
      <c r="C11672" s="5">
        <v>0.52400000000000002</v>
      </c>
    </row>
    <row r="11673" spans="1:3" x14ac:dyDescent="0.2">
      <c r="A11673" s="3" t="str">
        <f>"PELI2"</f>
        <v>PELI2</v>
      </c>
      <c r="B11673" s="4">
        <v>12</v>
      </c>
      <c r="C11673" s="5">
        <v>0.51700000000000002</v>
      </c>
    </row>
    <row r="11674" spans="1:3" x14ac:dyDescent="0.2">
      <c r="A11674" s="3" t="str">
        <f>"GABARAP"</f>
        <v>GABARAP</v>
      </c>
      <c r="B11674" s="4">
        <v>12</v>
      </c>
      <c r="C11674" s="5">
        <v>0.51700000000000002</v>
      </c>
    </row>
    <row r="11675" spans="1:3" x14ac:dyDescent="0.2">
      <c r="A11675" s="3" t="str">
        <f>"AC012645.1"</f>
        <v>AC012645.1</v>
      </c>
      <c r="B11675" s="4">
        <v>12</v>
      </c>
      <c r="C11675" s="5">
        <v>0.51500000000000001</v>
      </c>
    </row>
    <row r="11676" spans="1:3" x14ac:dyDescent="0.2">
      <c r="A11676" s="3" t="str">
        <f>"TOX4"</f>
        <v>TOX4</v>
      </c>
      <c r="B11676" s="4">
        <v>12</v>
      </c>
      <c r="C11676" s="5">
        <v>0.51300000000000001</v>
      </c>
    </row>
    <row r="11677" spans="1:3" x14ac:dyDescent="0.2">
      <c r="A11677" s="3" t="str">
        <f>"MEF2C"</f>
        <v>MEF2C</v>
      </c>
      <c r="B11677" s="4">
        <v>12</v>
      </c>
      <c r="C11677" s="5">
        <v>0.51100000000000001</v>
      </c>
    </row>
    <row r="11678" spans="1:3" x14ac:dyDescent="0.2">
      <c r="A11678" s="3" t="str">
        <f>"LINC00880"</f>
        <v>LINC00880</v>
      </c>
      <c r="B11678" s="4">
        <v>12</v>
      </c>
      <c r="C11678" s="5">
        <v>0.51</v>
      </c>
    </row>
    <row r="11679" spans="1:3" x14ac:dyDescent="0.2">
      <c r="A11679" s="3" t="str">
        <f>"SNAP23"</f>
        <v>SNAP23</v>
      </c>
      <c r="B11679" s="4">
        <v>12</v>
      </c>
      <c r="C11679" s="5">
        <v>0.50800000000000001</v>
      </c>
    </row>
    <row r="11680" spans="1:3" x14ac:dyDescent="0.2">
      <c r="A11680" s="3" t="str">
        <f>"KLHL21"</f>
        <v>KLHL21</v>
      </c>
      <c r="B11680" s="4">
        <v>12</v>
      </c>
      <c r="C11680" s="5">
        <v>0.505</v>
      </c>
    </row>
    <row r="11681" spans="1:3" x14ac:dyDescent="0.2">
      <c r="A11681" s="3" t="str">
        <f>"PNPLA1"</f>
        <v>PNPLA1</v>
      </c>
      <c r="B11681" s="4">
        <v>12</v>
      </c>
      <c r="C11681" s="5">
        <v>0.497</v>
      </c>
    </row>
    <row r="11682" spans="1:3" x14ac:dyDescent="0.2">
      <c r="A11682" s="3" t="str">
        <f>"SPATA13"</f>
        <v>SPATA13</v>
      </c>
      <c r="B11682" s="4">
        <v>12</v>
      </c>
      <c r="C11682" s="5">
        <v>0.497</v>
      </c>
    </row>
    <row r="11683" spans="1:3" x14ac:dyDescent="0.2">
      <c r="A11683" s="3" t="str">
        <f>"FBXL20"</f>
        <v>FBXL20</v>
      </c>
      <c r="B11683" s="4">
        <v>12</v>
      </c>
      <c r="C11683" s="5">
        <v>0.496</v>
      </c>
    </row>
    <row r="11684" spans="1:3" x14ac:dyDescent="0.2">
      <c r="A11684" s="3" t="str">
        <f>"ANKRD12"</f>
        <v>ANKRD12</v>
      </c>
      <c r="B11684" s="4">
        <v>12</v>
      </c>
      <c r="C11684" s="5">
        <v>0.495</v>
      </c>
    </row>
    <row r="11685" spans="1:3" x14ac:dyDescent="0.2">
      <c r="A11685" s="3" t="str">
        <f>"LINC02289"</f>
        <v>LINC02289</v>
      </c>
      <c r="B11685" s="4">
        <v>12</v>
      </c>
      <c r="C11685" s="5">
        <v>0.49199999999999999</v>
      </c>
    </row>
    <row r="11686" spans="1:3" x14ac:dyDescent="0.2">
      <c r="A11686" s="3" t="str">
        <f>"ADPGK-AS1"</f>
        <v>ADPGK-AS1</v>
      </c>
      <c r="B11686" s="4">
        <v>12</v>
      </c>
      <c r="C11686" s="5">
        <v>0.48</v>
      </c>
    </row>
    <row r="11687" spans="1:3" x14ac:dyDescent="0.2">
      <c r="A11687" s="3" t="str">
        <f>"PPP1CB"</f>
        <v>PPP1CB</v>
      </c>
      <c r="B11687" s="4">
        <v>12</v>
      </c>
      <c r="C11687" s="5">
        <v>0.47699999999999998</v>
      </c>
    </row>
    <row r="11688" spans="1:3" x14ac:dyDescent="0.2">
      <c r="A11688" s="3" t="str">
        <f>"THBS1"</f>
        <v>THBS1</v>
      </c>
      <c r="B11688" s="4">
        <v>12</v>
      </c>
      <c r="C11688" s="5">
        <v>0.47499999999999998</v>
      </c>
    </row>
    <row r="11689" spans="1:3" x14ac:dyDescent="0.2">
      <c r="A11689" s="3" t="str">
        <f>"CCDC9"</f>
        <v>CCDC9</v>
      </c>
      <c r="B11689" s="4">
        <v>12</v>
      </c>
      <c r="C11689" s="5">
        <v>0.47299999999999998</v>
      </c>
    </row>
    <row r="11690" spans="1:3" x14ac:dyDescent="0.2">
      <c r="A11690" s="3" t="str">
        <f>"SAMD8"</f>
        <v>SAMD8</v>
      </c>
      <c r="B11690" s="4">
        <v>12</v>
      </c>
      <c r="C11690" s="5">
        <v>0.46700000000000003</v>
      </c>
    </row>
    <row r="11691" spans="1:3" x14ac:dyDescent="0.2">
      <c r="A11691" s="3" t="str">
        <f>"STAG2"</f>
        <v>STAG2</v>
      </c>
      <c r="B11691" s="4">
        <v>12</v>
      </c>
      <c r="C11691" s="5">
        <v>0.46700000000000003</v>
      </c>
    </row>
    <row r="11692" spans="1:3" x14ac:dyDescent="0.2">
      <c r="A11692" s="3" t="str">
        <f>"MAPK1"</f>
        <v>MAPK1</v>
      </c>
      <c r="B11692" s="4">
        <v>12</v>
      </c>
      <c r="C11692" s="5">
        <v>0.45700000000000002</v>
      </c>
    </row>
    <row r="11693" spans="1:3" x14ac:dyDescent="0.2">
      <c r="A11693" s="3" t="str">
        <f>"ZFYVE16"</f>
        <v>ZFYVE16</v>
      </c>
      <c r="B11693" s="4">
        <v>12</v>
      </c>
      <c r="C11693" s="5">
        <v>0.45100000000000001</v>
      </c>
    </row>
    <row r="11694" spans="1:3" x14ac:dyDescent="0.2">
      <c r="A11694" s="3" t="str">
        <f>"KCNJ2"</f>
        <v>KCNJ2</v>
      </c>
      <c r="B11694" s="4">
        <v>12</v>
      </c>
      <c r="C11694" s="5">
        <v>0.45100000000000001</v>
      </c>
    </row>
    <row r="11695" spans="1:3" x14ac:dyDescent="0.2">
      <c r="A11695" s="3" t="str">
        <f>"KDM5A"</f>
        <v>KDM5A</v>
      </c>
      <c r="B11695" s="4">
        <v>12</v>
      </c>
      <c r="C11695" s="5">
        <v>0.44500000000000001</v>
      </c>
    </row>
    <row r="11696" spans="1:3" x14ac:dyDescent="0.2">
      <c r="A11696" s="3" t="str">
        <f>"AL008729.1"</f>
        <v>AL008729.1</v>
      </c>
      <c r="B11696" s="4">
        <v>12</v>
      </c>
      <c r="C11696" s="5">
        <v>0.437</v>
      </c>
    </row>
    <row r="11697" spans="1:3" x14ac:dyDescent="0.2">
      <c r="A11697" s="3" t="str">
        <f>"SLC6A3"</f>
        <v>SLC6A3</v>
      </c>
      <c r="B11697" s="4">
        <v>12</v>
      </c>
      <c r="C11697" s="5">
        <v>0.436</v>
      </c>
    </row>
    <row r="11698" spans="1:3" x14ac:dyDescent="0.2">
      <c r="A11698" s="3" t="str">
        <f>"AC009506.1"</f>
        <v>AC009506.1</v>
      </c>
      <c r="B11698" s="4">
        <v>12</v>
      </c>
      <c r="C11698" s="5">
        <v>0.434</v>
      </c>
    </row>
    <row r="11699" spans="1:3" x14ac:dyDescent="0.2">
      <c r="A11699" s="3" t="str">
        <f>"ALDH1A2"</f>
        <v>ALDH1A2</v>
      </c>
      <c r="B11699" s="4">
        <v>12</v>
      </c>
      <c r="C11699" s="5">
        <v>0.42899999999999999</v>
      </c>
    </row>
    <row r="11700" spans="1:3" x14ac:dyDescent="0.2">
      <c r="B11700" s="5"/>
      <c r="C11700" s="5"/>
    </row>
    <row r="11701" spans="1:3" x14ac:dyDescent="0.2">
      <c r="B11701" s="5"/>
      <c r="C11701" s="5"/>
    </row>
    <row r="11702" spans="1:3" x14ac:dyDescent="0.2">
      <c r="B11702" s="5"/>
      <c r="C11702" s="5"/>
    </row>
    <row r="11703" spans="1:3" x14ac:dyDescent="0.2">
      <c r="B11703" s="5"/>
      <c r="C11703" s="5"/>
    </row>
    <row r="11704" spans="1:3" x14ac:dyDescent="0.2">
      <c r="B11704" s="5"/>
      <c r="C11704" s="5"/>
    </row>
    <row r="11705" spans="1:3" x14ac:dyDescent="0.2">
      <c r="B11705" s="5"/>
      <c r="C11705" s="5"/>
    </row>
    <row r="11706" spans="1:3" x14ac:dyDescent="0.2">
      <c r="B11706" s="5"/>
      <c r="C11706" s="5"/>
    </row>
    <row r="11707" spans="1:3" x14ac:dyDescent="0.2">
      <c r="B11707" s="5"/>
      <c r="C11707" s="5"/>
    </row>
    <row r="11708" spans="1:3" x14ac:dyDescent="0.2">
      <c r="B11708" s="5"/>
      <c r="C11708" s="5"/>
    </row>
    <row r="11709" spans="1:3" x14ac:dyDescent="0.2">
      <c r="B11709" s="5"/>
      <c r="C11709" s="5"/>
    </row>
    <row r="11710" spans="1:3" x14ac:dyDescent="0.2">
      <c r="B11710" s="5"/>
      <c r="C11710" s="5"/>
    </row>
    <row r="11711" spans="1:3" x14ac:dyDescent="0.2">
      <c r="B11711" s="5"/>
      <c r="C11711" s="5"/>
    </row>
    <row r="11712" spans="1:3" x14ac:dyDescent="0.2">
      <c r="B11712" s="5"/>
      <c r="C11712" s="5"/>
    </row>
    <row r="11713" spans="2:3" x14ac:dyDescent="0.2">
      <c r="B11713" s="5"/>
      <c r="C11713" s="5"/>
    </row>
    <row r="11714" spans="2:3" x14ac:dyDescent="0.2">
      <c r="B11714" s="5"/>
      <c r="C11714" s="5"/>
    </row>
    <row r="11715" spans="2:3" x14ac:dyDescent="0.2">
      <c r="B11715" s="5"/>
      <c r="C11715" s="5"/>
    </row>
    <row r="11716" spans="2:3" x14ac:dyDescent="0.2">
      <c r="B11716" s="5"/>
      <c r="C11716" s="5"/>
    </row>
    <row r="11717" spans="2:3" x14ac:dyDescent="0.2">
      <c r="B11717" s="5"/>
      <c r="C11717" s="5"/>
    </row>
    <row r="11718" spans="2:3" x14ac:dyDescent="0.2">
      <c r="B11718" s="5"/>
      <c r="C11718" s="5"/>
    </row>
    <row r="11719" spans="2:3" x14ac:dyDescent="0.2">
      <c r="B11719" s="5"/>
      <c r="C11719" s="5"/>
    </row>
    <row r="11720" spans="2:3" x14ac:dyDescent="0.2">
      <c r="B11720" s="5"/>
      <c r="C11720" s="5"/>
    </row>
    <row r="11721" spans="2:3" x14ac:dyDescent="0.2">
      <c r="B11721" s="5"/>
      <c r="C11721" s="5"/>
    </row>
    <row r="11722" spans="2:3" x14ac:dyDescent="0.2">
      <c r="B11722" s="5"/>
      <c r="C11722" s="5"/>
    </row>
    <row r="11723" spans="2:3" x14ac:dyDescent="0.2">
      <c r="B11723" s="5"/>
      <c r="C11723" s="5"/>
    </row>
    <row r="11724" spans="2:3" x14ac:dyDescent="0.2">
      <c r="B11724" s="5"/>
      <c r="C11724" s="5"/>
    </row>
    <row r="11725" spans="2:3" x14ac:dyDescent="0.2">
      <c r="B11725" s="5"/>
      <c r="C11725" s="5"/>
    </row>
    <row r="11726" spans="2:3" x14ac:dyDescent="0.2">
      <c r="B11726" s="5"/>
      <c r="C11726" s="5"/>
    </row>
    <row r="11727" spans="2:3" x14ac:dyDescent="0.2">
      <c r="B11727" s="5"/>
      <c r="C11727" s="5"/>
    </row>
    <row r="11728" spans="2:3" x14ac:dyDescent="0.2">
      <c r="B11728" s="5"/>
      <c r="C11728" s="5"/>
    </row>
    <row r="11729" spans="2:3" x14ac:dyDescent="0.2">
      <c r="B11729" s="5"/>
      <c r="C11729" s="5"/>
    </row>
    <row r="11730" spans="2:3" x14ac:dyDescent="0.2">
      <c r="B11730" s="5"/>
      <c r="C11730" s="5"/>
    </row>
    <row r="11731" spans="2:3" x14ac:dyDescent="0.2">
      <c r="B11731" s="5"/>
      <c r="C11731" s="5"/>
    </row>
    <row r="11732" spans="2:3" x14ac:dyDescent="0.2">
      <c r="B11732" s="5"/>
      <c r="C11732" s="5"/>
    </row>
    <row r="11733" spans="2:3" x14ac:dyDescent="0.2">
      <c r="B11733" s="5"/>
      <c r="C11733" s="5"/>
    </row>
    <row r="11734" spans="2:3" x14ac:dyDescent="0.2">
      <c r="B11734" s="5"/>
      <c r="C11734" s="5"/>
    </row>
    <row r="11735" spans="2:3" x14ac:dyDescent="0.2">
      <c r="B11735" s="5"/>
      <c r="C11735" s="5"/>
    </row>
    <row r="11736" spans="2:3" x14ac:dyDescent="0.2">
      <c r="B11736" s="5"/>
      <c r="C11736" s="5"/>
    </row>
    <row r="11737" spans="2:3" x14ac:dyDescent="0.2">
      <c r="B11737" s="5"/>
      <c r="C11737" s="5"/>
    </row>
    <row r="11738" spans="2:3" x14ac:dyDescent="0.2">
      <c r="B11738" s="5"/>
      <c r="C11738" s="5"/>
    </row>
    <row r="11739" spans="2:3" x14ac:dyDescent="0.2">
      <c r="B11739" s="5"/>
      <c r="C11739" s="5"/>
    </row>
    <row r="11740" spans="2:3" x14ac:dyDescent="0.2">
      <c r="B11740" s="5"/>
      <c r="C11740" s="5"/>
    </row>
    <row r="11741" spans="2:3" x14ac:dyDescent="0.2">
      <c r="B11741" s="5"/>
      <c r="C11741" s="5"/>
    </row>
    <row r="11742" spans="2:3" x14ac:dyDescent="0.2">
      <c r="B11742" s="5"/>
      <c r="C11742" s="5"/>
    </row>
    <row r="11743" spans="2:3" x14ac:dyDescent="0.2">
      <c r="B11743" s="5"/>
      <c r="C11743" s="5"/>
    </row>
    <row r="11744" spans="2:3" x14ac:dyDescent="0.2">
      <c r="B11744" s="5"/>
      <c r="C11744" s="5"/>
    </row>
    <row r="11745" spans="2:3" x14ac:dyDescent="0.2">
      <c r="B11745" s="5"/>
      <c r="C11745" s="5"/>
    </row>
    <row r="11746" spans="2:3" x14ac:dyDescent="0.2">
      <c r="B11746" s="5"/>
      <c r="C11746" s="5"/>
    </row>
    <row r="11747" spans="2:3" x14ac:dyDescent="0.2">
      <c r="B11747" s="5"/>
      <c r="C11747" s="5"/>
    </row>
    <row r="11748" spans="2:3" x14ac:dyDescent="0.2">
      <c r="B11748" s="5"/>
      <c r="C11748" s="5"/>
    </row>
    <row r="11749" spans="2:3" x14ac:dyDescent="0.2">
      <c r="B11749" s="5"/>
      <c r="C11749" s="5"/>
    </row>
    <row r="11750" spans="2:3" x14ac:dyDescent="0.2">
      <c r="B11750" s="5"/>
      <c r="C11750" s="5"/>
    </row>
    <row r="11751" spans="2:3" x14ac:dyDescent="0.2">
      <c r="B11751" s="5"/>
      <c r="C11751" s="5"/>
    </row>
    <row r="11752" spans="2:3" x14ac:dyDescent="0.2">
      <c r="B11752" s="5"/>
      <c r="C11752" s="5"/>
    </row>
    <row r="11753" spans="2:3" x14ac:dyDescent="0.2">
      <c r="B11753" s="5"/>
      <c r="C11753" s="5"/>
    </row>
    <row r="11754" spans="2:3" x14ac:dyDescent="0.2">
      <c r="B11754" s="5"/>
      <c r="C11754" s="5"/>
    </row>
    <row r="11755" spans="2:3" x14ac:dyDescent="0.2">
      <c r="B11755" s="5"/>
      <c r="C11755" s="5"/>
    </row>
    <row r="11756" spans="2:3" x14ac:dyDescent="0.2">
      <c r="B11756" s="5"/>
      <c r="C11756" s="5"/>
    </row>
    <row r="11757" spans="2:3" x14ac:dyDescent="0.2">
      <c r="B11757" s="5"/>
      <c r="C11757" s="5"/>
    </row>
    <row r="11758" spans="2:3" x14ac:dyDescent="0.2">
      <c r="B11758" s="5"/>
      <c r="C11758" s="5"/>
    </row>
    <row r="11759" spans="2:3" x14ac:dyDescent="0.2">
      <c r="B11759" s="5"/>
      <c r="C11759" s="5"/>
    </row>
    <row r="11760" spans="2:3" x14ac:dyDescent="0.2">
      <c r="B11760" s="5"/>
      <c r="C11760" s="5"/>
    </row>
    <row r="11761" spans="2:3" x14ac:dyDescent="0.2">
      <c r="B11761" s="5"/>
      <c r="C11761" s="5"/>
    </row>
    <row r="11762" spans="2:3" x14ac:dyDescent="0.2">
      <c r="B11762" s="5"/>
      <c r="C11762" s="5"/>
    </row>
    <row r="11763" spans="2:3" x14ac:dyDescent="0.2">
      <c r="B11763" s="5"/>
      <c r="C11763" s="5"/>
    </row>
    <row r="11764" spans="2:3" x14ac:dyDescent="0.2">
      <c r="B11764" s="5"/>
      <c r="C11764" s="5"/>
    </row>
    <row r="11765" spans="2:3" x14ac:dyDescent="0.2">
      <c r="B11765" s="5"/>
      <c r="C11765" s="5"/>
    </row>
    <row r="11766" spans="2:3" x14ac:dyDescent="0.2">
      <c r="B11766" s="5"/>
      <c r="C11766" s="5"/>
    </row>
    <row r="11767" spans="2:3" x14ac:dyDescent="0.2">
      <c r="B11767" s="5"/>
      <c r="C11767" s="5"/>
    </row>
    <row r="11768" spans="2:3" x14ac:dyDescent="0.2">
      <c r="B11768" s="5"/>
      <c r="C11768" s="5"/>
    </row>
    <row r="11769" spans="2:3" x14ac:dyDescent="0.2">
      <c r="B11769" s="5"/>
      <c r="C11769" s="5"/>
    </row>
    <row r="11770" spans="2:3" x14ac:dyDescent="0.2">
      <c r="B11770" s="5"/>
      <c r="C11770" s="5"/>
    </row>
    <row r="11771" spans="2:3" x14ac:dyDescent="0.2">
      <c r="B11771" s="5"/>
      <c r="C11771" s="5"/>
    </row>
    <row r="11772" spans="2:3" x14ac:dyDescent="0.2">
      <c r="B11772" s="5"/>
      <c r="C11772" s="5"/>
    </row>
    <row r="11773" spans="2:3" x14ac:dyDescent="0.2">
      <c r="B11773" s="5"/>
      <c r="C11773" s="5"/>
    </row>
    <row r="11774" spans="2:3" x14ac:dyDescent="0.2">
      <c r="B11774" s="5"/>
      <c r="C11774" s="5"/>
    </row>
    <row r="11775" spans="2:3" x14ac:dyDescent="0.2">
      <c r="B11775" s="5"/>
      <c r="C11775" s="5"/>
    </row>
    <row r="11776" spans="2:3" x14ac:dyDescent="0.2">
      <c r="B11776" s="5"/>
      <c r="C11776" s="5"/>
    </row>
    <row r="11777" spans="2:3" x14ac:dyDescent="0.2">
      <c r="B11777" s="5"/>
      <c r="C11777" s="5"/>
    </row>
    <row r="11778" spans="2:3" x14ac:dyDescent="0.2">
      <c r="B11778" s="5"/>
      <c r="C11778" s="5"/>
    </row>
    <row r="11779" spans="2:3" x14ac:dyDescent="0.2">
      <c r="B11779" s="5"/>
      <c r="C11779" s="5"/>
    </row>
    <row r="11780" spans="2:3" x14ac:dyDescent="0.2">
      <c r="B11780" s="5"/>
      <c r="C11780" s="5"/>
    </row>
    <row r="11781" spans="2:3" x14ac:dyDescent="0.2">
      <c r="B11781" s="5"/>
      <c r="C11781" s="5"/>
    </row>
    <row r="11782" spans="2:3" x14ac:dyDescent="0.2">
      <c r="B11782" s="5"/>
      <c r="C11782" s="5"/>
    </row>
    <row r="11783" spans="2:3" x14ac:dyDescent="0.2">
      <c r="B11783" s="5"/>
      <c r="C11783" s="5"/>
    </row>
    <row r="11784" spans="2:3" x14ac:dyDescent="0.2">
      <c r="B11784" s="5"/>
      <c r="C11784" s="5"/>
    </row>
    <row r="11785" spans="2:3" x14ac:dyDescent="0.2">
      <c r="B11785" s="5"/>
      <c r="C11785" s="5"/>
    </row>
    <row r="11786" spans="2:3" x14ac:dyDescent="0.2">
      <c r="B11786" s="5"/>
      <c r="C11786" s="5"/>
    </row>
    <row r="11787" spans="2:3" x14ac:dyDescent="0.2">
      <c r="B11787" s="5"/>
      <c r="C11787" s="5"/>
    </row>
    <row r="11788" spans="2:3" x14ac:dyDescent="0.2">
      <c r="B11788" s="5"/>
      <c r="C11788" s="5"/>
    </row>
    <row r="11789" spans="2:3" x14ac:dyDescent="0.2">
      <c r="B11789" s="5"/>
      <c r="C11789" s="5"/>
    </row>
    <row r="11790" spans="2:3" x14ac:dyDescent="0.2">
      <c r="B11790" s="5"/>
      <c r="C11790" s="5"/>
    </row>
    <row r="11791" spans="2:3" x14ac:dyDescent="0.2">
      <c r="B11791" s="5"/>
      <c r="C11791" s="5"/>
    </row>
    <row r="11792" spans="2:3" x14ac:dyDescent="0.2">
      <c r="B11792" s="5"/>
      <c r="C11792" s="5"/>
    </row>
    <row r="11793" spans="2:3" x14ac:dyDescent="0.2">
      <c r="B11793" s="5"/>
      <c r="C11793" s="5"/>
    </row>
    <row r="11794" spans="2:3" x14ac:dyDescent="0.2">
      <c r="B11794" s="5"/>
      <c r="C11794" s="5"/>
    </row>
    <row r="11795" spans="2:3" x14ac:dyDescent="0.2">
      <c r="B11795" s="5"/>
      <c r="C11795" s="5"/>
    </row>
    <row r="11796" spans="2:3" x14ac:dyDescent="0.2">
      <c r="B11796" s="5"/>
      <c r="C11796" s="5"/>
    </row>
    <row r="11797" spans="2:3" x14ac:dyDescent="0.2">
      <c r="B11797" s="5"/>
      <c r="C11797" s="5"/>
    </row>
    <row r="11798" spans="2:3" x14ac:dyDescent="0.2">
      <c r="B11798" s="5"/>
      <c r="C11798" s="5"/>
    </row>
    <row r="11799" spans="2:3" x14ac:dyDescent="0.2">
      <c r="B11799" s="5"/>
      <c r="C11799" s="5"/>
    </row>
    <row r="11800" spans="2:3" x14ac:dyDescent="0.2">
      <c r="B11800" s="5"/>
      <c r="C11800" s="5"/>
    </row>
    <row r="11801" spans="2:3" x14ac:dyDescent="0.2">
      <c r="B11801" s="5"/>
      <c r="C11801" s="5"/>
    </row>
    <row r="11802" spans="2:3" x14ac:dyDescent="0.2">
      <c r="B11802" s="5"/>
      <c r="C11802" s="5"/>
    </row>
    <row r="11803" spans="2:3" x14ac:dyDescent="0.2">
      <c r="B11803" s="5"/>
      <c r="C11803" s="5"/>
    </row>
    <row r="11804" spans="2:3" x14ac:dyDescent="0.2">
      <c r="B11804" s="5"/>
      <c r="C11804" s="5"/>
    </row>
    <row r="11805" spans="2:3" x14ac:dyDescent="0.2">
      <c r="B11805" s="5"/>
      <c r="C11805" s="5"/>
    </row>
    <row r="11806" spans="2:3" x14ac:dyDescent="0.2">
      <c r="B11806" s="5"/>
      <c r="C11806" s="5"/>
    </row>
    <row r="11807" spans="2:3" x14ac:dyDescent="0.2">
      <c r="B11807" s="5"/>
      <c r="C11807" s="5"/>
    </row>
    <row r="11808" spans="2:3" x14ac:dyDescent="0.2">
      <c r="B11808" s="5"/>
      <c r="C11808" s="5"/>
    </row>
    <row r="11809" spans="2:3" x14ac:dyDescent="0.2">
      <c r="B11809" s="5"/>
      <c r="C11809" s="5"/>
    </row>
    <row r="11810" spans="2:3" x14ac:dyDescent="0.2">
      <c r="B11810" s="5"/>
      <c r="C11810" s="5"/>
    </row>
    <row r="11811" spans="2:3" x14ac:dyDescent="0.2">
      <c r="B11811" s="5"/>
      <c r="C11811" s="5"/>
    </row>
    <row r="11812" spans="2:3" x14ac:dyDescent="0.2">
      <c r="B11812" s="5"/>
      <c r="C11812" s="5"/>
    </row>
    <row r="11813" spans="2:3" x14ac:dyDescent="0.2">
      <c r="B11813" s="5"/>
      <c r="C11813" s="5"/>
    </row>
    <row r="11814" spans="2:3" x14ac:dyDescent="0.2">
      <c r="B11814" s="5"/>
      <c r="C11814" s="5"/>
    </row>
    <row r="11815" spans="2:3" x14ac:dyDescent="0.2">
      <c r="B11815" s="5"/>
      <c r="C11815" s="5"/>
    </row>
    <row r="11816" spans="2:3" x14ac:dyDescent="0.2">
      <c r="B11816" s="5"/>
      <c r="C11816" s="5"/>
    </row>
    <row r="11817" spans="2:3" x14ac:dyDescent="0.2">
      <c r="B11817" s="5"/>
      <c r="C11817" s="5"/>
    </row>
    <row r="11818" spans="2:3" x14ac:dyDescent="0.2">
      <c r="B11818" s="5"/>
      <c r="C11818" s="5"/>
    </row>
    <row r="11819" spans="2:3" x14ac:dyDescent="0.2">
      <c r="B11819" s="5"/>
      <c r="C11819" s="5"/>
    </row>
    <row r="11820" spans="2:3" x14ac:dyDescent="0.2">
      <c r="B11820" s="5"/>
      <c r="C11820" s="5"/>
    </row>
    <row r="11821" spans="2:3" x14ac:dyDescent="0.2">
      <c r="B11821" s="5"/>
      <c r="C11821" s="5"/>
    </row>
    <row r="11822" spans="2:3" x14ac:dyDescent="0.2">
      <c r="B11822" s="5"/>
      <c r="C11822" s="5"/>
    </row>
    <row r="11823" spans="2:3" x14ac:dyDescent="0.2">
      <c r="B11823" s="5"/>
      <c r="C11823" s="5"/>
    </row>
    <row r="11824" spans="2:3" x14ac:dyDescent="0.2">
      <c r="B11824" s="5"/>
      <c r="C11824" s="5"/>
    </row>
    <row r="11825" spans="2:3" x14ac:dyDescent="0.2">
      <c r="B11825" s="5"/>
      <c r="C11825" s="5"/>
    </row>
    <row r="11826" spans="2:3" x14ac:dyDescent="0.2">
      <c r="B11826" s="5"/>
      <c r="C11826" s="5"/>
    </row>
    <row r="11827" spans="2:3" x14ac:dyDescent="0.2">
      <c r="B11827" s="5"/>
      <c r="C11827" s="5"/>
    </row>
    <row r="11828" spans="2:3" x14ac:dyDescent="0.2">
      <c r="B11828" s="5"/>
      <c r="C11828" s="5"/>
    </row>
    <row r="11829" spans="2:3" x14ac:dyDescent="0.2">
      <c r="B11829" s="5"/>
      <c r="C11829" s="5"/>
    </row>
    <row r="11830" spans="2:3" x14ac:dyDescent="0.2">
      <c r="B11830" s="5"/>
      <c r="C11830" s="5"/>
    </row>
    <row r="11831" spans="2:3" x14ac:dyDescent="0.2">
      <c r="B11831" s="5"/>
      <c r="C11831" s="5"/>
    </row>
    <row r="11832" spans="2:3" x14ac:dyDescent="0.2">
      <c r="B11832" s="5"/>
      <c r="C11832" s="5"/>
    </row>
    <row r="11833" spans="2:3" x14ac:dyDescent="0.2">
      <c r="B11833" s="5"/>
      <c r="C11833" s="5"/>
    </row>
    <row r="11834" spans="2:3" x14ac:dyDescent="0.2">
      <c r="B11834" s="5"/>
      <c r="C11834" s="5"/>
    </row>
    <row r="11835" spans="2:3" x14ac:dyDescent="0.2">
      <c r="B11835" s="5"/>
      <c r="C11835" s="5"/>
    </row>
    <row r="11836" spans="2:3" x14ac:dyDescent="0.2">
      <c r="B11836" s="5"/>
      <c r="C11836" s="5"/>
    </row>
    <row r="11837" spans="2:3" x14ac:dyDescent="0.2">
      <c r="B11837" s="5"/>
      <c r="C11837" s="5"/>
    </row>
    <row r="11838" spans="2:3" x14ac:dyDescent="0.2">
      <c r="B11838" s="5"/>
      <c r="C11838" s="5"/>
    </row>
    <row r="11839" spans="2:3" x14ac:dyDescent="0.2">
      <c r="B11839" s="5"/>
      <c r="C11839" s="5"/>
    </row>
    <row r="11840" spans="2:3" x14ac:dyDescent="0.2">
      <c r="B11840" s="5"/>
      <c r="C11840" s="5"/>
    </row>
    <row r="11841" spans="2:3" x14ac:dyDescent="0.2">
      <c r="B11841" s="5"/>
      <c r="C11841" s="5"/>
    </row>
    <row r="11842" spans="2:3" x14ac:dyDescent="0.2">
      <c r="B11842" s="5"/>
      <c r="C11842" s="5"/>
    </row>
    <row r="11843" spans="2:3" x14ac:dyDescent="0.2">
      <c r="B11843" s="5"/>
      <c r="C11843" s="5"/>
    </row>
    <row r="11844" spans="2:3" x14ac:dyDescent="0.2">
      <c r="B11844" s="5"/>
      <c r="C11844" s="5"/>
    </row>
    <row r="11845" spans="2:3" x14ac:dyDescent="0.2">
      <c r="B11845" s="5"/>
      <c r="C11845" s="5"/>
    </row>
    <row r="11846" spans="2:3" x14ac:dyDescent="0.2">
      <c r="B11846" s="5"/>
      <c r="C11846" s="5"/>
    </row>
    <row r="11847" spans="2:3" x14ac:dyDescent="0.2">
      <c r="B11847" s="5"/>
      <c r="C11847" s="5"/>
    </row>
    <row r="11848" spans="2:3" x14ac:dyDescent="0.2">
      <c r="B11848" s="5"/>
      <c r="C11848" s="5"/>
    </row>
    <row r="11849" spans="2:3" x14ac:dyDescent="0.2">
      <c r="B11849" s="5"/>
      <c r="C11849" s="5"/>
    </row>
    <row r="11850" spans="2:3" x14ac:dyDescent="0.2">
      <c r="B11850" s="5"/>
      <c r="C11850" s="5"/>
    </row>
    <row r="11851" spans="2:3" x14ac:dyDescent="0.2">
      <c r="B11851" s="5"/>
      <c r="C11851" s="5"/>
    </row>
    <row r="11852" spans="2:3" x14ac:dyDescent="0.2">
      <c r="B11852" s="5"/>
      <c r="C11852" s="5"/>
    </row>
    <row r="11853" spans="2:3" x14ac:dyDescent="0.2">
      <c r="B11853" s="5"/>
      <c r="C11853" s="5"/>
    </row>
    <row r="11854" spans="2:3" x14ac:dyDescent="0.2">
      <c r="B11854" s="5"/>
      <c r="C11854" s="5"/>
    </row>
    <row r="11855" spans="2:3" x14ac:dyDescent="0.2">
      <c r="B11855" s="5"/>
      <c r="C11855" s="5"/>
    </row>
    <row r="11856" spans="2:3" x14ac:dyDescent="0.2">
      <c r="B11856" s="5"/>
      <c r="C11856" s="5"/>
    </row>
    <row r="11857" spans="2:3" x14ac:dyDescent="0.2">
      <c r="B11857" s="5"/>
      <c r="C11857" s="5"/>
    </row>
    <row r="11858" spans="2:3" x14ac:dyDescent="0.2">
      <c r="B11858" s="5"/>
      <c r="C11858" s="5"/>
    </row>
    <row r="11859" spans="2:3" x14ac:dyDescent="0.2">
      <c r="B11859" s="5"/>
      <c r="C11859" s="5"/>
    </row>
    <row r="11860" spans="2:3" x14ac:dyDescent="0.2">
      <c r="B11860" s="5"/>
      <c r="C11860" s="5"/>
    </row>
    <row r="11861" spans="2:3" x14ac:dyDescent="0.2">
      <c r="B11861" s="5"/>
      <c r="C11861" s="5"/>
    </row>
    <row r="11862" spans="2:3" x14ac:dyDescent="0.2">
      <c r="B11862" s="5"/>
      <c r="C11862" s="5"/>
    </row>
    <row r="11863" spans="2:3" x14ac:dyDescent="0.2">
      <c r="B11863" s="5"/>
      <c r="C11863" s="5"/>
    </row>
    <row r="11864" spans="2:3" x14ac:dyDescent="0.2">
      <c r="B11864" s="5"/>
      <c r="C11864" s="5"/>
    </row>
    <row r="11865" spans="2:3" x14ac:dyDescent="0.2">
      <c r="B11865" s="5"/>
      <c r="C11865" s="5"/>
    </row>
    <row r="11866" spans="2:3" x14ac:dyDescent="0.2">
      <c r="B11866" s="5"/>
      <c r="C11866" s="5"/>
    </row>
    <row r="11867" spans="2:3" x14ac:dyDescent="0.2">
      <c r="B11867" s="5"/>
      <c r="C11867" s="5"/>
    </row>
    <row r="11868" spans="2:3" x14ac:dyDescent="0.2">
      <c r="B11868" s="5"/>
      <c r="C11868" s="5"/>
    </row>
    <row r="11869" spans="2:3" x14ac:dyDescent="0.2">
      <c r="B11869" s="5"/>
      <c r="C11869" s="5"/>
    </row>
    <row r="11870" spans="2:3" x14ac:dyDescent="0.2">
      <c r="B11870" s="5"/>
      <c r="C11870" s="5"/>
    </row>
    <row r="11871" spans="2:3" x14ac:dyDescent="0.2">
      <c r="B11871" s="5"/>
      <c r="C11871" s="5"/>
    </row>
    <row r="11872" spans="2:3" x14ac:dyDescent="0.2">
      <c r="B11872" s="5"/>
      <c r="C11872" s="5"/>
    </row>
    <row r="11873" spans="2:3" x14ac:dyDescent="0.2">
      <c r="B11873" s="5"/>
      <c r="C11873" s="5"/>
    </row>
    <row r="11874" spans="2:3" x14ac:dyDescent="0.2">
      <c r="B11874" s="5"/>
      <c r="C11874" s="5"/>
    </row>
    <row r="11875" spans="2:3" x14ac:dyDescent="0.2">
      <c r="B11875" s="5"/>
      <c r="C11875" s="5"/>
    </row>
    <row r="11876" spans="2:3" x14ac:dyDescent="0.2">
      <c r="B11876" s="5"/>
      <c r="C11876" s="5"/>
    </row>
    <row r="11877" spans="2:3" x14ac:dyDescent="0.2">
      <c r="B11877" s="5"/>
      <c r="C11877" s="5"/>
    </row>
    <row r="11878" spans="2:3" x14ac:dyDescent="0.2">
      <c r="B11878" s="5"/>
      <c r="C11878" s="5"/>
    </row>
    <row r="11879" spans="2:3" x14ac:dyDescent="0.2">
      <c r="B11879" s="5"/>
      <c r="C11879" s="5"/>
    </row>
    <row r="11880" spans="2:3" x14ac:dyDescent="0.2">
      <c r="B11880" s="5"/>
      <c r="C11880" s="5"/>
    </row>
    <row r="11881" spans="2:3" x14ac:dyDescent="0.2">
      <c r="B11881" s="5"/>
      <c r="C11881" s="5"/>
    </row>
    <row r="11882" spans="2:3" x14ac:dyDescent="0.2">
      <c r="B11882" s="5"/>
      <c r="C11882" s="5"/>
    </row>
    <row r="11883" spans="2:3" x14ac:dyDescent="0.2">
      <c r="B11883" s="5"/>
      <c r="C11883" s="5"/>
    </row>
    <row r="11884" spans="2:3" x14ac:dyDescent="0.2">
      <c r="B11884" s="5"/>
      <c r="C11884" s="5"/>
    </row>
    <row r="11885" spans="2:3" x14ac:dyDescent="0.2">
      <c r="B11885" s="5"/>
      <c r="C11885" s="5"/>
    </row>
    <row r="11886" spans="2:3" x14ac:dyDescent="0.2">
      <c r="B11886" s="5"/>
      <c r="C11886" s="5"/>
    </row>
    <row r="11887" spans="2:3" x14ac:dyDescent="0.2">
      <c r="B11887" s="5"/>
      <c r="C11887" s="5"/>
    </row>
    <row r="11888" spans="2:3" x14ac:dyDescent="0.2">
      <c r="B11888" s="5"/>
      <c r="C11888" s="5"/>
    </row>
    <row r="11889" spans="2:3" x14ac:dyDescent="0.2">
      <c r="B11889" s="5"/>
      <c r="C11889" s="5"/>
    </row>
    <row r="11890" spans="2:3" x14ac:dyDescent="0.2">
      <c r="B11890" s="5"/>
      <c r="C11890" s="5"/>
    </row>
    <row r="11891" spans="2:3" x14ac:dyDescent="0.2">
      <c r="B11891" s="5"/>
      <c r="C11891" s="5"/>
    </row>
    <row r="11892" spans="2:3" x14ac:dyDescent="0.2">
      <c r="B11892" s="5"/>
      <c r="C11892" s="5"/>
    </row>
    <row r="11893" spans="2:3" x14ac:dyDescent="0.2">
      <c r="B11893" s="5"/>
      <c r="C11893" s="5"/>
    </row>
    <row r="11894" spans="2:3" x14ac:dyDescent="0.2">
      <c r="B11894" s="5"/>
      <c r="C11894" s="5"/>
    </row>
    <row r="11895" spans="2:3" x14ac:dyDescent="0.2">
      <c r="B11895" s="5"/>
      <c r="C11895" s="5"/>
    </row>
    <row r="11896" spans="2:3" x14ac:dyDescent="0.2">
      <c r="B11896" s="5"/>
      <c r="C11896" s="5"/>
    </row>
    <row r="11897" spans="2:3" x14ac:dyDescent="0.2">
      <c r="B11897" s="5"/>
      <c r="C11897" s="5"/>
    </row>
    <row r="11898" spans="2:3" x14ac:dyDescent="0.2">
      <c r="B11898" s="5"/>
      <c r="C11898" s="5"/>
    </row>
    <row r="11899" spans="2:3" x14ac:dyDescent="0.2">
      <c r="B11899" s="5"/>
      <c r="C11899" s="5"/>
    </row>
    <row r="11900" spans="2:3" x14ac:dyDescent="0.2">
      <c r="B11900" s="5"/>
      <c r="C11900" s="5"/>
    </row>
    <row r="11901" spans="2:3" x14ac:dyDescent="0.2">
      <c r="B11901" s="5"/>
      <c r="C11901" s="5"/>
    </row>
    <row r="11902" spans="2:3" x14ac:dyDescent="0.2">
      <c r="B11902" s="5"/>
      <c r="C11902" s="5"/>
    </row>
    <row r="11903" spans="2:3" x14ac:dyDescent="0.2">
      <c r="B11903" s="5"/>
      <c r="C11903" s="5"/>
    </row>
    <row r="11904" spans="2:3" x14ac:dyDescent="0.2">
      <c r="B11904" s="5"/>
      <c r="C11904" s="5"/>
    </row>
    <row r="11905" spans="2:3" x14ac:dyDescent="0.2">
      <c r="B11905" s="5"/>
      <c r="C11905" s="5"/>
    </row>
    <row r="11906" spans="2:3" x14ac:dyDescent="0.2">
      <c r="B11906" s="5"/>
      <c r="C11906" s="5"/>
    </row>
    <row r="11907" spans="2:3" x14ac:dyDescent="0.2">
      <c r="B11907" s="5"/>
      <c r="C11907" s="5"/>
    </row>
    <row r="11908" spans="2:3" x14ac:dyDescent="0.2">
      <c r="B11908" s="5"/>
      <c r="C11908" s="5"/>
    </row>
    <row r="11909" spans="2:3" x14ac:dyDescent="0.2">
      <c r="B11909" s="5"/>
      <c r="C11909" s="5"/>
    </row>
    <row r="11910" spans="2:3" x14ac:dyDescent="0.2">
      <c r="B11910" s="5"/>
      <c r="C11910" s="5"/>
    </row>
    <row r="11911" spans="2:3" x14ac:dyDescent="0.2">
      <c r="B11911" s="5"/>
      <c r="C11911" s="5"/>
    </row>
    <row r="11912" spans="2:3" x14ac:dyDescent="0.2">
      <c r="B11912" s="5"/>
      <c r="C11912" s="5"/>
    </row>
    <row r="11913" spans="2:3" x14ac:dyDescent="0.2">
      <c r="B11913" s="5"/>
      <c r="C11913" s="5"/>
    </row>
    <row r="11914" spans="2:3" x14ac:dyDescent="0.2">
      <c r="B11914" s="5"/>
      <c r="C11914" s="5"/>
    </row>
    <row r="11915" spans="2:3" x14ac:dyDescent="0.2">
      <c r="B11915" s="5"/>
      <c r="C11915" s="5"/>
    </row>
    <row r="11916" spans="2:3" x14ac:dyDescent="0.2">
      <c r="B11916" s="5"/>
      <c r="C11916" s="5"/>
    </row>
    <row r="11917" spans="2:3" x14ac:dyDescent="0.2">
      <c r="B11917" s="5"/>
      <c r="C11917" s="5"/>
    </row>
    <row r="11918" spans="2:3" x14ac:dyDescent="0.2">
      <c r="B11918" s="5"/>
      <c r="C11918" s="5"/>
    </row>
    <row r="11919" spans="2:3" x14ac:dyDescent="0.2">
      <c r="B11919" s="5"/>
      <c r="C11919" s="5"/>
    </row>
    <row r="11920" spans="2:3" x14ac:dyDescent="0.2">
      <c r="B11920" s="5"/>
      <c r="C11920" s="5"/>
    </row>
    <row r="11921" spans="2:3" x14ac:dyDescent="0.2">
      <c r="B11921" s="5"/>
      <c r="C11921" s="5"/>
    </row>
    <row r="11922" spans="2:3" x14ac:dyDescent="0.2">
      <c r="B11922" s="5"/>
      <c r="C11922" s="5"/>
    </row>
    <row r="11923" spans="2:3" x14ac:dyDescent="0.2">
      <c r="B11923" s="5"/>
      <c r="C11923" s="5"/>
    </row>
    <row r="11924" spans="2:3" x14ac:dyDescent="0.2">
      <c r="B11924" s="5"/>
      <c r="C11924" s="5"/>
    </row>
    <row r="11925" spans="2:3" x14ac:dyDescent="0.2">
      <c r="B11925" s="5"/>
      <c r="C11925" s="5"/>
    </row>
    <row r="11926" spans="2:3" x14ac:dyDescent="0.2">
      <c r="B11926" s="5"/>
      <c r="C11926" s="5"/>
    </row>
    <row r="11927" spans="2:3" x14ac:dyDescent="0.2">
      <c r="B11927" s="5"/>
      <c r="C11927" s="5"/>
    </row>
    <row r="11928" spans="2:3" x14ac:dyDescent="0.2">
      <c r="B11928" s="5"/>
      <c r="C11928" s="5"/>
    </row>
    <row r="11929" spans="2:3" x14ac:dyDescent="0.2">
      <c r="B11929" s="5"/>
      <c r="C11929" s="5"/>
    </row>
    <row r="11930" spans="2:3" x14ac:dyDescent="0.2">
      <c r="B11930" s="5"/>
      <c r="C11930" s="5"/>
    </row>
    <row r="11931" spans="2:3" x14ac:dyDescent="0.2">
      <c r="B11931" s="5"/>
      <c r="C11931" s="5"/>
    </row>
    <row r="11932" spans="2:3" x14ac:dyDescent="0.2">
      <c r="B11932" s="5"/>
      <c r="C11932" s="5"/>
    </row>
    <row r="11933" spans="2:3" x14ac:dyDescent="0.2">
      <c r="B11933" s="5"/>
      <c r="C11933" s="5"/>
    </row>
    <row r="11934" spans="2:3" x14ac:dyDescent="0.2">
      <c r="B11934" s="5"/>
      <c r="C11934" s="5"/>
    </row>
    <row r="11935" spans="2:3" x14ac:dyDescent="0.2">
      <c r="B11935" s="5"/>
      <c r="C11935" s="5"/>
    </row>
    <row r="11936" spans="2:3" x14ac:dyDescent="0.2">
      <c r="B11936" s="5"/>
      <c r="C11936" s="5"/>
    </row>
    <row r="11937" spans="2:3" x14ac:dyDescent="0.2">
      <c r="B11937" s="5"/>
      <c r="C11937" s="5"/>
    </row>
    <row r="11938" spans="2:3" x14ac:dyDescent="0.2">
      <c r="B11938" s="5"/>
      <c r="C11938" s="5"/>
    </row>
    <row r="11939" spans="2:3" x14ac:dyDescent="0.2">
      <c r="B11939" s="5"/>
      <c r="C11939" s="5"/>
    </row>
    <row r="11940" spans="2:3" x14ac:dyDescent="0.2">
      <c r="B11940" s="5"/>
      <c r="C11940" s="5"/>
    </row>
    <row r="11941" spans="2:3" x14ac:dyDescent="0.2">
      <c r="B11941" s="5"/>
      <c r="C11941" s="5"/>
    </row>
    <row r="11942" spans="2:3" x14ac:dyDescent="0.2">
      <c r="B11942" s="5"/>
      <c r="C11942" s="5"/>
    </row>
    <row r="11943" spans="2:3" x14ac:dyDescent="0.2">
      <c r="B11943" s="5"/>
      <c r="C11943" s="5"/>
    </row>
    <row r="11944" spans="2:3" x14ac:dyDescent="0.2">
      <c r="B11944" s="5"/>
      <c r="C11944" s="5"/>
    </row>
    <row r="11945" spans="2:3" x14ac:dyDescent="0.2">
      <c r="B11945" s="5"/>
      <c r="C11945" s="5"/>
    </row>
    <row r="11946" spans="2:3" x14ac:dyDescent="0.2">
      <c r="B11946" s="5"/>
      <c r="C11946" s="5"/>
    </row>
    <row r="11947" spans="2:3" x14ac:dyDescent="0.2">
      <c r="B11947" s="5"/>
      <c r="C11947" s="5"/>
    </row>
    <row r="11948" spans="2:3" x14ac:dyDescent="0.2">
      <c r="B11948" s="5"/>
      <c r="C11948" s="5"/>
    </row>
    <row r="11949" spans="2:3" x14ac:dyDescent="0.2">
      <c r="B11949" s="5"/>
      <c r="C11949" s="5"/>
    </row>
    <row r="11950" spans="2:3" x14ac:dyDescent="0.2">
      <c r="B11950" s="5"/>
      <c r="C11950" s="5"/>
    </row>
    <row r="11951" spans="2:3" x14ac:dyDescent="0.2">
      <c r="B11951" s="5"/>
      <c r="C11951" s="5"/>
    </row>
    <row r="11952" spans="2:3" x14ac:dyDescent="0.2">
      <c r="B11952" s="5"/>
      <c r="C11952" s="5"/>
    </row>
    <row r="11953" spans="2:3" x14ac:dyDescent="0.2">
      <c r="B11953" s="5"/>
      <c r="C11953" s="5"/>
    </row>
    <row r="11954" spans="2:3" x14ac:dyDescent="0.2">
      <c r="B11954" s="5"/>
      <c r="C11954" s="5"/>
    </row>
    <row r="11955" spans="2:3" x14ac:dyDescent="0.2">
      <c r="B11955" s="5"/>
      <c r="C11955" s="5"/>
    </row>
    <row r="11956" spans="2:3" x14ac:dyDescent="0.2">
      <c r="B11956" s="5"/>
      <c r="C11956" s="5"/>
    </row>
    <row r="11957" spans="2:3" x14ac:dyDescent="0.2">
      <c r="B11957" s="5"/>
      <c r="C11957" s="5"/>
    </row>
    <row r="11958" spans="2:3" x14ac:dyDescent="0.2">
      <c r="B11958" s="5"/>
      <c r="C11958" s="5"/>
    </row>
    <row r="11959" spans="2:3" x14ac:dyDescent="0.2">
      <c r="B11959" s="5"/>
      <c r="C11959" s="5"/>
    </row>
    <row r="11960" spans="2:3" x14ac:dyDescent="0.2">
      <c r="B11960" s="5"/>
      <c r="C11960" s="5"/>
    </row>
    <row r="11961" spans="2:3" x14ac:dyDescent="0.2">
      <c r="B11961" s="5"/>
      <c r="C11961" s="5"/>
    </row>
    <row r="11962" spans="2:3" x14ac:dyDescent="0.2">
      <c r="B11962" s="5"/>
      <c r="C11962" s="5"/>
    </row>
    <row r="11963" spans="2:3" x14ac:dyDescent="0.2">
      <c r="B11963" s="5"/>
      <c r="C11963" s="5"/>
    </row>
    <row r="11964" spans="2:3" x14ac:dyDescent="0.2">
      <c r="B11964" s="5"/>
      <c r="C11964" s="5"/>
    </row>
    <row r="11965" spans="2:3" x14ac:dyDescent="0.2">
      <c r="B11965" s="5"/>
      <c r="C11965" s="5"/>
    </row>
    <row r="11966" spans="2:3" x14ac:dyDescent="0.2">
      <c r="B11966" s="5"/>
      <c r="C11966" s="5"/>
    </row>
    <row r="11967" spans="2:3" x14ac:dyDescent="0.2">
      <c r="B11967" s="5"/>
      <c r="C11967" s="5"/>
    </row>
    <row r="11968" spans="2:3" x14ac:dyDescent="0.2">
      <c r="B11968" s="5"/>
      <c r="C11968" s="5"/>
    </row>
    <row r="11969" spans="2:3" x14ac:dyDescent="0.2">
      <c r="B11969" s="5"/>
      <c r="C11969" s="5"/>
    </row>
    <row r="11970" spans="2:3" x14ac:dyDescent="0.2">
      <c r="B11970" s="5"/>
      <c r="C11970" s="5"/>
    </row>
    <row r="11971" spans="2:3" x14ac:dyDescent="0.2">
      <c r="B11971" s="5"/>
      <c r="C11971" s="5"/>
    </row>
    <row r="11972" spans="2:3" x14ac:dyDescent="0.2">
      <c r="B11972" s="5"/>
      <c r="C11972" s="5"/>
    </row>
    <row r="11973" spans="2:3" x14ac:dyDescent="0.2">
      <c r="B11973" s="5"/>
      <c r="C11973" s="5"/>
    </row>
    <row r="11974" spans="2:3" x14ac:dyDescent="0.2">
      <c r="B11974" s="5"/>
      <c r="C11974" s="5"/>
    </row>
    <row r="11975" spans="2:3" x14ac:dyDescent="0.2">
      <c r="B11975" s="5"/>
      <c r="C11975" s="5"/>
    </row>
    <row r="11976" spans="2:3" x14ac:dyDescent="0.2">
      <c r="B11976" s="5"/>
      <c r="C11976" s="5"/>
    </row>
    <row r="11977" spans="2:3" x14ac:dyDescent="0.2">
      <c r="B11977" s="5"/>
      <c r="C11977" s="5"/>
    </row>
    <row r="11978" spans="2:3" x14ac:dyDescent="0.2">
      <c r="B11978" s="5"/>
      <c r="C11978" s="5"/>
    </row>
    <row r="11979" spans="2:3" x14ac:dyDescent="0.2">
      <c r="B11979" s="5"/>
      <c r="C11979" s="5"/>
    </row>
    <row r="11980" spans="2:3" x14ac:dyDescent="0.2">
      <c r="B11980" s="5"/>
      <c r="C11980" s="5"/>
    </row>
    <row r="11981" spans="2:3" x14ac:dyDescent="0.2">
      <c r="B11981" s="5"/>
      <c r="C11981" s="5"/>
    </row>
    <row r="11982" spans="2:3" x14ac:dyDescent="0.2">
      <c r="B11982" s="5"/>
      <c r="C11982" s="5"/>
    </row>
    <row r="11983" spans="2:3" x14ac:dyDescent="0.2">
      <c r="B11983" s="5"/>
      <c r="C11983" s="5"/>
    </row>
    <row r="11984" spans="2:3" x14ac:dyDescent="0.2">
      <c r="B11984" s="5"/>
      <c r="C11984" s="5"/>
    </row>
    <row r="11985" spans="2:3" x14ac:dyDescent="0.2">
      <c r="B11985" s="5"/>
      <c r="C11985" s="5"/>
    </row>
    <row r="11986" spans="2:3" x14ac:dyDescent="0.2">
      <c r="B11986" s="5"/>
      <c r="C11986" s="5"/>
    </row>
    <row r="11987" spans="2:3" x14ac:dyDescent="0.2">
      <c r="B11987" s="5"/>
      <c r="C11987" s="5"/>
    </row>
    <row r="11988" spans="2:3" x14ac:dyDescent="0.2">
      <c r="B11988" s="5"/>
      <c r="C11988" s="5"/>
    </row>
    <row r="11989" spans="2:3" x14ac:dyDescent="0.2">
      <c r="B11989" s="5"/>
      <c r="C11989" s="5"/>
    </row>
    <row r="11990" spans="2:3" x14ac:dyDescent="0.2">
      <c r="B11990" s="5"/>
      <c r="C11990" s="5"/>
    </row>
    <row r="11991" spans="2:3" x14ac:dyDescent="0.2">
      <c r="B11991" s="5"/>
      <c r="C11991" s="5"/>
    </row>
    <row r="11992" spans="2:3" x14ac:dyDescent="0.2">
      <c r="B11992" s="5"/>
      <c r="C11992" s="5"/>
    </row>
    <row r="11993" spans="2:3" x14ac:dyDescent="0.2">
      <c r="B11993" s="5"/>
      <c r="C11993" s="5"/>
    </row>
    <row r="11994" spans="2:3" x14ac:dyDescent="0.2">
      <c r="B11994" s="5"/>
      <c r="C11994" s="5"/>
    </row>
    <row r="11995" spans="2:3" x14ac:dyDescent="0.2">
      <c r="B11995" s="5"/>
      <c r="C11995" s="5"/>
    </row>
    <row r="11996" spans="2:3" x14ac:dyDescent="0.2">
      <c r="B11996" s="5"/>
      <c r="C11996" s="5"/>
    </row>
    <row r="11997" spans="2:3" x14ac:dyDescent="0.2">
      <c r="B11997" s="5"/>
      <c r="C11997" s="5"/>
    </row>
    <row r="11998" spans="2:3" x14ac:dyDescent="0.2">
      <c r="B11998" s="5"/>
      <c r="C11998" s="5"/>
    </row>
    <row r="11999" spans="2:3" x14ac:dyDescent="0.2">
      <c r="B11999" s="5"/>
      <c r="C11999" s="5"/>
    </row>
    <row r="12000" spans="2:3" x14ac:dyDescent="0.2">
      <c r="B12000" s="5"/>
      <c r="C12000" s="5"/>
    </row>
    <row r="12001" spans="2:3" x14ac:dyDescent="0.2">
      <c r="B12001" s="5"/>
      <c r="C12001" s="5"/>
    </row>
    <row r="12002" spans="2:3" x14ac:dyDescent="0.2">
      <c r="B12002" s="5"/>
      <c r="C12002" s="5"/>
    </row>
    <row r="12003" spans="2:3" x14ac:dyDescent="0.2">
      <c r="B12003" s="5"/>
      <c r="C12003" s="5"/>
    </row>
    <row r="12004" spans="2:3" x14ac:dyDescent="0.2">
      <c r="B12004" s="5"/>
      <c r="C12004" s="5"/>
    </row>
    <row r="12005" spans="2:3" x14ac:dyDescent="0.2">
      <c r="B12005" s="5"/>
      <c r="C12005" s="5"/>
    </row>
    <row r="12006" spans="2:3" x14ac:dyDescent="0.2">
      <c r="B12006" s="5"/>
      <c r="C12006" s="5"/>
    </row>
    <row r="12007" spans="2:3" x14ac:dyDescent="0.2">
      <c r="B12007" s="5"/>
      <c r="C12007" s="5"/>
    </row>
    <row r="12008" spans="2:3" x14ac:dyDescent="0.2">
      <c r="B12008" s="5"/>
      <c r="C12008" s="5"/>
    </row>
    <row r="12009" spans="2:3" x14ac:dyDescent="0.2">
      <c r="B12009" s="5"/>
      <c r="C12009" s="5"/>
    </row>
    <row r="12010" spans="2:3" x14ac:dyDescent="0.2">
      <c r="B12010" s="5"/>
      <c r="C12010" s="5"/>
    </row>
    <row r="12011" spans="2:3" x14ac:dyDescent="0.2">
      <c r="B12011" s="5"/>
      <c r="C12011" s="5"/>
    </row>
    <row r="12012" spans="2:3" x14ac:dyDescent="0.2">
      <c r="B12012" s="5"/>
      <c r="C12012" s="5"/>
    </row>
    <row r="12013" spans="2:3" x14ac:dyDescent="0.2">
      <c r="B12013" s="5"/>
      <c r="C12013" s="5"/>
    </row>
    <row r="12014" spans="2:3" x14ac:dyDescent="0.2">
      <c r="B12014" s="5"/>
      <c r="C12014" s="5"/>
    </row>
    <row r="12015" spans="2:3" x14ac:dyDescent="0.2">
      <c r="B12015" s="5"/>
      <c r="C12015" s="5"/>
    </row>
    <row r="12016" spans="2:3" x14ac:dyDescent="0.2">
      <c r="B12016" s="5"/>
      <c r="C12016" s="5"/>
    </row>
    <row r="12017" spans="2:3" x14ac:dyDescent="0.2">
      <c r="B12017" s="5"/>
      <c r="C12017" s="5"/>
    </row>
    <row r="12018" spans="2:3" x14ac:dyDescent="0.2">
      <c r="B12018" s="5"/>
      <c r="C12018" s="5"/>
    </row>
    <row r="12019" spans="2:3" x14ac:dyDescent="0.2">
      <c r="B12019" s="5"/>
      <c r="C12019" s="5"/>
    </row>
    <row r="12020" spans="2:3" x14ac:dyDescent="0.2">
      <c r="B12020" s="5"/>
      <c r="C12020" s="5"/>
    </row>
    <row r="12021" spans="2:3" x14ac:dyDescent="0.2">
      <c r="B12021" s="5"/>
      <c r="C12021" s="5"/>
    </row>
    <row r="12022" spans="2:3" x14ac:dyDescent="0.2">
      <c r="B12022" s="5"/>
      <c r="C12022" s="5"/>
    </row>
    <row r="12023" spans="2:3" x14ac:dyDescent="0.2">
      <c r="B12023" s="5"/>
      <c r="C12023" s="5"/>
    </row>
    <row r="12024" spans="2:3" x14ac:dyDescent="0.2">
      <c r="B12024" s="5"/>
      <c r="C12024" s="5"/>
    </row>
    <row r="12025" spans="2:3" x14ac:dyDescent="0.2">
      <c r="B12025" s="5"/>
      <c r="C12025" s="5"/>
    </row>
    <row r="12026" spans="2:3" x14ac:dyDescent="0.2">
      <c r="B12026" s="5"/>
      <c r="C12026" s="5"/>
    </row>
    <row r="12027" spans="2:3" x14ac:dyDescent="0.2">
      <c r="B12027" s="5"/>
      <c r="C12027" s="5"/>
    </row>
    <row r="12028" spans="2:3" x14ac:dyDescent="0.2">
      <c r="B12028" s="5"/>
      <c r="C12028" s="5"/>
    </row>
    <row r="12029" spans="2:3" x14ac:dyDescent="0.2">
      <c r="B12029" s="5"/>
      <c r="C12029" s="5"/>
    </row>
    <row r="12030" spans="2:3" x14ac:dyDescent="0.2">
      <c r="B12030" s="5"/>
      <c r="C12030" s="5"/>
    </row>
    <row r="12031" spans="2:3" x14ac:dyDescent="0.2">
      <c r="B12031" s="5"/>
      <c r="C12031" s="5"/>
    </row>
    <row r="12032" spans="2:3" x14ac:dyDescent="0.2">
      <c r="B12032" s="5"/>
      <c r="C12032" s="5"/>
    </row>
    <row r="12033" spans="2:3" x14ac:dyDescent="0.2">
      <c r="B12033" s="5"/>
      <c r="C12033" s="5"/>
    </row>
    <row r="12034" spans="2:3" x14ac:dyDescent="0.2">
      <c r="B12034" s="5"/>
      <c r="C12034" s="5"/>
    </row>
    <row r="12035" spans="2:3" x14ac:dyDescent="0.2">
      <c r="B12035" s="5"/>
      <c r="C12035" s="5"/>
    </row>
    <row r="12036" spans="2:3" x14ac:dyDescent="0.2">
      <c r="B12036" s="5"/>
      <c r="C12036" s="5"/>
    </row>
    <row r="12037" spans="2:3" x14ac:dyDescent="0.2">
      <c r="B12037" s="5"/>
      <c r="C12037" s="5"/>
    </row>
    <row r="12038" spans="2:3" x14ac:dyDescent="0.2">
      <c r="B12038" s="5"/>
      <c r="C12038" s="5"/>
    </row>
    <row r="12039" spans="2:3" x14ac:dyDescent="0.2">
      <c r="B12039" s="5"/>
      <c r="C12039" s="5"/>
    </row>
    <row r="12040" spans="2:3" x14ac:dyDescent="0.2">
      <c r="B12040" s="5"/>
      <c r="C12040" s="5"/>
    </row>
    <row r="12041" spans="2:3" x14ac:dyDescent="0.2">
      <c r="B12041" s="5"/>
      <c r="C12041" s="5"/>
    </row>
    <row r="12042" spans="2:3" x14ac:dyDescent="0.2">
      <c r="B12042" s="5"/>
      <c r="C12042" s="5"/>
    </row>
    <row r="12043" spans="2:3" x14ac:dyDescent="0.2">
      <c r="B12043" s="5"/>
      <c r="C12043" s="5"/>
    </row>
    <row r="12044" spans="2:3" x14ac:dyDescent="0.2">
      <c r="B12044" s="5"/>
      <c r="C12044" s="5"/>
    </row>
    <row r="12045" spans="2:3" x14ac:dyDescent="0.2">
      <c r="B12045" s="5"/>
      <c r="C12045" s="5"/>
    </row>
    <row r="12046" spans="2:3" x14ac:dyDescent="0.2">
      <c r="B12046" s="5"/>
      <c r="C12046" s="5"/>
    </row>
    <row r="12047" spans="2:3" x14ac:dyDescent="0.2">
      <c r="B12047" s="5"/>
      <c r="C12047" s="5"/>
    </row>
    <row r="12048" spans="2:3" x14ac:dyDescent="0.2">
      <c r="B12048" s="5"/>
      <c r="C12048" s="5"/>
    </row>
    <row r="12049" spans="2:3" x14ac:dyDescent="0.2">
      <c r="B12049" s="5"/>
      <c r="C12049" s="5"/>
    </row>
    <row r="12050" spans="2:3" x14ac:dyDescent="0.2">
      <c r="B12050" s="5"/>
      <c r="C12050" s="5"/>
    </row>
    <row r="12051" spans="2:3" x14ac:dyDescent="0.2">
      <c r="B12051" s="5"/>
      <c r="C12051" s="5"/>
    </row>
    <row r="12052" spans="2:3" x14ac:dyDescent="0.2">
      <c r="B12052" s="5"/>
      <c r="C12052" s="5"/>
    </row>
    <row r="12053" spans="2:3" x14ac:dyDescent="0.2">
      <c r="B12053" s="5"/>
      <c r="C12053" s="5"/>
    </row>
    <row r="12054" spans="2:3" x14ac:dyDescent="0.2">
      <c r="B12054" s="5"/>
      <c r="C12054" s="5"/>
    </row>
    <row r="12055" spans="2:3" x14ac:dyDescent="0.2">
      <c r="B12055" s="5"/>
      <c r="C12055" s="5"/>
    </row>
    <row r="12056" spans="2:3" x14ac:dyDescent="0.2">
      <c r="B12056" s="5"/>
      <c r="C12056" s="5"/>
    </row>
    <row r="12057" spans="2:3" x14ac:dyDescent="0.2">
      <c r="B12057" s="5"/>
      <c r="C12057" s="5"/>
    </row>
    <row r="12058" spans="2:3" x14ac:dyDescent="0.2">
      <c r="B12058" s="5"/>
      <c r="C12058" s="5"/>
    </row>
    <row r="12059" spans="2:3" x14ac:dyDescent="0.2">
      <c r="B12059" s="5"/>
      <c r="C12059" s="5"/>
    </row>
    <row r="12060" spans="2:3" x14ac:dyDescent="0.2">
      <c r="B12060" s="5"/>
      <c r="C12060" s="5"/>
    </row>
    <row r="12061" spans="2:3" x14ac:dyDescent="0.2">
      <c r="B12061" s="5"/>
      <c r="C12061" s="5"/>
    </row>
    <row r="12062" spans="2:3" x14ac:dyDescent="0.2">
      <c r="B12062" s="5"/>
      <c r="C12062" s="5"/>
    </row>
    <row r="12063" spans="2:3" x14ac:dyDescent="0.2">
      <c r="B12063" s="5"/>
      <c r="C12063" s="5"/>
    </row>
    <row r="12064" spans="2:3" x14ac:dyDescent="0.2">
      <c r="B12064" s="5"/>
      <c r="C12064" s="5"/>
    </row>
    <row r="12065" spans="2:3" x14ac:dyDescent="0.2">
      <c r="B12065" s="5"/>
      <c r="C12065" s="5"/>
    </row>
    <row r="12066" spans="2:3" x14ac:dyDescent="0.2">
      <c r="B12066" s="5"/>
      <c r="C12066" s="5"/>
    </row>
    <row r="12067" spans="2:3" x14ac:dyDescent="0.2">
      <c r="B12067" s="5"/>
      <c r="C12067" s="5"/>
    </row>
    <row r="12068" spans="2:3" x14ac:dyDescent="0.2">
      <c r="B12068" s="5"/>
      <c r="C12068" s="5"/>
    </row>
    <row r="12069" spans="2:3" x14ac:dyDescent="0.2">
      <c r="B12069" s="5"/>
      <c r="C12069" s="5"/>
    </row>
    <row r="12070" spans="2:3" x14ac:dyDescent="0.2">
      <c r="B12070" s="5"/>
      <c r="C12070" s="5"/>
    </row>
    <row r="12071" spans="2:3" x14ac:dyDescent="0.2">
      <c r="B12071" s="5"/>
      <c r="C12071" s="5"/>
    </row>
    <row r="12072" spans="2:3" x14ac:dyDescent="0.2">
      <c r="B12072" s="5"/>
      <c r="C12072" s="5"/>
    </row>
    <row r="12073" spans="2:3" x14ac:dyDescent="0.2">
      <c r="B12073" s="5"/>
      <c r="C12073" s="5"/>
    </row>
    <row r="12074" spans="2:3" x14ac:dyDescent="0.2">
      <c r="B12074" s="5"/>
      <c r="C12074" s="5"/>
    </row>
    <row r="12075" spans="2:3" x14ac:dyDescent="0.2">
      <c r="B12075" s="5"/>
      <c r="C12075" s="5"/>
    </row>
    <row r="12076" spans="2:3" x14ac:dyDescent="0.2">
      <c r="B12076" s="5"/>
      <c r="C12076" s="5"/>
    </row>
    <row r="12077" spans="2:3" x14ac:dyDescent="0.2">
      <c r="B12077" s="5"/>
      <c r="C12077" s="5"/>
    </row>
    <row r="12078" spans="2:3" x14ac:dyDescent="0.2">
      <c r="B12078" s="5"/>
      <c r="C12078" s="5"/>
    </row>
    <row r="12079" spans="2:3" x14ac:dyDescent="0.2">
      <c r="B12079" s="5"/>
      <c r="C12079" s="5"/>
    </row>
    <row r="12080" spans="2:3" x14ac:dyDescent="0.2">
      <c r="B12080" s="5"/>
      <c r="C12080" s="5"/>
    </row>
    <row r="12081" spans="2:3" x14ac:dyDescent="0.2">
      <c r="B12081" s="5"/>
      <c r="C12081" s="5"/>
    </row>
    <row r="12082" spans="2:3" x14ac:dyDescent="0.2">
      <c r="B12082" s="5"/>
      <c r="C12082" s="5"/>
    </row>
    <row r="12083" spans="2:3" x14ac:dyDescent="0.2">
      <c r="B12083" s="5"/>
      <c r="C12083" s="5"/>
    </row>
  </sheetData>
  <autoFilter ref="A1:C11699" xr:uid="{3726DE6E-5777-2043-9F72-7867481E9FDB}">
    <sortState xmlns:xlrd2="http://schemas.microsoft.com/office/spreadsheetml/2017/richdata2" ref="A2:C11699">
      <sortCondition ref="B1:B11699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WGCNA module key</vt:lpstr>
      <vt:lpstr>module gene correlations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Gillen, Austin E</dc:creator>
  <cp:lastModifiedBy>Vladar, Eszter</cp:lastModifiedBy>
  <dcterms:created xsi:type="dcterms:W3CDTF">2023-06-27T22:35:08Z</dcterms:created>
  <dcterms:modified xsi:type="dcterms:W3CDTF">2024-12-17T23:11:01Z</dcterms:modified>
</cp:coreProperties>
</file>