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omte\Documents\Papers\Work in pogress\2024-11-15 SLE NK metabolism\Submissions\JCI Insight rev\2025-11-07\2025-11-11 Submission\"/>
    </mc:Choice>
  </mc:AlternateContent>
  <xr:revisionPtr revIDLastSave="0" documentId="13_ncr:1_{B9E43C6C-7C89-4CA0-93B8-2AFF1FF0C152}" xr6:coauthVersionLast="47" xr6:coauthVersionMax="47" xr10:uidLastSave="{00000000-0000-0000-0000-000000000000}"/>
  <bookViews>
    <workbookView xWindow="28680" yWindow="-120" windowWidth="29040" windowHeight="15720" activeTab="2" xr2:uid="{83E35205-15AE-4D69-9741-FD683F5E3F84}"/>
  </bookViews>
  <sheets>
    <sheet name="Figure 1" sheetId="1" r:id="rId1"/>
    <sheet name="Figure 2" sheetId="2" r:id="rId2"/>
    <sheet name="Figure 3" sheetId="3" r:id="rId3"/>
    <sheet name="Figure 4" sheetId="10" r:id="rId4"/>
    <sheet name="Figure 5" sheetId="4" r:id="rId5"/>
    <sheet name="Figure 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9" i="4" l="1"/>
  <c r="AL9" i="4" s="1"/>
  <c r="AD9" i="3"/>
  <c r="AE9" i="3" s="1"/>
  <c r="AR52" i="2"/>
  <c r="AS52" i="2" s="1"/>
  <c r="AT52" i="2" s="1"/>
  <c r="AZ51" i="2"/>
  <c r="BA51" i="2" s="1"/>
  <c r="BB51" i="2" s="1"/>
  <c r="AR51" i="2"/>
  <c r="AS51" i="2" s="1"/>
  <c r="AT51" i="2" s="1"/>
  <c r="AZ50" i="2"/>
  <c r="BA50" i="2" s="1"/>
  <c r="BB50" i="2" s="1"/>
  <c r="AR50" i="2"/>
  <c r="AS50" i="2" s="1"/>
  <c r="AT50" i="2" s="1"/>
  <c r="AZ49" i="2"/>
  <c r="BA49" i="2" s="1"/>
  <c r="BB49" i="2" s="1"/>
  <c r="AR49" i="2"/>
  <c r="AS49" i="2" s="1"/>
  <c r="AT49" i="2" s="1"/>
  <c r="AZ48" i="2"/>
  <c r="BA48" i="2" s="1"/>
  <c r="BB48" i="2" s="1"/>
  <c r="AR48" i="2"/>
  <c r="AS48" i="2" s="1"/>
  <c r="AT48" i="2" s="1"/>
  <c r="AZ47" i="2"/>
  <c r="BA47" i="2" s="1"/>
  <c r="BB47" i="2" s="1"/>
  <c r="AR47" i="2"/>
  <c r="AS47" i="2" s="1"/>
  <c r="AT47" i="2" s="1"/>
  <c r="AZ46" i="2"/>
  <c r="BA46" i="2" s="1"/>
  <c r="BB46" i="2" s="1"/>
  <c r="AR46" i="2"/>
  <c r="AS46" i="2" s="1"/>
  <c r="AT46" i="2" s="1"/>
  <c r="AZ45" i="2"/>
  <c r="BA45" i="2" s="1"/>
  <c r="BB45" i="2" s="1"/>
  <c r="AR45" i="2"/>
  <c r="AS45" i="2" s="1"/>
  <c r="AT45" i="2" s="1"/>
  <c r="AZ44" i="2"/>
  <c r="BA44" i="2" s="1"/>
  <c r="BB44" i="2" s="1"/>
  <c r="AR44" i="2"/>
  <c r="AS44" i="2" s="1"/>
  <c r="AT44" i="2" s="1"/>
  <c r="AZ43" i="2"/>
  <c r="BA43" i="2" s="1"/>
  <c r="BB43" i="2" s="1"/>
  <c r="AR43" i="2"/>
  <c r="AS43" i="2" s="1"/>
  <c r="AT43" i="2" s="1"/>
  <c r="AZ42" i="2"/>
  <c r="BA42" i="2" s="1"/>
  <c r="BB42" i="2" s="1"/>
  <c r="AR42" i="2"/>
  <c r="AS42" i="2" s="1"/>
  <c r="AT42" i="2" s="1"/>
  <c r="AZ41" i="2"/>
  <c r="BA41" i="2" s="1"/>
  <c r="BB41" i="2" s="1"/>
  <c r="AR41" i="2"/>
  <c r="AS41" i="2" s="1"/>
  <c r="AZ40" i="2"/>
  <c r="BA40" i="2" s="1"/>
  <c r="AR40" i="2"/>
  <c r="AS40" i="2" s="1"/>
  <c r="AZ39" i="2"/>
  <c r="BA39" i="2" s="1"/>
  <c r="AR39" i="2"/>
  <c r="AS39" i="2" s="1"/>
  <c r="AZ38" i="2"/>
  <c r="BA38" i="2" s="1"/>
  <c r="AR38" i="2"/>
  <c r="AS38" i="2" s="1"/>
  <c r="AZ37" i="2"/>
  <c r="BA37" i="2" s="1"/>
  <c r="AR37" i="2"/>
  <c r="AS37" i="2" s="1"/>
  <c r="AZ36" i="2"/>
  <c r="BA36" i="2" s="1"/>
  <c r="AR36" i="2"/>
  <c r="AS36" i="2" s="1"/>
  <c r="AZ35" i="2"/>
  <c r="BA35" i="2" s="1"/>
  <c r="AR35" i="2"/>
  <c r="AS35" i="2" s="1"/>
  <c r="AZ34" i="2"/>
  <c r="BA34" i="2" s="1"/>
  <c r="AR34" i="2"/>
  <c r="AS34" i="2" s="1"/>
  <c r="AZ33" i="2"/>
  <c r="BA33" i="2" s="1"/>
  <c r="AR33" i="2"/>
  <c r="AS33" i="2" s="1"/>
  <c r="AZ32" i="2"/>
  <c r="BA32" i="2" s="1"/>
  <c r="AR32" i="2"/>
  <c r="AS32" i="2" s="1"/>
  <c r="AZ31" i="2"/>
  <c r="BA31" i="2" s="1"/>
  <c r="AR31" i="2"/>
  <c r="AS31" i="2" s="1"/>
  <c r="AZ26" i="2"/>
  <c r="BA26" i="2" s="1"/>
  <c r="BB26" i="2" s="1"/>
  <c r="AR26" i="2"/>
  <c r="AS26" i="2" s="1"/>
  <c r="AT26" i="2" s="1"/>
  <c r="AZ25" i="2"/>
  <c r="BA25" i="2" s="1"/>
  <c r="BB25" i="2" s="1"/>
  <c r="AR25" i="2"/>
  <c r="AS25" i="2" s="1"/>
  <c r="AT25" i="2" s="1"/>
  <c r="AZ24" i="2"/>
  <c r="BA24" i="2" s="1"/>
  <c r="BB24" i="2" s="1"/>
  <c r="AR24" i="2"/>
  <c r="AS24" i="2" s="1"/>
  <c r="AT24" i="2" s="1"/>
  <c r="AZ23" i="2"/>
  <c r="BA23" i="2" s="1"/>
  <c r="BB23" i="2" s="1"/>
  <c r="AR23" i="2"/>
  <c r="AS23" i="2" s="1"/>
  <c r="AT23" i="2" s="1"/>
  <c r="AZ22" i="2"/>
  <c r="BA22" i="2" s="1"/>
  <c r="BB22" i="2" s="1"/>
  <c r="AR22" i="2"/>
  <c r="AS22" i="2" s="1"/>
  <c r="AT22" i="2" s="1"/>
  <c r="AZ21" i="2"/>
  <c r="BA21" i="2" s="1"/>
  <c r="BB21" i="2" s="1"/>
  <c r="AR21" i="2"/>
  <c r="AS21" i="2" s="1"/>
  <c r="AT21" i="2" s="1"/>
  <c r="AZ20" i="2"/>
  <c r="BA20" i="2" s="1"/>
  <c r="BB20" i="2" s="1"/>
  <c r="AR20" i="2"/>
  <c r="AS20" i="2" s="1"/>
  <c r="AT20" i="2" s="1"/>
  <c r="AZ19" i="2"/>
  <c r="BA19" i="2" s="1"/>
  <c r="BB19" i="2" s="1"/>
  <c r="AR19" i="2"/>
  <c r="AS19" i="2" s="1"/>
  <c r="AT19" i="2" s="1"/>
  <c r="AZ18" i="2"/>
  <c r="BA18" i="2" s="1"/>
  <c r="BB18" i="2" s="1"/>
  <c r="AR18" i="2"/>
  <c r="AS18" i="2" s="1"/>
  <c r="AT18" i="2" s="1"/>
  <c r="AZ17" i="2"/>
  <c r="BA17" i="2" s="1"/>
  <c r="BB17" i="2" s="1"/>
  <c r="AR17" i="2"/>
  <c r="AS17" i="2" s="1"/>
  <c r="AT17" i="2" s="1"/>
  <c r="AZ16" i="2"/>
  <c r="BA16" i="2" s="1"/>
  <c r="BB16" i="2" s="1"/>
  <c r="AR16" i="2"/>
  <c r="AS16" i="2" s="1"/>
  <c r="AT16" i="2" s="1"/>
  <c r="AZ15" i="2"/>
  <c r="BA15" i="2" s="1"/>
  <c r="AR15" i="2"/>
  <c r="AS15" i="2" s="1"/>
  <c r="AZ14" i="2"/>
  <c r="BA14" i="2" s="1"/>
  <c r="AR14" i="2"/>
  <c r="AS14" i="2" s="1"/>
  <c r="AZ13" i="2"/>
  <c r="BA13" i="2" s="1"/>
  <c r="AR13" i="2"/>
  <c r="AS13" i="2" s="1"/>
  <c r="AZ12" i="2"/>
  <c r="BA12" i="2" s="1"/>
  <c r="AR12" i="2"/>
  <c r="AS12" i="2" s="1"/>
  <c r="AZ11" i="2"/>
  <c r="BA11" i="2" s="1"/>
  <c r="AR11" i="2"/>
  <c r="AS11" i="2" s="1"/>
  <c r="AZ10" i="2"/>
  <c r="BA10" i="2" s="1"/>
  <c r="AR10" i="2"/>
  <c r="AS10" i="2" s="1"/>
  <c r="AZ9" i="2"/>
  <c r="BA9" i="2" s="1"/>
  <c r="AR9" i="2"/>
  <c r="AS9" i="2" s="1"/>
  <c r="AZ8" i="2"/>
  <c r="BA8" i="2" s="1"/>
  <c r="AR8" i="2"/>
  <c r="AS8" i="2" s="1"/>
  <c r="AZ7" i="2"/>
  <c r="BA7" i="2" s="1"/>
  <c r="AR7" i="2"/>
  <c r="AS7" i="2" s="1"/>
  <c r="AZ6" i="2"/>
  <c r="BA6" i="2" s="1"/>
  <c r="AR6" i="2"/>
  <c r="AS6" i="2" s="1"/>
  <c r="AZ5" i="2"/>
  <c r="BA5" i="2" s="1"/>
  <c r="AR5" i="2"/>
  <c r="AS5" i="2" s="1"/>
  <c r="DS69" i="3"/>
  <c r="DT69" i="3" s="1"/>
  <c r="DS70" i="3"/>
  <c r="DT70" i="3" s="1"/>
  <c r="DS53" i="3"/>
  <c r="DT53" i="3" s="1"/>
  <c r="DS54" i="3"/>
  <c r="DT54" i="3" s="1"/>
  <c r="DS36" i="3"/>
  <c r="DT36" i="3" s="1"/>
  <c r="DS37" i="3"/>
  <c r="DT37" i="3" s="1"/>
  <c r="DS20" i="3"/>
  <c r="DT20" i="3" s="1"/>
  <c r="DS21" i="3"/>
  <c r="DT21" i="3" s="1"/>
  <c r="DS7" i="3"/>
  <c r="DS8" i="3"/>
  <c r="DS9" i="3"/>
  <c r="DI69" i="3"/>
  <c r="DJ69" i="3" s="1"/>
  <c r="DI70" i="3"/>
  <c r="DJ70" i="3" s="1"/>
  <c r="DI53" i="3"/>
  <c r="DJ53" i="3" s="1"/>
  <c r="DI54" i="3"/>
  <c r="DJ54" i="3" s="1"/>
  <c r="DI36" i="3"/>
  <c r="DJ36" i="3" s="1"/>
  <c r="DI37" i="3"/>
  <c r="DJ37" i="3" s="1"/>
  <c r="DI20" i="3"/>
  <c r="DJ20" i="3" s="1"/>
  <c r="DI21" i="3"/>
  <c r="DJ21" i="3" s="1"/>
  <c r="CY69" i="3"/>
  <c r="CZ69" i="3" s="1"/>
  <c r="CY70" i="3"/>
  <c r="CZ70" i="3" s="1"/>
  <c r="CY54" i="3"/>
  <c r="CZ54" i="3" s="1"/>
  <c r="CY53" i="3"/>
  <c r="CZ53" i="3" s="1"/>
  <c r="CY36" i="3"/>
  <c r="CZ36" i="3" s="1"/>
  <c r="CY37" i="3"/>
  <c r="CZ37" i="3" s="1"/>
  <c r="CY20" i="3"/>
  <c r="CZ20" i="3" s="1"/>
  <c r="CY21" i="3"/>
  <c r="CZ21" i="3" s="1"/>
  <c r="CO69" i="3"/>
  <c r="CP69" i="3" s="1"/>
  <c r="CO70" i="3"/>
  <c r="CP70" i="3" s="1"/>
  <c r="CO53" i="3"/>
  <c r="CP53" i="3" s="1"/>
  <c r="CO54" i="3"/>
  <c r="CP54" i="3" s="1"/>
  <c r="CO36" i="3"/>
  <c r="CP36" i="3" s="1"/>
  <c r="CO37" i="3"/>
  <c r="CP37" i="3" s="1"/>
  <c r="CO20" i="3"/>
  <c r="CP20" i="3" s="1"/>
  <c r="CO21" i="3"/>
  <c r="CP21" i="3" s="1"/>
  <c r="CE69" i="3"/>
  <c r="CF69" i="3" s="1"/>
  <c r="CE70" i="3"/>
  <c r="CF70" i="3" s="1"/>
  <c r="CE53" i="3"/>
  <c r="CF53" i="3" s="1"/>
  <c r="CE54" i="3"/>
  <c r="CF54" i="3" s="1"/>
  <c r="CE36" i="3"/>
  <c r="CF36" i="3" s="1"/>
  <c r="CE37" i="3"/>
  <c r="CF37" i="3" s="1"/>
  <c r="CE20" i="3"/>
  <c r="CF20" i="3" s="1"/>
  <c r="CE21" i="3"/>
  <c r="CF21" i="3" s="1"/>
  <c r="BU69" i="3"/>
  <c r="BV69" i="3" s="1"/>
  <c r="BU70" i="3"/>
  <c r="BV70" i="3" s="1"/>
  <c r="BU53" i="3"/>
  <c r="BV53" i="3" s="1"/>
  <c r="BU54" i="3"/>
  <c r="BV54" i="3" s="1"/>
  <c r="BU36" i="3"/>
  <c r="BV36" i="3" s="1"/>
  <c r="BU37" i="3"/>
  <c r="BV37" i="3" s="1"/>
  <c r="BU20" i="3"/>
  <c r="BV20" i="3" s="1"/>
  <c r="BU21" i="3"/>
  <c r="BV21" i="3" s="1"/>
  <c r="BK69" i="3"/>
  <c r="BL69" i="3" s="1"/>
  <c r="BK70" i="3"/>
  <c r="BL70" i="3" s="1"/>
  <c r="BK53" i="3"/>
  <c r="BL53" i="3" s="1"/>
  <c r="BK54" i="3"/>
  <c r="BL54" i="3" s="1"/>
  <c r="BK36" i="3"/>
  <c r="BL36" i="3" s="1"/>
  <c r="BK37" i="3"/>
  <c r="BL37" i="3" s="1"/>
  <c r="BK20" i="3"/>
  <c r="BL20" i="3" s="1"/>
  <c r="BK21" i="3"/>
  <c r="BL21" i="3" s="1"/>
  <c r="BA69" i="3"/>
  <c r="BB69" i="3" s="1"/>
  <c r="BA70" i="3"/>
  <c r="BB70" i="3" s="1"/>
  <c r="BA54" i="3"/>
  <c r="BB54" i="3" s="1"/>
  <c r="BA53" i="3"/>
  <c r="BB53" i="3" s="1"/>
  <c r="BA36" i="3"/>
  <c r="BB36" i="3" s="1"/>
  <c r="BA37" i="3"/>
  <c r="BB37" i="3" s="1"/>
  <c r="BA20" i="3"/>
  <c r="BB20" i="3" s="1"/>
  <c r="BA21" i="3"/>
  <c r="BB21" i="3" s="1"/>
  <c r="BA67" i="3"/>
  <c r="BB67" i="3" s="1"/>
  <c r="BA68" i="3"/>
  <c r="BB68" i="3" s="1"/>
  <c r="BA51" i="3"/>
  <c r="BB51" i="3" s="1"/>
  <c r="BA52" i="3"/>
  <c r="BB52" i="3" s="1"/>
  <c r="BA34" i="3"/>
  <c r="BB34" i="3" s="1"/>
  <c r="BA35" i="3"/>
  <c r="BB35" i="3" s="1"/>
  <c r="BA19" i="3"/>
  <c r="BB19" i="3" s="1"/>
  <c r="DS67" i="3"/>
  <c r="DT67" i="3" s="1"/>
  <c r="DS68" i="3"/>
  <c r="DT68" i="3" s="1"/>
  <c r="DS51" i="3"/>
  <c r="DT51" i="3" s="1"/>
  <c r="DS52" i="3"/>
  <c r="DT52" i="3" s="1"/>
  <c r="DS34" i="3"/>
  <c r="DT34" i="3" s="1"/>
  <c r="DS35" i="3"/>
  <c r="DT35" i="3" s="1"/>
  <c r="DS18" i="3"/>
  <c r="DT18" i="3" s="1"/>
  <c r="DS19" i="3"/>
  <c r="DT19" i="3" s="1"/>
  <c r="DI67" i="3"/>
  <c r="DJ67" i="3" s="1"/>
  <c r="DI68" i="3"/>
  <c r="DJ68" i="3" s="1"/>
  <c r="DI52" i="3"/>
  <c r="DJ52" i="3" s="1"/>
  <c r="DI51" i="3"/>
  <c r="DJ51" i="3" s="1"/>
  <c r="DI34" i="3"/>
  <c r="DJ34" i="3" s="1"/>
  <c r="DI35" i="3"/>
  <c r="DJ35" i="3" s="1"/>
  <c r="DI18" i="3"/>
  <c r="DJ18" i="3" s="1"/>
  <c r="DI19" i="3"/>
  <c r="DJ19" i="3" s="1"/>
  <c r="CY67" i="3"/>
  <c r="CZ67" i="3" s="1"/>
  <c r="CY68" i="3"/>
  <c r="CZ68" i="3" s="1"/>
  <c r="CY51" i="3"/>
  <c r="CZ51" i="3" s="1"/>
  <c r="CY52" i="3"/>
  <c r="CZ52" i="3" s="1"/>
  <c r="CY34" i="3"/>
  <c r="CZ34" i="3" s="1"/>
  <c r="CY35" i="3"/>
  <c r="CZ35" i="3" s="1"/>
  <c r="CY18" i="3"/>
  <c r="CZ18" i="3" s="1"/>
  <c r="CY19" i="3"/>
  <c r="CZ19" i="3" s="1"/>
  <c r="CO67" i="3"/>
  <c r="CP67" i="3" s="1"/>
  <c r="CO68" i="3"/>
  <c r="CP68" i="3" s="1"/>
  <c r="CO51" i="3"/>
  <c r="CP51" i="3" s="1"/>
  <c r="CO52" i="3"/>
  <c r="CP52" i="3" s="1"/>
  <c r="CO35" i="3"/>
  <c r="CP35" i="3" s="1"/>
  <c r="CO34" i="3"/>
  <c r="CP34" i="3" s="1"/>
  <c r="CO18" i="3"/>
  <c r="CP18" i="3" s="1"/>
  <c r="CO19" i="3"/>
  <c r="CP19" i="3" s="1"/>
  <c r="CE67" i="3"/>
  <c r="CF67" i="3" s="1"/>
  <c r="CE68" i="3"/>
  <c r="CF68" i="3" s="1"/>
  <c r="CE51" i="3"/>
  <c r="CF51" i="3" s="1"/>
  <c r="CE52" i="3"/>
  <c r="CF52" i="3" s="1"/>
  <c r="CE34" i="3"/>
  <c r="CF34" i="3" s="1"/>
  <c r="CE35" i="3"/>
  <c r="CF35" i="3" s="1"/>
  <c r="CE19" i="3"/>
  <c r="CF19" i="3" s="1"/>
  <c r="CE18" i="3"/>
  <c r="CF18" i="3" s="1"/>
  <c r="BU67" i="3"/>
  <c r="BV67" i="3" s="1"/>
  <c r="BU68" i="3"/>
  <c r="BV68" i="3" s="1"/>
  <c r="BU51" i="3"/>
  <c r="BV51" i="3" s="1"/>
  <c r="BU52" i="3"/>
  <c r="BV52" i="3" s="1"/>
  <c r="BU34" i="3"/>
  <c r="BV34" i="3" s="1"/>
  <c r="BU35" i="3"/>
  <c r="BV35" i="3" s="1"/>
  <c r="BU19" i="3"/>
  <c r="BV19" i="3" s="1"/>
  <c r="BU18" i="3"/>
  <c r="BV18" i="3" s="1"/>
  <c r="BK67" i="3"/>
  <c r="BL67" i="3" s="1"/>
  <c r="BK68" i="3"/>
  <c r="BL68" i="3" s="1"/>
  <c r="BK51" i="3"/>
  <c r="BL51" i="3" s="1"/>
  <c r="BK52" i="3"/>
  <c r="BL52" i="3" s="1"/>
  <c r="BK34" i="3"/>
  <c r="BL34" i="3" s="1"/>
  <c r="BK35" i="3"/>
  <c r="BL35" i="3" s="1"/>
  <c r="BK18" i="3"/>
  <c r="BL18" i="3" s="1"/>
  <c r="BK19" i="3"/>
  <c r="BL19" i="3" s="1"/>
  <c r="BA18" i="3"/>
  <c r="BB18" i="3" s="1"/>
  <c r="AM35" i="3"/>
  <c r="AN35" i="3" s="1"/>
  <c r="AM21" i="3"/>
  <c r="AN21" i="3" s="1"/>
  <c r="BB14" i="2" l="1"/>
  <c r="BC67" i="3"/>
  <c r="BC51" i="3"/>
  <c r="BC68" i="3"/>
  <c r="BC54" i="3"/>
  <c r="BC70" i="3"/>
  <c r="BC69" i="3"/>
  <c r="BC53" i="3"/>
  <c r="BC52" i="3"/>
  <c r="BB12" i="2"/>
  <c r="BB15" i="2"/>
  <c r="BB6" i="2"/>
  <c r="AT8" i="2"/>
  <c r="BB7" i="2"/>
  <c r="BB5" i="2"/>
  <c r="BB11" i="2"/>
  <c r="AT12" i="2"/>
  <c r="BB31" i="2"/>
  <c r="AT11" i="2"/>
  <c r="AT15" i="2"/>
  <c r="AT40" i="2"/>
  <c r="AT7" i="2"/>
  <c r="AT35" i="2"/>
  <c r="BB8" i="2"/>
  <c r="AT13" i="2"/>
  <c r="AT9" i="2"/>
  <c r="AT38" i="2"/>
  <c r="BB38" i="2"/>
  <c r="BB34" i="2"/>
  <c r="BB32" i="2"/>
  <c r="BB36" i="2"/>
  <c r="AT37" i="2"/>
  <c r="BB37" i="2"/>
  <c r="AT5" i="2"/>
  <c r="AT33" i="2"/>
  <c r="BB33" i="2"/>
  <c r="BB13" i="2"/>
  <c r="AT34" i="2"/>
  <c r="AT39" i="2"/>
  <c r="AT31" i="2"/>
  <c r="BB35" i="2"/>
  <c r="BB9" i="2"/>
  <c r="AT36" i="2"/>
  <c r="BB40" i="2"/>
  <c r="AT32" i="2"/>
  <c r="AT41" i="2"/>
  <c r="CQ70" i="3"/>
  <c r="DK54" i="3"/>
  <c r="BW53" i="3"/>
  <c r="BM53" i="3"/>
  <c r="DU70" i="3"/>
  <c r="BM70" i="3"/>
  <c r="DU54" i="3"/>
  <c r="DU53" i="3"/>
  <c r="DU69" i="3"/>
  <c r="CQ69" i="3"/>
  <c r="CQ53" i="3"/>
  <c r="BM54" i="3"/>
  <c r="CG53" i="3"/>
  <c r="DA54" i="3"/>
  <c r="BW54" i="3"/>
  <c r="CG70" i="3"/>
  <c r="DA53" i="3"/>
  <c r="DK53" i="3"/>
  <c r="BW69" i="3"/>
  <c r="AT10" i="2"/>
  <c r="BC41" i="2"/>
  <c r="BB10" i="2"/>
  <c r="AT6" i="2"/>
  <c r="AT14" i="2"/>
  <c r="BB39" i="2"/>
  <c r="AU42" i="2"/>
  <c r="CG69" i="3"/>
  <c r="DK70" i="3"/>
  <c r="DK69" i="3"/>
  <c r="DA69" i="3"/>
  <c r="BW70" i="3"/>
  <c r="DA70" i="3"/>
  <c r="BM69" i="3"/>
  <c r="CG54" i="3"/>
  <c r="CQ54" i="3"/>
  <c r="DK51" i="3"/>
  <c r="DU51" i="3"/>
  <c r="DK52" i="3"/>
  <c r="DU68" i="3"/>
  <c r="DK68" i="3"/>
  <c r="DU67" i="3"/>
  <c r="DA67" i="3"/>
  <c r="BM68" i="3"/>
  <c r="CQ51" i="3"/>
  <c r="DA52" i="3"/>
  <c r="DK67" i="3"/>
  <c r="DU52" i="3"/>
  <c r="BW52" i="3"/>
  <c r="DA68" i="3"/>
  <c r="CG68" i="3"/>
  <c r="BW67" i="3"/>
  <c r="CG67" i="3"/>
  <c r="BM67" i="3"/>
  <c r="BW68" i="3"/>
  <c r="DA51" i="3"/>
  <c r="CG52" i="3"/>
  <c r="CQ67" i="3"/>
  <c r="CQ52" i="3"/>
  <c r="BM52" i="3"/>
  <c r="CQ68" i="3"/>
  <c r="BM51" i="3"/>
  <c r="BW51" i="3"/>
  <c r="CG51" i="3"/>
  <c r="DS39" i="3"/>
  <c r="DS40" i="3"/>
  <c r="DS41" i="3"/>
  <c r="DS42" i="3"/>
  <c r="DS43" i="3"/>
  <c r="DS44" i="3"/>
  <c r="DS45" i="3"/>
  <c r="DS46" i="3"/>
  <c r="DS47" i="3"/>
  <c r="DS48" i="3"/>
  <c r="DS49" i="3"/>
  <c r="DS50" i="3"/>
  <c r="DS55" i="3"/>
  <c r="DS56" i="3"/>
  <c r="DS57" i="3"/>
  <c r="DS58" i="3"/>
  <c r="DS59" i="3"/>
  <c r="DS60" i="3"/>
  <c r="DS61" i="3"/>
  <c r="DS62" i="3"/>
  <c r="DS63" i="3"/>
  <c r="DS64" i="3"/>
  <c r="DS65" i="3"/>
  <c r="DS66" i="3"/>
  <c r="DI39" i="3"/>
  <c r="DI40" i="3"/>
  <c r="DI41" i="3"/>
  <c r="DI42" i="3"/>
  <c r="DI43" i="3"/>
  <c r="DI44" i="3"/>
  <c r="DI45" i="3"/>
  <c r="DI46" i="3"/>
  <c r="DI47" i="3"/>
  <c r="DI48" i="3"/>
  <c r="DI49" i="3"/>
  <c r="DI50" i="3"/>
  <c r="DI55" i="3"/>
  <c r="DI56" i="3"/>
  <c r="DI57" i="3"/>
  <c r="DI58" i="3"/>
  <c r="DI59" i="3"/>
  <c r="DI60" i="3"/>
  <c r="DI61" i="3"/>
  <c r="DI62" i="3"/>
  <c r="DI63" i="3"/>
  <c r="DI64" i="3"/>
  <c r="DI65" i="3"/>
  <c r="DI66" i="3"/>
  <c r="CY39" i="3"/>
  <c r="CY40" i="3"/>
  <c r="CY41" i="3"/>
  <c r="CY42" i="3"/>
  <c r="CY43" i="3"/>
  <c r="CY44" i="3"/>
  <c r="CY45" i="3"/>
  <c r="CY46" i="3"/>
  <c r="CY47" i="3"/>
  <c r="CY48" i="3"/>
  <c r="CY49" i="3"/>
  <c r="CY50" i="3"/>
  <c r="CY55" i="3"/>
  <c r="CY56" i="3"/>
  <c r="CY57" i="3"/>
  <c r="CY58" i="3"/>
  <c r="CY59" i="3"/>
  <c r="CY60" i="3"/>
  <c r="CY61" i="3"/>
  <c r="CY62" i="3"/>
  <c r="CY63" i="3"/>
  <c r="CY64" i="3"/>
  <c r="CY65" i="3"/>
  <c r="CY66" i="3"/>
  <c r="CO39" i="3"/>
  <c r="CO40" i="3"/>
  <c r="CO41" i="3"/>
  <c r="CO42" i="3"/>
  <c r="CO43" i="3"/>
  <c r="CO44" i="3"/>
  <c r="CO45" i="3"/>
  <c r="CO46" i="3"/>
  <c r="CO47" i="3"/>
  <c r="CO48" i="3"/>
  <c r="CO49" i="3"/>
  <c r="CO50" i="3"/>
  <c r="CO55" i="3"/>
  <c r="CO56" i="3"/>
  <c r="CO57" i="3"/>
  <c r="CO58" i="3"/>
  <c r="CO59" i="3"/>
  <c r="CO60" i="3"/>
  <c r="CO61" i="3"/>
  <c r="CO62" i="3"/>
  <c r="CO63" i="3"/>
  <c r="CO64" i="3"/>
  <c r="CO65" i="3"/>
  <c r="CO66" i="3"/>
  <c r="CE39" i="3"/>
  <c r="CE40" i="3"/>
  <c r="CE41" i="3"/>
  <c r="CE42" i="3"/>
  <c r="CE43" i="3"/>
  <c r="CE44" i="3"/>
  <c r="CE45" i="3"/>
  <c r="CE46" i="3"/>
  <c r="CE47" i="3"/>
  <c r="CE48" i="3"/>
  <c r="CE49" i="3"/>
  <c r="CE50" i="3"/>
  <c r="CE55" i="3"/>
  <c r="CE56" i="3"/>
  <c r="CE57" i="3"/>
  <c r="CE58" i="3"/>
  <c r="CE59" i="3"/>
  <c r="CE60" i="3"/>
  <c r="CE61" i="3"/>
  <c r="CE62" i="3"/>
  <c r="CE63" i="3"/>
  <c r="CE64" i="3"/>
  <c r="CE65" i="3"/>
  <c r="CE66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5" i="3"/>
  <c r="BU56" i="3"/>
  <c r="BU57" i="3"/>
  <c r="BU58" i="3"/>
  <c r="BU59" i="3"/>
  <c r="BU60" i="3"/>
  <c r="BU61" i="3"/>
  <c r="BU62" i="3"/>
  <c r="BU63" i="3"/>
  <c r="BU64" i="3"/>
  <c r="BU65" i="3"/>
  <c r="BU66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33" i="3"/>
  <c r="DS10" i="3"/>
  <c r="DS11" i="3"/>
  <c r="DS12" i="3"/>
  <c r="DS13" i="3"/>
  <c r="DS14" i="3"/>
  <c r="DS15" i="3"/>
  <c r="DS16" i="3"/>
  <c r="DS17" i="3"/>
  <c r="DS22" i="3"/>
  <c r="DT22" i="3" s="1"/>
  <c r="DS23" i="3"/>
  <c r="DS24" i="3"/>
  <c r="DS25" i="3"/>
  <c r="DS26" i="3"/>
  <c r="DS27" i="3"/>
  <c r="DS28" i="3"/>
  <c r="DS29" i="3"/>
  <c r="DS30" i="3"/>
  <c r="DS31" i="3"/>
  <c r="DS32" i="3"/>
  <c r="DS33" i="3"/>
  <c r="DS6" i="3"/>
  <c r="DI7" i="3"/>
  <c r="DI8" i="3"/>
  <c r="DI9" i="3"/>
  <c r="DI10" i="3"/>
  <c r="DI11" i="3"/>
  <c r="DI12" i="3"/>
  <c r="DI13" i="3"/>
  <c r="DI14" i="3"/>
  <c r="DI15" i="3"/>
  <c r="DI16" i="3"/>
  <c r="DI17" i="3"/>
  <c r="DI22" i="3"/>
  <c r="DI23" i="3"/>
  <c r="DI24" i="3"/>
  <c r="DI25" i="3"/>
  <c r="DI26" i="3"/>
  <c r="DI27" i="3"/>
  <c r="DI28" i="3"/>
  <c r="DI29" i="3"/>
  <c r="DI30" i="3"/>
  <c r="DI31" i="3"/>
  <c r="DI32" i="3"/>
  <c r="DI33" i="3"/>
  <c r="DI6" i="3"/>
  <c r="CY7" i="3"/>
  <c r="CY8" i="3"/>
  <c r="CY9" i="3"/>
  <c r="CY10" i="3"/>
  <c r="CY11" i="3"/>
  <c r="CY12" i="3"/>
  <c r="CY13" i="3"/>
  <c r="CY14" i="3"/>
  <c r="CY15" i="3"/>
  <c r="CY16" i="3"/>
  <c r="CY17" i="3"/>
  <c r="CY22" i="3"/>
  <c r="CY23" i="3"/>
  <c r="CY24" i="3"/>
  <c r="CY25" i="3"/>
  <c r="CY26" i="3"/>
  <c r="CY27" i="3"/>
  <c r="CY28" i="3"/>
  <c r="CY29" i="3"/>
  <c r="CY30" i="3"/>
  <c r="CY31" i="3"/>
  <c r="CY32" i="3"/>
  <c r="CY33" i="3"/>
  <c r="CY6" i="3"/>
  <c r="CO7" i="3"/>
  <c r="CO8" i="3"/>
  <c r="CO9" i="3"/>
  <c r="CO10" i="3"/>
  <c r="CO11" i="3"/>
  <c r="CO12" i="3"/>
  <c r="CO13" i="3"/>
  <c r="CO14" i="3"/>
  <c r="CO15" i="3"/>
  <c r="CO16" i="3"/>
  <c r="CO17" i="3"/>
  <c r="CO22" i="3"/>
  <c r="CO23" i="3"/>
  <c r="CO24" i="3"/>
  <c r="CO25" i="3"/>
  <c r="CO26" i="3"/>
  <c r="CO27" i="3"/>
  <c r="CO28" i="3"/>
  <c r="CO29" i="3"/>
  <c r="CO30" i="3"/>
  <c r="CO31" i="3"/>
  <c r="CO32" i="3"/>
  <c r="CO33" i="3"/>
  <c r="CO6" i="3"/>
  <c r="CE7" i="3"/>
  <c r="CE8" i="3"/>
  <c r="CE9" i="3"/>
  <c r="CE10" i="3"/>
  <c r="CE11" i="3"/>
  <c r="CE12" i="3"/>
  <c r="CE13" i="3"/>
  <c r="CE14" i="3"/>
  <c r="CE15" i="3"/>
  <c r="CE16" i="3"/>
  <c r="CE17" i="3"/>
  <c r="CE22" i="3"/>
  <c r="CE23" i="3"/>
  <c r="CE24" i="3"/>
  <c r="CE25" i="3"/>
  <c r="CE26" i="3"/>
  <c r="CE27" i="3"/>
  <c r="CE28" i="3"/>
  <c r="CE29" i="3"/>
  <c r="CE30" i="3"/>
  <c r="CE31" i="3"/>
  <c r="CE32" i="3"/>
  <c r="CE33" i="3"/>
  <c r="CE6" i="3"/>
  <c r="BU7" i="3"/>
  <c r="BU8" i="3"/>
  <c r="BU9" i="3"/>
  <c r="BU10" i="3"/>
  <c r="BU11" i="3"/>
  <c r="BU12" i="3"/>
  <c r="BU13" i="3"/>
  <c r="BU14" i="3"/>
  <c r="BU15" i="3"/>
  <c r="BU16" i="3"/>
  <c r="BU17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6" i="3"/>
  <c r="BK7" i="3"/>
  <c r="BK8" i="3"/>
  <c r="BK9" i="3"/>
  <c r="BK10" i="3"/>
  <c r="BK11" i="3"/>
  <c r="BK12" i="3"/>
  <c r="BK13" i="3"/>
  <c r="BK14" i="3"/>
  <c r="BK15" i="3"/>
  <c r="BK16" i="3"/>
  <c r="BK17" i="3"/>
  <c r="BK22" i="3"/>
  <c r="BK23" i="3"/>
  <c r="BK24" i="3"/>
  <c r="BK25" i="3"/>
  <c r="BK26" i="3"/>
  <c r="BK27" i="3"/>
  <c r="BK28" i="3"/>
  <c r="BK29" i="3"/>
  <c r="BK30" i="3"/>
  <c r="BK31" i="3"/>
  <c r="BK32" i="3"/>
  <c r="BK6" i="3"/>
  <c r="BA40" i="3"/>
  <c r="BA41" i="3"/>
  <c r="BA42" i="3"/>
  <c r="BA43" i="3"/>
  <c r="BA44" i="3"/>
  <c r="BA45" i="3"/>
  <c r="BA46" i="3"/>
  <c r="BA47" i="3"/>
  <c r="BA48" i="3"/>
  <c r="BA49" i="3"/>
  <c r="BA50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7" i="3"/>
  <c r="BB7" i="3" s="1"/>
  <c r="BA8" i="3"/>
  <c r="BB8" i="3" s="1"/>
  <c r="BA9" i="3"/>
  <c r="BB9" i="3" s="1"/>
  <c r="BA10" i="3"/>
  <c r="BB10" i="3" s="1"/>
  <c r="BA11" i="3"/>
  <c r="BB11" i="3" s="1"/>
  <c r="BA12" i="3"/>
  <c r="BB12" i="3" s="1"/>
  <c r="BA13" i="3"/>
  <c r="BB13" i="3" s="1"/>
  <c r="BA14" i="3"/>
  <c r="BB14" i="3" s="1"/>
  <c r="BA15" i="3"/>
  <c r="BB15" i="3" s="1"/>
  <c r="BA16" i="3"/>
  <c r="BB16" i="3" s="1"/>
  <c r="BA17" i="3"/>
  <c r="BB17" i="3" s="1"/>
  <c r="BA22" i="3"/>
  <c r="BB22" i="3" s="1"/>
  <c r="BA23" i="3"/>
  <c r="BB23" i="3" s="1"/>
  <c r="BA24" i="3"/>
  <c r="BB24" i="3" s="1"/>
  <c r="BA25" i="3"/>
  <c r="BB25" i="3" s="1"/>
  <c r="BA26" i="3"/>
  <c r="BB26" i="3" s="1"/>
  <c r="BA27" i="3"/>
  <c r="BB27" i="3" s="1"/>
  <c r="BA28" i="3"/>
  <c r="BB28" i="3" s="1"/>
  <c r="BA29" i="3"/>
  <c r="BB29" i="3" s="1"/>
  <c r="BA30" i="3"/>
  <c r="BB30" i="3" s="1"/>
  <c r="BA31" i="3"/>
  <c r="BB31" i="3" s="1"/>
  <c r="BA32" i="3"/>
  <c r="BB32" i="3" s="1"/>
  <c r="BA33" i="3"/>
  <c r="BB33" i="3" s="1"/>
  <c r="BA6" i="3"/>
  <c r="AU5" i="2" l="1"/>
  <c r="BC5" i="2"/>
  <c r="BC31" i="2"/>
  <c r="AU31" i="2"/>
  <c r="BC14" i="3"/>
  <c r="BC36" i="3"/>
  <c r="BC30" i="3"/>
  <c r="BC19" i="3"/>
  <c r="BD19" i="3" s="1"/>
  <c r="BC28" i="3"/>
  <c r="BC27" i="3"/>
  <c r="BC12" i="3"/>
  <c r="BC11" i="3"/>
  <c r="BC26" i="3"/>
  <c r="BC10" i="3"/>
  <c r="BC25" i="3"/>
  <c r="BC24" i="3"/>
  <c r="BC8" i="3"/>
  <c r="BC7" i="3"/>
  <c r="BC29" i="3"/>
  <c r="BC9" i="3"/>
  <c r="BC23" i="3"/>
  <c r="BC20" i="3"/>
  <c r="BD20" i="3" s="1"/>
  <c r="BC34" i="3"/>
  <c r="BC37" i="3"/>
  <c r="BC22" i="3"/>
  <c r="BC35" i="3"/>
  <c r="BC33" i="3"/>
  <c r="BC17" i="3"/>
  <c r="BC13" i="3"/>
  <c r="BC32" i="3"/>
  <c r="BC18" i="3"/>
  <c r="BD18" i="3" s="1"/>
  <c r="BC16" i="3"/>
  <c r="BC31" i="3"/>
  <c r="BC15" i="3"/>
  <c r="BC21" i="3"/>
  <c r="BD21" i="3" s="1"/>
  <c r="BB63" i="3"/>
  <c r="BC63" i="3" s="1"/>
  <c r="DT66" i="3"/>
  <c r="DT65" i="3"/>
  <c r="DT64" i="3"/>
  <c r="DT63" i="3"/>
  <c r="DT62" i="3"/>
  <c r="DT61" i="3"/>
  <c r="DT60" i="3"/>
  <c r="DT59" i="3"/>
  <c r="DT58" i="3"/>
  <c r="DT57" i="3"/>
  <c r="DT56" i="3"/>
  <c r="DT55" i="3"/>
  <c r="DT50" i="3"/>
  <c r="DT49" i="3"/>
  <c r="DT48" i="3"/>
  <c r="DT47" i="3"/>
  <c r="DT46" i="3"/>
  <c r="DT45" i="3"/>
  <c r="DT44" i="3"/>
  <c r="DT43" i="3"/>
  <c r="DT42" i="3"/>
  <c r="DT41" i="3"/>
  <c r="DT40" i="3"/>
  <c r="DT39" i="3"/>
  <c r="DT33" i="3"/>
  <c r="DT32" i="3"/>
  <c r="DT31" i="3"/>
  <c r="DT30" i="3"/>
  <c r="DT29" i="3"/>
  <c r="DT28" i="3"/>
  <c r="DT27" i="3"/>
  <c r="DT26" i="3"/>
  <c r="DT25" i="3"/>
  <c r="DT24" i="3"/>
  <c r="DT23" i="3"/>
  <c r="DT17" i="3"/>
  <c r="DT16" i="3"/>
  <c r="DT15" i="3"/>
  <c r="DT14" i="3"/>
  <c r="DT13" i="3"/>
  <c r="DT12" i="3"/>
  <c r="DT11" i="3"/>
  <c r="DT10" i="3"/>
  <c r="DT9" i="3"/>
  <c r="DT8" i="3"/>
  <c r="DT7" i="3"/>
  <c r="DT6" i="3"/>
  <c r="DJ66" i="3"/>
  <c r="DJ65" i="3"/>
  <c r="DJ64" i="3"/>
  <c r="DJ63" i="3"/>
  <c r="DJ62" i="3"/>
  <c r="DJ61" i="3"/>
  <c r="DJ60" i="3"/>
  <c r="DJ59" i="3"/>
  <c r="DJ58" i="3"/>
  <c r="DJ57" i="3"/>
  <c r="DJ56" i="3"/>
  <c r="DJ55" i="3"/>
  <c r="DJ50" i="3"/>
  <c r="DJ49" i="3"/>
  <c r="DJ48" i="3"/>
  <c r="DJ47" i="3"/>
  <c r="DJ46" i="3"/>
  <c r="DJ45" i="3"/>
  <c r="DJ44" i="3"/>
  <c r="DJ43" i="3"/>
  <c r="DJ42" i="3"/>
  <c r="DJ41" i="3"/>
  <c r="DJ40" i="3"/>
  <c r="DJ39" i="3"/>
  <c r="DJ33" i="3"/>
  <c r="DJ32" i="3"/>
  <c r="DJ31" i="3"/>
  <c r="DJ30" i="3"/>
  <c r="DJ29" i="3"/>
  <c r="DJ28" i="3"/>
  <c r="DJ27" i="3"/>
  <c r="DJ26" i="3"/>
  <c r="DJ25" i="3"/>
  <c r="DJ24" i="3"/>
  <c r="DJ23" i="3"/>
  <c r="DJ22" i="3"/>
  <c r="DJ17" i="3"/>
  <c r="DJ16" i="3"/>
  <c r="DJ15" i="3"/>
  <c r="DJ14" i="3"/>
  <c r="DJ13" i="3"/>
  <c r="DJ12" i="3"/>
  <c r="DJ11" i="3"/>
  <c r="DJ10" i="3"/>
  <c r="DJ9" i="3"/>
  <c r="DJ8" i="3"/>
  <c r="DJ7" i="3"/>
  <c r="DJ6" i="3"/>
  <c r="CZ66" i="3"/>
  <c r="CZ65" i="3"/>
  <c r="CZ64" i="3"/>
  <c r="CZ63" i="3"/>
  <c r="CZ62" i="3"/>
  <c r="CZ61" i="3"/>
  <c r="CZ60" i="3"/>
  <c r="CZ59" i="3"/>
  <c r="CZ58" i="3"/>
  <c r="CZ57" i="3"/>
  <c r="CZ56" i="3"/>
  <c r="CZ55" i="3"/>
  <c r="CZ50" i="3"/>
  <c r="CZ49" i="3"/>
  <c r="CZ48" i="3"/>
  <c r="CZ47" i="3"/>
  <c r="CZ46" i="3"/>
  <c r="CZ45" i="3"/>
  <c r="CZ44" i="3"/>
  <c r="CZ43" i="3"/>
  <c r="CZ42" i="3"/>
  <c r="CZ41" i="3"/>
  <c r="CZ40" i="3"/>
  <c r="CZ39" i="3"/>
  <c r="CZ33" i="3"/>
  <c r="CZ32" i="3"/>
  <c r="CZ31" i="3"/>
  <c r="CZ30" i="3"/>
  <c r="CZ29" i="3"/>
  <c r="CZ28" i="3"/>
  <c r="CZ27" i="3"/>
  <c r="CZ26" i="3"/>
  <c r="CZ25" i="3"/>
  <c r="CZ24" i="3"/>
  <c r="CZ23" i="3"/>
  <c r="CZ22" i="3"/>
  <c r="CZ17" i="3"/>
  <c r="CZ16" i="3"/>
  <c r="CZ15" i="3"/>
  <c r="CZ14" i="3"/>
  <c r="CZ13" i="3"/>
  <c r="CZ12" i="3"/>
  <c r="CZ11" i="3"/>
  <c r="CZ10" i="3"/>
  <c r="CZ9" i="3"/>
  <c r="CZ8" i="3"/>
  <c r="CZ7" i="3"/>
  <c r="CZ6" i="3"/>
  <c r="CP66" i="3"/>
  <c r="CP65" i="3"/>
  <c r="CP64" i="3"/>
  <c r="CP63" i="3"/>
  <c r="CP62" i="3"/>
  <c r="CP61" i="3"/>
  <c r="CP60" i="3"/>
  <c r="CP59" i="3"/>
  <c r="CP58" i="3"/>
  <c r="CP57" i="3"/>
  <c r="CP56" i="3"/>
  <c r="CP55" i="3"/>
  <c r="CP50" i="3"/>
  <c r="CP49" i="3"/>
  <c r="CP48" i="3"/>
  <c r="CP47" i="3"/>
  <c r="CP46" i="3"/>
  <c r="CP45" i="3"/>
  <c r="CP44" i="3"/>
  <c r="CP43" i="3"/>
  <c r="CP42" i="3"/>
  <c r="CP41" i="3"/>
  <c r="CP40" i="3"/>
  <c r="CP39" i="3"/>
  <c r="CP33" i="3"/>
  <c r="CP32" i="3"/>
  <c r="CP31" i="3"/>
  <c r="CP30" i="3"/>
  <c r="CP29" i="3"/>
  <c r="CP28" i="3"/>
  <c r="CP27" i="3"/>
  <c r="CP26" i="3"/>
  <c r="CP25" i="3"/>
  <c r="CP24" i="3"/>
  <c r="CP23" i="3"/>
  <c r="CP22" i="3"/>
  <c r="CP17" i="3"/>
  <c r="CP16" i="3"/>
  <c r="CP15" i="3"/>
  <c r="CP14" i="3"/>
  <c r="CP13" i="3"/>
  <c r="CP12" i="3"/>
  <c r="CP11" i="3"/>
  <c r="CP10" i="3"/>
  <c r="CP9" i="3"/>
  <c r="CP8" i="3"/>
  <c r="CP7" i="3"/>
  <c r="CP6" i="3"/>
  <c r="CF66" i="3"/>
  <c r="CF65" i="3"/>
  <c r="CF64" i="3"/>
  <c r="CF63" i="3"/>
  <c r="CF62" i="3"/>
  <c r="CF61" i="3"/>
  <c r="CF60" i="3"/>
  <c r="CF59" i="3"/>
  <c r="CF58" i="3"/>
  <c r="CF57" i="3"/>
  <c r="CF56" i="3"/>
  <c r="CF55" i="3"/>
  <c r="CF50" i="3"/>
  <c r="CF49" i="3"/>
  <c r="CF48" i="3"/>
  <c r="CF47" i="3"/>
  <c r="CF46" i="3"/>
  <c r="CF45" i="3"/>
  <c r="CF44" i="3"/>
  <c r="CF43" i="3"/>
  <c r="CF42" i="3"/>
  <c r="CF41" i="3"/>
  <c r="CF40" i="3"/>
  <c r="CF39" i="3"/>
  <c r="CF33" i="3"/>
  <c r="CF32" i="3"/>
  <c r="CF31" i="3"/>
  <c r="CF30" i="3"/>
  <c r="CF29" i="3"/>
  <c r="CF28" i="3"/>
  <c r="CF27" i="3"/>
  <c r="CF26" i="3"/>
  <c r="CF25" i="3"/>
  <c r="CF24" i="3"/>
  <c r="CF23" i="3"/>
  <c r="CF22" i="3"/>
  <c r="CF17" i="3"/>
  <c r="CF16" i="3"/>
  <c r="CF15" i="3"/>
  <c r="CF14" i="3"/>
  <c r="CF13" i="3"/>
  <c r="CF12" i="3"/>
  <c r="CF11" i="3"/>
  <c r="CF10" i="3"/>
  <c r="CF9" i="3"/>
  <c r="CF8" i="3"/>
  <c r="CF7" i="3"/>
  <c r="CF6" i="3"/>
  <c r="BV66" i="3"/>
  <c r="BV65" i="3"/>
  <c r="BV64" i="3"/>
  <c r="BV63" i="3"/>
  <c r="BV62" i="3"/>
  <c r="BV61" i="3"/>
  <c r="BV60" i="3"/>
  <c r="BV59" i="3"/>
  <c r="BV58" i="3"/>
  <c r="BV57" i="3"/>
  <c r="BV56" i="3"/>
  <c r="BV55" i="3"/>
  <c r="BV50" i="3"/>
  <c r="BV49" i="3"/>
  <c r="BV48" i="3"/>
  <c r="BV47" i="3"/>
  <c r="BV46" i="3"/>
  <c r="BV45" i="3"/>
  <c r="BV44" i="3"/>
  <c r="BV43" i="3"/>
  <c r="BV42" i="3"/>
  <c r="BV41" i="3"/>
  <c r="BV40" i="3"/>
  <c r="BV39" i="3"/>
  <c r="BV33" i="3"/>
  <c r="BV32" i="3"/>
  <c r="BV31" i="3"/>
  <c r="BV30" i="3"/>
  <c r="BV29" i="3"/>
  <c r="BV28" i="3"/>
  <c r="BV27" i="3"/>
  <c r="BV26" i="3"/>
  <c r="BV25" i="3"/>
  <c r="BV24" i="3"/>
  <c r="BV23" i="3"/>
  <c r="BV22" i="3"/>
  <c r="BV17" i="3"/>
  <c r="BV16" i="3"/>
  <c r="BV15" i="3"/>
  <c r="BV14" i="3"/>
  <c r="BV13" i="3"/>
  <c r="BV12" i="3"/>
  <c r="BV11" i="3"/>
  <c r="BV10" i="3"/>
  <c r="BV9" i="3"/>
  <c r="BV8" i="3"/>
  <c r="BV7" i="3"/>
  <c r="BV6" i="3"/>
  <c r="BL66" i="3"/>
  <c r="BL65" i="3"/>
  <c r="BL64" i="3"/>
  <c r="BL63" i="3"/>
  <c r="BL62" i="3"/>
  <c r="BL61" i="3"/>
  <c r="BL60" i="3"/>
  <c r="BL59" i="3"/>
  <c r="BL58" i="3"/>
  <c r="BL57" i="3"/>
  <c r="BL56" i="3"/>
  <c r="BL55" i="3"/>
  <c r="BL50" i="3"/>
  <c r="BL49" i="3"/>
  <c r="BL48" i="3"/>
  <c r="BL47" i="3"/>
  <c r="BL46" i="3"/>
  <c r="BL45" i="3"/>
  <c r="BL44" i="3"/>
  <c r="BL43" i="3"/>
  <c r="BL42" i="3"/>
  <c r="BL41" i="3"/>
  <c r="BL40" i="3"/>
  <c r="BL39" i="3"/>
  <c r="BL33" i="3"/>
  <c r="BL32" i="3"/>
  <c r="BL31" i="3"/>
  <c r="BL30" i="3"/>
  <c r="BL29" i="3"/>
  <c r="BL28" i="3"/>
  <c r="BL27" i="3"/>
  <c r="BL26" i="3"/>
  <c r="BL25" i="3"/>
  <c r="BL24" i="3"/>
  <c r="BL23" i="3"/>
  <c r="BL22" i="3"/>
  <c r="BL17" i="3"/>
  <c r="BL16" i="3"/>
  <c r="BL15" i="3"/>
  <c r="BL14" i="3"/>
  <c r="BL13" i="3"/>
  <c r="BL12" i="3"/>
  <c r="BL11" i="3"/>
  <c r="BL10" i="3"/>
  <c r="BL9" i="3"/>
  <c r="BL8" i="3"/>
  <c r="BL7" i="3"/>
  <c r="BL6" i="3"/>
  <c r="BB65" i="3"/>
  <c r="BC65" i="3" s="1"/>
  <c r="BB66" i="3"/>
  <c r="BC66" i="3" s="1"/>
  <c r="BB64" i="3"/>
  <c r="BC64" i="3" s="1"/>
  <c r="BB62" i="3"/>
  <c r="BC62" i="3" s="1"/>
  <c r="BB61" i="3"/>
  <c r="BC61" i="3" s="1"/>
  <c r="BB60" i="3"/>
  <c r="BC60" i="3" s="1"/>
  <c r="BB59" i="3"/>
  <c r="BC59" i="3" s="1"/>
  <c r="BB58" i="3"/>
  <c r="BC58" i="3" s="1"/>
  <c r="BB57" i="3"/>
  <c r="BC57" i="3" s="1"/>
  <c r="BB56" i="3"/>
  <c r="BC56" i="3" s="1"/>
  <c r="BB55" i="3"/>
  <c r="BC55" i="3" s="1"/>
  <c r="BB50" i="3"/>
  <c r="BC50" i="3" s="1"/>
  <c r="BB49" i="3"/>
  <c r="BC49" i="3" s="1"/>
  <c r="BB48" i="3"/>
  <c r="BC48" i="3" s="1"/>
  <c r="BB47" i="3"/>
  <c r="BC47" i="3" s="1"/>
  <c r="BB46" i="3"/>
  <c r="BC46" i="3" s="1"/>
  <c r="BB45" i="3"/>
  <c r="BC45" i="3" s="1"/>
  <c r="BB44" i="3"/>
  <c r="BC44" i="3" s="1"/>
  <c r="BB43" i="3"/>
  <c r="BC43" i="3" s="1"/>
  <c r="BB42" i="3"/>
  <c r="BC42" i="3" s="1"/>
  <c r="BB41" i="3"/>
  <c r="BC41" i="3" s="1"/>
  <c r="BB40" i="3"/>
  <c r="BC40" i="3" s="1"/>
  <c r="BA39" i="3"/>
  <c r="BB39" i="3" s="1"/>
  <c r="BB6" i="3"/>
  <c r="BC6" i="3" s="1"/>
  <c r="BD7" i="3" l="1"/>
  <c r="BD8" i="3"/>
  <c r="BC39" i="3"/>
  <c r="DU34" i="3"/>
  <c r="DU25" i="3"/>
  <c r="DU19" i="3"/>
  <c r="DV19" i="3" s="1"/>
  <c r="DU11" i="3"/>
  <c r="DU27" i="3"/>
  <c r="DK12" i="3"/>
  <c r="DU12" i="3"/>
  <c r="DU28" i="3"/>
  <c r="DU22" i="3"/>
  <c r="DU9" i="3"/>
  <c r="DU21" i="3"/>
  <c r="DV21" i="3" s="1"/>
  <c r="DU13" i="3"/>
  <c r="DU29" i="3"/>
  <c r="DU14" i="3"/>
  <c r="DU30" i="3"/>
  <c r="DU26" i="3"/>
  <c r="DU15" i="3"/>
  <c r="DU31" i="3"/>
  <c r="DU18" i="3"/>
  <c r="DV18" i="3" s="1"/>
  <c r="DU16" i="3"/>
  <c r="DU32" i="3"/>
  <c r="DU20" i="3"/>
  <c r="DV20" i="3" s="1"/>
  <c r="BM33" i="3"/>
  <c r="BW33" i="3"/>
  <c r="CG17" i="3"/>
  <c r="CG33" i="3"/>
  <c r="CQ17" i="3"/>
  <c r="CQ33" i="3"/>
  <c r="DA17" i="3"/>
  <c r="DA33" i="3"/>
  <c r="DK17" i="3"/>
  <c r="DU17" i="3"/>
  <c r="DU33" i="3"/>
  <c r="DU35" i="3"/>
  <c r="BM17" i="3"/>
  <c r="BW17" i="3"/>
  <c r="CQ6" i="3"/>
  <c r="DA6" i="3"/>
  <c r="DK6" i="3"/>
  <c r="DU6" i="3"/>
  <c r="DU10" i="3"/>
  <c r="CQ7" i="3"/>
  <c r="CQ23" i="3"/>
  <c r="DA7" i="3"/>
  <c r="DA23" i="3"/>
  <c r="DK7" i="3"/>
  <c r="DU7" i="3"/>
  <c r="DU23" i="3"/>
  <c r="DU8" i="3"/>
  <c r="DU24" i="3"/>
  <c r="DU36" i="3"/>
  <c r="DU37" i="3"/>
  <c r="BW6" i="3"/>
  <c r="CG23" i="3"/>
  <c r="BM10" i="3"/>
  <c r="BM26" i="3"/>
  <c r="BW10" i="3"/>
  <c r="BW26" i="3"/>
  <c r="CG10" i="3"/>
  <c r="CG26" i="3"/>
  <c r="CQ10" i="3"/>
  <c r="CQ26" i="3"/>
  <c r="DA10" i="3"/>
  <c r="DA26" i="3"/>
  <c r="DK10" i="3"/>
  <c r="DK26" i="3"/>
  <c r="BM11" i="3"/>
  <c r="BM27" i="3"/>
  <c r="BW11" i="3"/>
  <c r="BW27" i="3"/>
  <c r="CG11" i="3"/>
  <c r="CG27" i="3"/>
  <c r="CQ11" i="3"/>
  <c r="CQ27" i="3"/>
  <c r="DA11" i="3"/>
  <c r="DA27" i="3"/>
  <c r="DK11" i="3"/>
  <c r="DK27" i="3"/>
  <c r="BM6" i="3"/>
  <c r="BM7" i="3"/>
  <c r="BW28" i="3"/>
  <c r="DA28" i="3"/>
  <c r="DK28" i="3"/>
  <c r="CG22" i="3"/>
  <c r="CG19" i="3"/>
  <c r="CH19" i="3" s="1"/>
  <c r="CG36" i="3"/>
  <c r="CG35" i="3"/>
  <c r="CG21" i="3"/>
  <c r="CH21" i="3" s="1"/>
  <c r="CG18" i="3"/>
  <c r="CH18" i="3" s="1"/>
  <c r="CG34" i="3"/>
  <c r="CG20" i="3"/>
  <c r="CH20" i="3" s="1"/>
  <c r="CG37" i="3"/>
  <c r="CG12" i="3"/>
  <c r="CQ12" i="3"/>
  <c r="BM13" i="3"/>
  <c r="BW13" i="3"/>
  <c r="CG13" i="3"/>
  <c r="CQ13" i="3"/>
  <c r="DA13" i="3"/>
  <c r="DK13" i="3"/>
  <c r="CG6" i="3"/>
  <c r="BW7" i="3"/>
  <c r="BM28" i="3"/>
  <c r="CQ28" i="3"/>
  <c r="BM29" i="3"/>
  <c r="BW29" i="3"/>
  <c r="CG29" i="3"/>
  <c r="CQ29" i="3"/>
  <c r="DA29" i="3"/>
  <c r="DK29" i="3"/>
  <c r="BM14" i="3"/>
  <c r="BM30" i="3"/>
  <c r="BW14" i="3"/>
  <c r="BW30" i="3"/>
  <c r="CG14" i="3"/>
  <c r="CG30" i="3"/>
  <c r="CQ14" i="3"/>
  <c r="CQ30" i="3"/>
  <c r="DA14" i="3"/>
  <c r="DA30" i="3"/>
  <c r="DK14" i="3"/>
  <c r="DK30" i="3"/>
  <c r="BM22" i="3"/>
  <c r="BM19" i="3"/>
  <c r="BN19" i="3" s="1"/>
  <c r="BM20" i="3"/>
  <c r="BN20" i="3" s="1"/>
  <c r="BM34" i="3"/>
  <c r="BM37" i="3"/>
  <c r="BM35" i="3"/>
  <c r="BM18" i="3"/>
  <c r="BN18" i="3" s="1"/>
  <c r="BM21" i="3"/>
  <c r="BN21" i="3" s="1"/>
  <c r="BM36" i="3"/>
  <c r="BW12" i="3"/>
  <c r="CG28" i="3"/>
  <c r="DA12" i="3"/>
  <c r="BM15" i="3"/>
  <c r="BW31" i="3"/>
  <c r="CG15" i="3"/>
  <c r="CQ31" i="3"/>
  <c r="DA31" i="3"/>
  <c r="DK31" i="3"/>
  <c r="BM12" i="3"/>
  <c r="BM31" i="3"/>
  <c r="BW15" i="3"/>
  <c r="CG31" i="3"/>
  <c r="CQ15" i="3"/>
  <c r="DA15" i="3"/>
  <c r="DK15" i="3"/>
  <c r="BM16" i="3"/>
  <c r="BM32" i="3"/>
  <c r="BW16" i="3"/>
  <c r="BW32" i="3"/>
  <c r="CG16" i="3"/>
  <c r="CG32" i="3"/>
  <c r="CQ16" i="3"/>
  <c r="CQ32" i="3"/>
  <c r="DA16" i="3"/>
  <c r="DA32" i="3"/>
  <c r="DK16" i="3"/>
  <c r="DK32" i="3"/>
  <c r="DK33" i="3"/>
  <c r="BW22" i="3"/>
  <c r="BW35" i="3"/>
  <c r="BW20" i="3"/>
  <c r="BX20" i="3" s="1"/>
  <c r="BW18" i="3"/>
  <c r="BX18" i="3" s="1"/>
  <c r="BW19" i="3"/>
  <c r="BX19" i="3" s="1"/>
  <c r="BW21" i="3"/>
  <c r="BX21" i="3" s="1"/>
  <c r="BW36" i="3"/>
  <c r="BW34" i="3"/>
  <c r="BW37" i="3"/>
  <c r="CQ35" i="3"/>
  <c r="CQ37" i="3"/>
  <c r="CQ22" i="3"/>
  <c r="CQ34" i="3"/>
  <c r="CQ18" i="3"/>
  <c r="CR18" i="3" s="1"/>
  <c r="CQ19" i="3"/>
  <c r="CR19" i="3" s="1"/>
  <c r="CQ20" i="3"/>
  <c r="CR20" i="3" s="1"/>
  <c r="CQ36" i="3"/>
  <c r="CQ21" i="3"/>
  <c r="CR21" i="3" s="1"/>
  <c r="DA22" i="3"/>
  <c r="DA36" i="3"/>
  <c r="DA37" i="3"/>
  <c r="DA21" i="3"/>
  <c r="DB21" i="3" s="1"/>
  <c r="DA20" i="3"/>
  <c r="DB20" i="3" s="1"/>
  <c r="DA18" i="3"/>
  <c r="DB18" i="3" s="1"/>
  <c r="DA35" i="3"/>
  <c r="DA19" i="3"/>
  <c r="DB19" i="3" s="1"/>
  <c r="DA34" i="3"/>
  <c r="DK22" i="3"/>
  <c r="DK20" i="3"/>
  <c r="DL20" i="3" s="1"/>
  <c r="DK18" i="3"/>
  <c r="DL18" i="3" s="1"/>
  <c r="DK36" i="3"/>
  <c r="DK19" i="3"/>
  <c r="DL19" i="3" s="1"/>
  <c r="DK37" i="3"/>
  <c r="DK35" i="3"/>
  <c r="DK34" i="3"/>
  <c r="DK21" i="3"/>
  <c r="DL21" i="3" s="1"/>
  <c r="BM23" i="3"/>
  <c r="DK23" i="3"/>
  <c r="CG7" i="3"/>
  <c r="BM8" i="3"/>
  <c r="BM24" i="3"/>
  <c r="BW8" i="3"/>
  <c r="BW24" i="3"/>
  <c r="CG8" i="3"/>
  <c r="CG24" i="3"/>
  <c r="CQ8" i="3"/>
  <c r="CQ24" i="3"/>
  <c r="DA8" i="3"/>
  <c r="DA24" i="3"/>
  <c r="DK8" i="3"/>
  <c r="DK24" i="3"/>
  <c r="BW23" i="3"/>
  <c r="BM9" i="3"/>
  <c r="BM25" i="3"/>
  <c r="BW9" i="3"/>
  <c r="BW25" i="3"/>
  <c r="CG9" i="3"/>
  <c r="CG25" i="3"/>
  <c r="CQ9" i="3"/>
  <c r="CQ25" i="3"/>
  <c r="DA9" i="3"/>
  <c r="DA25" i="3"/>
  <c r="DK9" i="3"/>
  <c r="DK25" i="3"/>
  <c r="CQ45" i="3"/>
  <c r="BD9" i="3"/>
  <c r="BD10" i="3"/>
  <c r="BD11" i="3"/>
  <c r="BD12" i="3"/>
  <c r="BD13" i="3"/>
  <c r="BD14" i="3"/>
  <c r="BD15" i="3"/>
  <c r="BD16" i="3"/>
  <c r="BD17" i="3"/>
  <c r="BM43" i="3"/>
  <c r="BM59" i="3"/>
  <c r="BW43" i="3"/>
  <c r="CG43" i="3"/>
  <c r="CG59" i="3"/>
  <c r="CQ43" i="3"/>
  <c r="BM62" i="3"/>
  <c r="CG46" i="3"/>
  <c r="CG62" i="3"/>
  <c r="DK46" i="3"/>
  <c r="DK62" i="3"/>
  <c r="DU47" i="3"/>
  <c r="DU63" i="3"/>
  <c r="BM47" i="3"/>
  <c r="BW50" i="3"/>
  <c r="BM40" i="3"/>
  <c r="BW40" i="3"/>
  <c r="BW56" i="3"/>
  <c r="DA59" i="3"/>
  <c r="DU59" i="3"/>
  <c r="BM44" i="3"/>
  <c r="BM60" i="3"/>
  <c r="BW44" i="3"/>
  <c r="BW60" i="3"/>
  <c r="CG44" i="3"/>
  <c r="CG60" i="3"/>
  <c r="CQ44" i="3"/>
  <c r="CQ60" i="3"/>
  <c r="DA44" i="3"/>
  <c r="DA60" i="3"/>
  <c r="DK44" i="3"/>
  <c r="DK60" i="3"/>
  <c r="DU44" i="3"/>
  <c r="DU60" i="3"/>
  <c r="BM61" i="3"/>
  <c r="BW45" i="3"/>
  <c r="BW61" i="3"/>
  <c r="CG45" i="3"/>
  <c r="CG61" i="3"/>
  <c r="CQ61" i="3"/>
  <c r="DA61" i="3"/>
  <c r="DK61" i="3"/>
  <c r="DU61" i="3"/>
  <c r="CQ59" i="3"/>
  <c r="DK43" i="3"/>
  <c r="CQ62" i="3"/>
  <c r="DA62" i="3"/>
  <c r="DU46" i="3"/>
  <c r="DU62" i="3"/>
  <c r="BM46" i="3"/>
  <c r="BW62" i="3"/>
  <c r="CQ46" i="3"/>
  <c r="DA46" i="3"/>
  <c r="CQ63" i="3"/>
  <c r="DK63" i="3"/>
  <c r="DK59" i="3"/>
  <c r="BW46" i="3"/>
  <c r="BM63" i="3"/>
  <c r="BW47" i="3"/>
  <c r="CG63" i="3"/>
  <c r="DA63" i="3"/>
  <c r="DK47" i="3"/>
  <c r="BM48" i="3"/>
  <c r="BM64" i="3"/>
  <c r="BW48" i="3"/>
  <c r="BW64" i="3"/>
  <c r="CG48" i="3"/>
  <c r="CG64" i="3"/>
  <c r="CQ48" i="3"/>
  <c r="CQ64" i="3"/>
  <c r="DA48" i="3"/>
  <c r="DA64" i="3"/>
  <c r="DK48" i="3"/>
  <c r="DK64" i="3"/>
  <c r="DU48" i="3"/>
  <c r="DU64" i="3"/>
  <c r="BW63" i="3"/>
  <c r="CG47" i="3"/>
  <c r="CQ47" i="3"/>
  <c r="DA47" i="3"/>
  <c r="BM49" i="3"/>
  <c r="BM65" i="3"/>
  <c r="BW49" i="3"/>
  <c r="BW65" i="3"/>
  <c r="CG49" i="3"/>
  <c r="CG65" i="3"/>
  <c r="CQ49" i="3"/>
  <c r="CQ65" i="3"/>
  <c r="DA49" i="3"/>
  <c r="DA65" i="3"/>
  <c r="DK49" i="3"/>
  <c r="DK65" i="3"/>
  <c r="DU49" i="3"/>
  <c r="DU65" i="3"/>
  <c r="BM56" i="3"/>
  <c r="DA43" i="3"/>
  <c r="BM50" i="3"/>
  <c r="BW59" i="3"/>
  <c r="DU43" i="3"/>
  <c r="BM66" i="3"/>
  <c r="BW66" i="3"/>
  <c r="CG50" i="3"/>
  <c r="CG66" i="3"/>
  <c r="CQ50" i="3"/>
  <c r="CQ66" i="3"/>
  <c r="DA50" i="3"/>
  <c r="DA66" i="3"/>
  <c r="DK50" i="3"/>
  <c r="DK66" i="3"/>
  <c r="DU50" i="3"/>
  <c r="DU66" i="3"/>
  <c r="BM39" i="3"/>
  <c r="BM55" i="3"/>
  <c r="BW39" i="3"/>
  <c r="BW55" i="3"/>
  <c r="CG39" i="3"/>
  <c r="CG55" i="3"/>
  <c r="CQ39" i="3"/>
  <c r="CQ55" i="3"/>
  <c r="DA39" i="3"/>
  <c r="DA55" i="3"/>
  <c r="DK39" i="3"/>
  <c r="DK55" i="3"/>
  <c r="DU39" i="3"/>
  <c r="DU55" i="3"/>
  <c r="CG40" i="3"/>
  <c r="CG56" i="3"/>
  <c r="CQ40" i="3"/>
  <c r="CQ56" i="3"/>
  <c r="DA40" i="3"/>
  <c r="DA56" i="3"/>
  <c r="DK40" i="3"/>
  <c r="DK56" i="3"/>
  <c r="DU40" i="3"/>
  <c r="DU56" i="3"/>
  <c r="BM41" i="3"/>
  <c r="BW57" i="3"/>
  <c r="CG57" i="3"/>
  <c r="CQ41" i="3"/>
  <c r="CQ57" i="3"/>
  <c r="DA41" i="3"/>
  <c r="DA57" i="3"/>
  <c r="DK41" i="3"/>
  <c r="DK57" i="3"/>
  <c r="DU41" i="3"/>
  <c r="DU57" i="3"/>
  <c r="BM57" i="3"/>
  <c r="BW41" i="3"/>
  <c r="CG41" i="3"/>
  <c r="BM42" i="3"/>
  <c r="BM58" i="3"/>
  <c r="BW42" i="3"/>
  <c r="BW58" i="3"/>
  <c r="CG42" i="3"/>
  <c r="CG58" i="3"/>
  <c r="CQ42" i="3"/>
  <c r="CQ58" i="3"/>
  <c r="DA42" i="3"/>
  <c r="DA58" i="3"/>
  <c r="DK42" i="3"/>
  <c r="DK58" i="3"/>
  <c r="DU42" i="3"/>
  <c r="DU58" i="3"/>
  <c r="DA45" i="3"/>
  <c r="DK45" i="3"/>
  <c r="DU45" i="3"/>
  <c r="BM45" i="3"/>
  <c r="BD6" i="3" l="1"/>
  <c r="DV9" i="3"/>
  <c r="DB8" i="3"/>
  <c r="DL8" i="3"/>
  <c r="DB7" i="3"/>
  <c r="DL12" i="3"/>
  <c r="DB15" i="3"/>
  <c r="DL9" i="3"/>
  <c r="DB16" i="3"/>
  <c r="DL17" i="3"/>
  <c r="DL14" i="3"/>
  <c r="DB12" i="3"/>
  <c r="DL10" i="3"/>
  <c r="DL7" i="3"/>
  <c r="DL16" i="3"/>
  <c r="DL13" i="3"/>
  <c r="DB6" i="3"/>
  <c r="DB11" i="3"/>
  <c r="DL11" i="3"/>
  <c r="DB14" i="3"/>
  <c r="DB10" i="3"/>
  <c r="DL6" i="3"/>
  <c r="DB9" i="3"/>
  <c r="DL15" i="3"/>
  <c r="DB13" i="3"/>
  <c r="DB17" i="3"/>
  <c r="BX9" i="3"/>
  <c r="CR15" i="3"/>
  <c r="CR8" i="3"/>
  <c r="CR12" i="3"/>
  <c r="DV14" i="3"/>
  <c r="DV6" i="3"/>
  <c r="DV16" i="3"/>
  <c r="DV10" i="3"/>
  <c r="DV8" i="3"/>
  <c r="DV17" i="3"/>
  <c r="DV13" i="3"/>
  <c r="DV11" i="3"/>
  <c r="DV15" i="3"/>
  <c r="DV7" i="3"/>
  <c r="DV12" i="3"/>
  <c r="CR13" i="3"/>
  <c r="CR14" i="3"/>
  <c r="CR16" i="3"/>
  <c r="CH10" i="3"/>
  <c r="CR17" i="3"/>
  <c r="CR10" i="3"/>
  <c r="CR9" i="3"/>
  <c r="CR11" i="3"/>
  <c r="CR7" i="3"/>
  <c r="CR6" i="3"/>
  <c r="CH6" i="3"/>
  <c r="BX13" i="3"/>
  <c r="CH9" i="3"/>
  <c r="CH8" i="3"/>
  <c r="CH15" i="3"/>
  <c r="CH14" i="3"/>
  <c r="CH7" i="3"/>
  <c r="CH11" i="3"/>
  <c r="CH17" i="3"/>
  <c r="CH13" i="3"/>
  <c r="CH16" i="3"/>
  <c r="CH12" i="3"/>
  <c r="BX16" i="3"/>
  <c r="BN17" i="3"/>
  <c r="BN6" i="3"/>
  <c r="BX17" i="3"/>
  <c r="BX8" i="3"/>
  <c r="BX7" i="3"/>
  <c r="BX12" i="3"/>
  <c r="BX6" i="3"/>
  <c r="BX11" i="3"/>
  <c r="BX15" i="3"/>
  <c r="BX14" i="3"/>
  <c r="BX10" i="3"/>
  <c r="BN11" i="3"/>
  <c r="BN14" i="3"/>
  <c r="BN9" i="3"/>
  <c r="BN15" i="3"/>
  <c r="BN10" i="3"/>
  <c r="BN7" i="3"/>
  <c r="BN8" i="3"/>
  <c r="BN13" i="3"/>
  <c r="BN12" i="3"/>
  <c r="BN16" i="3"/>
  <c r="AT44" i="4" l="1"/>
  <c r="AU44" i="4" s="1"/>
  <c r="AT43" i="4"/>
  <c r="AU43" i="4" s="1"/>
  <c r="AT42" i="4"/>
  <c r="AU42" i="4" s="1"/>
  <c r="AT41" i="4"/>
  <c r="AU41" i="4" s="1"/>
  <c r="AT40" i="4"/>
  <c r="AU40" i="4" s="1"/>
  <c r="AT39" i="4"/>
  <c r="AU39" i="4" s="1"/>
  <c r="AT38" i="4"/>
  <c r="AU38" i="4" s="1"/>
  <c r="AT37" i="4"/>
  <c r="AU37" i="4" s="1"/>
  <c r="AT36" i="4"/>
  <c r="AU36" i="4" s="1"/>
  <c r="AT35" i="4"/>
  <c r="AU35" i="4" s="1"/>
  <c r="AT34" i="4"/>
  <c r="AU34" i="4" s="1"/>
  <c r="AT33" i="4"/>
  <c r="AU33" i="4" s="1"/>
  <c r="AT32" i="4"/>
  <c r="AU32" i="4" s="1"/>
  <c r="AT31" i="4"/>
  <c r="AU31" i="4" s="1"/>
  <c r="AT30" i="4"/>
  <c r="AU30" i="4" s="1"/>
  <c r="AT29" i="4"/>
  <c r="AU29" i="4" s="1"/>
  <c r="AT28" i="4"/>
  <c r="AU28" i="4" s="1"/>
  <c r="AT27" i="4"/>
  <c r="AU27" i="4" s="1"/>
  <c r="AT26" i="4"/>
  <c r="AU26" i="4" s="1"/>
  <c r="AT25" i="4"/>
  <c r="AU25" i="4" s="1"/>
  <c r="AT24" i="4"/>
  <c r="AU24" i="4" s="1"/>
  <c r="AK44" i="4"/>
  <c r="AL44" i="4" s="1"/>
  <c r="AK43" i="4"/>
  <c r="AL43" i="4" s="1"/>
  <c r="AK42" i="4"/>
  <c r="AL42" i="4" s="1"/>
  <c r="AK41" i="4"/>
  <c r="AL41" i="4" s="1"/>
  <c r="AK40" i="4"/>
  <c r="AL40" i="4" s="1"/>
  <c r="AK39" i="4"/>
  <c r="AL39" i="4" s="1"/>
  <c r="AK38" i="4"/>
  <c r="AL38" i="4" s="1"/>
  <c r="AK37" i="4"/>
  <c r="AL37" i="4" s="1"/>
  <c r="AK36" i="4"/>
  <c r="AL36" i="4" s="1"/>
  <c r="AK35" i="4"/>
  <c r="AL35" i="4" s="1"/>
  <c r="AK34" i="4"/>
  <c r="AL34" i="4" s="1"/>
  <c r="AK33" i="4"/>
  <c r="AL33" i="4" s="1"/>
  <c r="AK32" i="4"/>
  <c r="AL32" i="4" s="1"/>
  <c r="AK31" i="4"/>
  <c r="AL31" i="4" s="1"/>
  <c r="AK30" i="4"/>
  <c r="AL30" i="4" s="1"/>
  <c r="AK29" i="4"/>
  <c r="AL29" i="4" s="1"/>
  <c r="AK28" i="4"/>
  <c r="AL28" i="4" s="1"/>
  <c r="AK27" i="4"/>
  <c r="AL27" i="4" s="1"/>
  <c r="AK26" i="4"/>
  <c r="AL26" i="4" s="1"/>
  <c r="AK25" i="4"/>
  <c r="AL25" i="4" s="1"/>
  <c r="AK24" i="4"/>
  <c r="AL24" i="4" s="1"/>
  <c r="AT12" i="4"/>
  <c r="AU12" i="4" s="1"/>
  <c r="AT11" i="4"/>
  <c r="AU11" i="4" s="1"/>
  <c r="AT10" i="4"/>
  <c r="AU10" i="4" s="1"/>
  <c r="AT9" i="4"/>
  <c r="AU9" i="4" s="1"/>
  <c r="AT8" i="4"/>
  <c r="AU8" i="4" s="1"/>
  <c r="AT7" i="4"/>
  <c r="AU7" i="4" s="1"/>
  <c r="AT13" i="4"/>
  <c r="AU13" i="4" s="1"/>
  <c r="AT20" i="4"/>
  <c r="AU20" i="4" s="1"/>
  <c r="AT19" i="4"/>
  <c r="AU19" i="4" s="1"/>
  <c r="AT18" i="4"/>
  <c r="AU18" i="4" s="1"/>
  <c r="AT17" i="4"/>
  <c r="AU17" i="4" s="1"/>
  <c r="AT16" i="4"/>
  <c r="AU16" i="4" s="1"/>
  <c r="AT15" i="4"/>
  <c r="AU15" i="4" s="1"/>
  <c r="AT14" i="4"/>
  <c r="AU14" i="4" s="1"/>
  <c r="AT6" i="4"/>
  <c r="AU6" i="4" s="1"/>
  <c r="AT5" i="4"/>
  <c r="AU5" i="4" s="1"/>
  <c r="AT4" i="4"/>
  <c r="AU4" i="4" s="1"/>
  <c r="AK20" i="4"/>
  <c r="AL20" i="4" s="1"/>
  <c r="AK19" i="4"/>
  <c r="AL19" i="4" s="1"/>
  <c r="AK18" i="4"/>
  <c r="AL18" i="4" s="1"/>
  <c r="AK17" i="4"/>
  <c r="AL17" i="4" s="1"/>
  <c r="AK16" i="4"/>
  <c r="AL16" i="4" s="1"/>
  <c r="AK15" i="4"/>
  <c r="AL15" i="4" s="1"/>
  <c r="AK14" i="4"/>
  <c r="AL14" i="4" s="1"/>
  <c r="AK13" i="4"/>
  <c r="AL13" i="4" s="1"/>
  <c r="AK12" i="4"/>
  <c r="AL12" i="4" s="1"/>
  <c r="AK11" i="4"/>
  <c r="AL11" i="4" s="1"/>
  <c r="AK10" i="4"/>
  <c r="AL10" i="4" s="1"/>
  <c r="AK8" i="4"/>
  <c r="AL8" i="4" s="1"/>
  <c r="AK7" i="4"/>
  <c r="AL7" i="4" s="1"/>
  <c r="AK6" i="4"/>
  <c r="AL6" i="4" s="1"/>
  <c r="AK5" i="4"/>
  <c r="AL5" i="4" s="1"/>
  <c r="AK4" i="4"/>
  <c r="AL4" i="4" s="1"/>
  <c r="AM44" i="3"/>
  <c r="AN44" i="3" s="1"/>
  <c r="AM43" i="3"/>
  <c r="AN43" i="3" s="1"/>
  <c r="AM42" i="3"/>
  <c r="AN42" i="3" s="1"/>
  <c r="AM41" i="3"/>
  <c r="AN41" i="3" s="1"/>
  <c r="AM40" i="3"/>
  <c r="AN40" i="3" s="1"/>
  <c r="AM39" i="3"/>
  <c r="AN39" i="3" s="1"/>
  <c r="AM38" i="3"/>
  <c r="AN38" i="3" s="1"/>
  <c r="AM37" i="3"/>
  <c r="AN37" i="3" s="1"/>
  <c r="AM36" i="3"/>
  <c r="AN36" i="3" s="1"/>
  <c r="AM34" i="3"/>
  <c r="AN34" i="3" s="1"/>
  <c r="AM33" i="3"/>
  <c r="AN33" i="3" s="1"/>
  <c r="AM32" i="3"/>
  <c r="AN32" i="3" s="1"/>
  <c r="AM31" i="3"/>
  <c r="AN31" i="3" s="1"/>
  <c r="AM30" i="3"/>
  <c r="AN30" i="3" s="1"/>
  <c r="AM29" i="3"/>
  <c r="AN29" i="3" s="1"/>
  <c r="AM28" i="3"/>
  <c r="AN28" i="3" s="1"/>
  <c r="AM27" i="3"/>
  <c r="AN27" i="3" s="1"/>
  <c r="AD44" i="3"/>
  <c r="AE44" i="3" s="1"/>
  <c r="AD43" i="3"/>
  <c r="AE43" i="3" s="1"/>
  <c r="AD42" i="3"/>
  <c r="AE42" i="3" s="1"/>
  <c r="AD41" i="3"/>
  <c r="AE41" i="3" s="1"/>
  <c r="AD40" i="3"/>
  <c r="AE40" i="3" s="1"/>
  <c r="AD39" i="3"/>
  <c r="AE39" i="3" s="1"/>
  <c r="AD38" i="3"/>
  <c r="AE38" i="3" s="1"/>
  <c r="AD37" i="3"/>
  <c r="AE37" i="3" s="1"/>
  <c r="AD36" i="3"/>
  <c r="AE36" i="3" s="1"/>
  <c r="AD35" i="3"/>
  <c r="AE35" i="3" s="1"/>
  <c r="AD34" i="3"/>
  <c r="AE34" i="3" s="1"/>
  <c r="AD33" i="3"/>
  <c r="AE33" i="3" s="1"/>
  <c r="AD32" i="3"/>
  <c r="AE32" i="3" s="1"/>
  <c r="AD31" i="3"/>
  <c r="AE31" i="3" s="1"/>
  <c r="AD30" i="3"/>
  <c r="AE30" i="3" s="1"/>
  <c r="AD29" i="3"/>
  <c r="AE29" i="3" s="1"/>
  <c r="AD28" i="3"/>
  <c r="AE28" i="3" s="1"/>
  <c r="AD27" i="3"/>
  <c r="AE27" i="3" s="1"/>
  <c r="AD21" i="3"/>
  <c r="AE21" i="3" s="1"/>
  <c r="AD20" i="3"/>
  <c r="AE20" i="3" s="1"/>
  <c r="AD19" i="3"/>
  <c r="AE19" i="3" s="1"/>
  <c r="AM20" i="3"/>
  <c r="AN20" i="3" s="1"/>
  <c r="AD18" i="3"/>
  <c r="AE18" i="3" s="1"/>
  <c r="AM19" i="3"/>
  <c r="AN19" i="3" s="1"/>
  <c r="AD17" i="3"/>
  <c r="AE17" i="3" s="1"/>
  <c r="AM18" i="3"/>
  <c r="AN18" i="3" s="1"/>
  <c r="AD16" i="3"/>
  <c r="AE16" i="3" s="1"/>
  <c r="AM17" i="3"/>
  <c r="AN17" i="3" s="1"/>
  <c r="AM16" i="3"/>
  <c r="AN16" i="3" s="1"/>
  <c r="AD15" i="3"/>
  <c r="AE15" i="3" s="1"/>
  <c r="AD14" i="3"/>
  <c r="AE14" i="3" s="1"/>
  <c r="AM15" i="3"/>
  <c r="AN15" i="3" s="1"/>
  <c r="AD13" i="3"/>
  <c r="AE13" i="3" s="1"/>
  <c r="AM14" i="3"/>
  <c r="AN14" i="3" s="1"/>
  <c r="AM13" i="3"/>
  <c r="AN13" i="3" s="1"/>
  <c r="AM12" i="3"/>
  <c r="AN12" i="3" s="1"/>
  <c r="AD12" i="3"/>
  <c r="AE12" i="3" s="1"/>
  <c r="AM11" i="3"/>
  <c r="AN11" i="3" s="1"/>
  <c r="AD11" i="3"/>
  <c r="AE11" i="3" s="1"/>
  <c r="AM10" i="3"/>
  <c r="AN10" i="3" s="1"/>
  <c r="AD10" i="3"/>
  <c r="AE10" i="3" s="1"/>
  <c r="AM9" i="3"/>
  <c r="AN9" i="3" s="1"/>
  <c r="AM8" i="3"/>
  <c r="AN8" i="3" s="1"/>
  <c r="AD8" i="3"/>
  <c r="AE8" i="3" s="1"/>
  <c r="AM7" i="3"/>
  <c r="AN7" i="3" s="1"/>
  <c r="AD7" i="3"/>
  <c r="AE7" i="3" s="1"/>
  <c r="AM6" i="3"/>
  <c r="AN6" i="3" s="1"/>
  <c r="AD6" i="3"/>
  <c r="AE6" i="3" s="1"/>
  <c r="AM5" i="3"/>
  <c r="AN5" i="3" s="1"/>
  <c r="AD5" i="3"/>
  <c r="AE5" i="3" s="1"/>
  <c r="AM9" i="4" l="1"/>
  <c r="AF9" i="3"/>
  <c r="AV26" i="4"/>
  <c r="AV35" i="4"/>
  <c r="AM37" i="4"/>
  <c r="AM28" i="4"/>
  <c r="AM38" i="4"/>
  <c r="AV27" i="4"/>
  <c r="AV36" i="4"/>
  <c r="AM29" i="4"/>
  <c r="AM39" i="4"/>
  <c r="AV28" i="4"/>
  <c r="AV37" i="4"/>
  <c r="AM40" i="4"/>
  <c r="AV38" i="4"/>
  <c r="AM12" i="4"/>
  <c r="AV16" i="4"/>
  <c r="AM30" i="4"/>
  <c r="AV29" i="4"/>
  <c r="AV39" i="4"/>
  <c r="AM4" i="4"/>
  <c r="AM31" i="4"/>
  <c r="AM41" i="4"/>
  <c r="AV40" i="4"/>
  <c r="AM32" i="4"/>
  <c r="AM42" i="4"/>
  <c r="AV30" i="4"/>
  <c r="AM43" i="4"/>
  <c r="AV31" i="4"/>
  <c r="AV41" i="4"/>
  <c r="AM24" i="4"/>
  <c r="AM33" i="4"/>
  <c r="AV32" i="4"/>
  <c r="AV42" i="4"/>
  <c r="AM25" i="4"/>
  <c r="AM34" i="4"/>
  <c r="AM44" i="4"/>
  <c r="AV43" i="4"/>
  <c r="AM26" i="4"/>
  <c r="AM35" i="4"/>
  <c r="AV24" i="4"/>
  <c r="AV33" i="4"/>
  <c r="AM27" i="4"/>
  <c r="AM36" i="4"/>
  <c r="AV25" i="4"/>
  <c r="AV34" i="4"/>
  <c r="AV44" i="4"/>
  <c r="AO5" i="3"/>
  <c r="AO9" i="3"/>
  <c r="AO32" i="3"/>
  <c r="AO35" i="3"/>
  <c r="AO36" i="3"/>
  <c r="AF27" i="3"/>
  <c r="AM10" i="4"/>
  <c r="AM17" i="4"/>
  <c r="AV14" i="4"/>
  <c r="AV8" i="4"/>
  <c r="AM11" i="4"/>
  <c r="AM18" i="4"/>
  <c r="AM19" i="4"/>
  <c r="AV15" i="4"/>
  <c r="AV9" i="4"/>
  <c r="AV10" i="4"/>
  <c r="AM13" i="4"/>
  <c r="AM20" i="4"/>
  <c r="AV11" i="4"/>
  <c r="AV4" i="4"/>
  <c r="AV17" i="4"/>
  <c r="AM5" i="4"/>
  <c r="AV18" i="4"/>
  <c r="AV12" i="4"/>
  <c r="AM6" i="4"/>
  <c r="AM14" i="4"/>
  <c r="AV19" i="4"/>
  <c r="AM7" i="4"/>
  <c r="AM8" i="4"/>
  <c r="AM15" i="4"/>
  <c r="AV20" i="4"/>
  <c r="AM16" i="4"/>
  <c r="AV5" i="4"/>
  <c r="AV13" i="4"/>
  <c r="AV6" i="4"/>
  <c r="AV7" i="4"/>
  <c r="AO28" i="3"/>
  <c r="AO29" i="3"/>
  <c r="AO30" i="3"/>
  <c r="AO31" i="3"/>
  <c r="AO40" i="3"/>
  <c r="AO33" i="3"/>
  <c r="AO42" i="3"/>
  <c r="AO34" i="3"/>
  <c r="AO44" i="3"/>
  <c r="AO27" i="3"/>
  <c r="AO37" i="3"/>
  <c r="AO38" i="3"/>
  <c r="AO39" i="3"/>
  <c r="AO41" i="3"/>
  <c r="AO43" i="3"/>
  <c r="AO14" i="3"/>
  <c r="AO7" i="3"/>
  <c r="AO11" i="3"/>
  <c r="AO8" i="3"/>
  <c r="AO12" i="3"/>
  <c r="AO6" i="3"/>
  <c r="AO10" i="3"/>
  <c r="AO15" i="3"/>
  <c r="AO17" i="3"/>
  <c r="AO13" i="3"/>
  <c r="AO21" i="3"/>
  <c r="AO18" i="3"/>
  <c r="AO19" i="3"/>
  <c r="AO20" i="3"/>
  <c r="AO16" i="3"/>
  <c r="AF36" i="3"/>
  <c r="AF29" i="3"/>
  <c r="AF31" i="3"/>
  <c r="AF38" i="3"/>
  <c r="AF32" i="3"/>
  <c r="AF30" i="3"/>
  <c r="AF33" i="3"/>
  <c r="AF37" i="3"/>
  <c r="AF34" i="3"/>
  <c r="AF39" i="3"/>
  <c r="AF40" i="3"/>
  <c r="AF41" i="3"/>
  <c r="AF42" i="3"/>
  <c r="AF43" i="3"/>
  <c r="AF44" i="3"/>
  <c r="AF28" i="3"/>
  <c r="AF35" i="3"/>
  <c r="AW34" i="4" l="1"/>
  <c r="AW24" i="4"/>
  <c r="AW4" i="4"/>
  <c r="AW13" i="4"/>
  <c r="AG36" i="3"/>
  <c r="AN34" i="4"/>
  <c r="AN4" i="4"/>
  <c r="AP27" i="3"/>
  <c r="AG27" i="3"/>
  <c r="AN13" i="4"/>
  <c r="AP36" i="3"/>
  <c r="AP5" i="3"/>
  <c r="AG31" i="1" l="1"/>
  <c r="AH31" i="1" s="1"/>
  <c r="AG30" i="1"/>
  <c r="AH30" i="1" s="1"/>
  <c r="AG29" i="1"/>
  <c r="AH29" i="1" s="1"/>
  <c r="AG28" i="1"/>
  <c r="AH28" i="1" s="1"/>
  <c r="AG27" i="1"/>
  <c r="AH27" i="1" s="1"/>
  <c r="AG26" i="1"/>
  <c r="AH26" i="1" s="1"/>
  <c r="AG25" i="1"/>
  <c r="AH25" i="1" s="1"/>
  <c r="AG24" i="1"/>
  <c r="AH24" i="1" s="1"/>
  <c r="AG23" i="1"/>
  <c r="AH23" i="1" s="1"/>
  <c r="AG22" i="1"/>
  <c r="AH22" i="1" s="1"/>
  <c r="AG21" i="1"/>
  <c r="AH21" i="1" s="1"/>
  <c r="AG20" i="1"/>
  <c r="AH20" i="1" s="1"/>
  <c r="AG18" i="1"/>
  <c r="AH18" i="1" s="1"/>
  <c r="AG17" i="1"/>
  <c r="AH17" i="1" s="1"/>
  <c r="AG16" i="1"/>
  <c r="AH16" i="1" s="1"/>
  <c r="AG15" i="1"/>
  <c r="AH15" i="1" s="1"/>
  <c r="AG14" i="1"/>
  <c r="AH14" i="1" s="1"/>
  <c r="AG13" i="1"/>
  <c r="AH13" i="1" s="1"/>
  <c r="AG12" i="1"/>
  <c r="AH12" i="1" s="1"/>
  <c r="AG11" i="1"/>
  <c r="AH11" i="1" s="1"/>
  <c r="AG10" i="1"/>
  <c r="AH10" i="1" s="1"/>
  <c r="AG9" i="1"/>
  <c r="AH9" i="1" s="1"/>
  <c r="AG8" i="1"/>
  <c r="AH8" i="1" s="1"/>
  <c r="AG7" i="1"/>
  <c r="AH7" i="1" s="1"/>
  <c r="AI27" i="1" l="1"/>
  <c r="AI28" i="1"/>
  <c r="AI29" i="1"/>
  <c r="AI18" i="1"/>
  <c r="AI30" i="1"/>
  <c r="AI21" i="1"/>
  <c r="AI20" i="1"/>
  <c r="AI22" i="1"/>
  <c r="AI23" i="1"/>
  <c r="AI31" i="1"/>
  <c r="AI24" i="1"/>
  <c r="AI25" i="1"/>
  <c r="AI26" i="1"/>
  <c r="AI15" i="1"/>
  <c r="AI17" i="1"/>
  <c r="AI7" i="1"/>
  <c r="AI10" i="1"/>
  <c r="AI16" i="1"/>
  <c r="AI9" i="1"/>
  <c r="AI11" i="1"/>
  <c r="AI12" i="1"/>
  <c r="AI13" i="1"/>
  <c r="AI8" i="1"/>
  <c r="AI14" i="1"/>
  <c r="AJ20" i="1" l="1"/>
  <c r="AJ7" i="1"/>
  <c r="AP13" i="3"/>
  <c r="AN24" i="4"/>
  <c r="AF5" i="3" l="1"/>
  <c r="AF20" i="3"/>
  <c r="AF18" i="3"/>
  <c r="AF14" i="3"/>
  <c r="AF11" i="3"/>
  <c r="AF8" i="3"/>
  <c r="AF17" i="3"/>
  <c r="AF7" i="3"/>
  <c r="AF13" i="3"/>
  <c r="AF10" i="3"/>
  <c r="AF6" i="3"/>
  <c r="AF16" i="3"/>
  <c r="AF21" i="3"/>
  <c r="AF19" i="3"/>
  <c r="AF15" i="3"/>
  <c r="AF12" i="3"/>
  <c r="AG5" i="3" l="1"/>
  <c r="AU16" i="2" l="1"/>
  <c r="BC16" i="2"/>
</calcChain>
</file>

<file path=xl/sharedStrings.xml><?xml version="1.0" encoding="utf-8"?>
<sst xmlns="http://schemas.openxmlformats.org/spreadsheetml/2006/main" count="1096" uniqueCount="268">
  <si>
    <t>Figure 1.A</t>
  </si>
  <si>
    <t xml:space="preserve">HC </t>
  </si>
  <si>
    <t>SLE</t>
  </si>
  <si>
    <t>Figure 1.B</t>
  </si>
  <si>
    <t>Figure 1.C</t>
  </si>
  <si>
    <t>Figure 1.D</t>
  </si>
  <si>
    <t>Figure 1.F</t>
  </si>
  <si>
    <t>Figure 1.G</t>
  </si>
  <si>
    <t xml:space="preserve">AluYb8 </t>
  </si>
  <si>
    <t>ND2</t>
  </si>
  <si>
    <t>Ct Mean</t>
  </si>
  <si>
    <t>ΔCt</t>
  </si>
  <si>
    <t>2ΔCt</t>
  </si>
  <si>
    <t>%</t>
  </si>
  <si>
    <t>moyenne</t>
  </si>
  <si>
    <t>Figure 2.A</t>
  </si>
  <si>
    <t>data available on Proteomexchange.org</t>
  </si>
  <si>
    <t>Figure 2.B</t>
  </si>
  <si>
    <t>terms</t>
  </si>
  <si>
    <t>enrichment score</t>
  </si>
  <si>
    <t>pvalue</t>
  </si>
  <si>
    <t>count</t>
  </si>
  <si>
    <t>U7 snRNP</t>
  </si>
  <si>
    <t>response to UV-C</t>
  </si>
  <si>
    <t>regulation of chromatin silencing</t>
  </si>
  <si>
    <t>DNA replication</t>
  </si>
  <si>
    <t>transcription-coupled nucleotide-excision repair</t>
  </si>
  <si>
    <t>nucleotide-excision repair</t>
  </si>
  <si>
    <t>DNA repair</t>
  </si>
  <si>
    <t>DNA metabolic process</t>
  </si>
  <si>
    <t>response to DNA damage stimulus</t>
  </si>
  <si>
    <t>positive regulation of exocytosis</t>
  </si>
  <si>
    <t>regulation of acute inflammatory response</t>
  </si>
  <si>
    <t>cytoplasmic membrane-bounded vesicle lumen</t>
  </si>
  <si>
    <t>vesicle lumen</t>
  </si>
  <si>
    <t>digestive system process</t>
  </si>
  <si>
    <t>chemokine-mediated signaling pathway</t>
  </si>
  <si>
    <t>secretory granule lumen</t>
  </si>
  <si>
    <t>platelet alpha granule lumen</t>
  </si>
  <si>
    <t>CXCR chemokine receptor binding</t>
  </si>
  <si>
    <t>Figure 2.C</t>
  </si>
  <si>
    <t>ING1</t>
  </si>
  <si>
    <t>Inhibitor of growth protein 1</t>
  </si>
  <si>
    <t>OPA3</t>
  </si>
  <si>
    <t>Optic atrophy 3 protein</t>
  </si>
  <si>
    <t>TOMM6</t>
  </si>
  <si>
    <t>Mitochondrial import receptor subunit TOM6 homolog</t>
  </si>
  <si>
    <t>APOC3</t>
  </si>
  <si>
    <t>Apolipoprotein C-III</t>
  </si>
  <si>
    <t>MALSU1</t>
  </si>
  <si>
    <t>Mitochondrial assembly of ribosomal large subunit protein 1</t>
  </si>
  <si>
    <t>BET1</t>
  </si>
  <si>
    <t>BET1 homolog</t>
  </si>
  <si>
    <t>SLC39A7</t>
  </si>
  <si>
    <t>Zinc transporter SLC39A7</t>
  </si>
  <si>
    <t>NME4</t>
  </si>
  <si>
    <t>Nucleoside diphosphate kinase, mitochondrial</t>
  </si>
  <si>
    <t>HIGD1A</t>
  </si>
  <si>
    <t>HIG1 domain family member 1A, mitochondrial</t>
  </si>
  <si>
    <t>NDUFC1</t>
  </si>
  <si>
    <t>NADH dehydrogenase [ubiquinone] 1 subunit C1, mitochondrial</t>
  </si>
  <si>
    <t>KDELR2</t>
  </si>
  <si>
    <t>ER lumen protein-retaining receptor 2</t>
  </si>
  <si>
    <t>CNOT10</t>
  </si>
  <si>
    <t>CCR4-NOT transcription complex subunit 10</t>
  </si>
  <si>
    <t>SIRT6</t>
  </si>
  <si>
    <t>NAD-dependent protein deacetylase sirtuin-6</t>
  </si>
  <si>
    <t>NFATC4</t>
  </si>
  <si>
    <t>Nuclear factor of activated T-cells, cytoplasmic 4</t>
  </si>
  <si>
    <t>FUNDC2</t>
  </si>
  <si>
    <t>FUN14 domain-containing protein 2</t>
  </si>
  <si>
    <t>LAMP1</t>
  </si>
  <si>
    <t>Lysosome-associated membrane glycoprotein 1</t>
  </si>
  <si>
    <t>ATG14</t>
  </si>
  <si>
    <t>Beclin 1-associated autophagy-related key regulator</t>
  </si>
  <si>
    <t>GABARAPL2</t>
  </si>
  <si>
    <t>Gamma-aminobutyric acid receptor-associated protein-like 2</t>
  </si>
  <si>
    <t>COX19</t>
  </si>
  <si>
    <t>Cytochrome c oxidase assembly protein COX19</t>
  </si>
  <si>
    <t>MARCHF5</t>
  </si>
  <si>
    <t>SLC25A29</t>
  </si>
  <si>
    <t>Mitochondrial basic amino acids transporter</t>
  </si>
  <si>
    <t>TMEM9</t>
  </si>
  <si>
    <t>Proton-transporting V-type ATPase complex assembly regulator TMEM9</t>
  </si>
  <si>
    <t>RAB31</t>
  </si>
  <si>
    <t>Ras-related protein Rab-31</t>
  </si>
  <si>
    <t>RNF181</t>
  </si>
  <si>
    <t>E3 ubiquitin-protein ligase RNF181</t>
  </si>
  <si>
    <t>G6PC3</t>
  </si>
  <si>
    <t>Glucose-6-phosphatase 3</t>
  </si>
  <si>
    <t>MSRB2</t>
  </si>
  <si>
    <t>Methionine-R-sulfoxide reductase B2, mitochondrial</t>
  </si>
  <si>
    <t>PAAF1</t>
  </si>
  <si>
    <t>Proteasomal ATPase associated factor 1</t>
  </si>
  <si>
    <t>GEMIN2</t>
  </si>
  <si>
    <t>Gem-associated protein 2</t>
  </si>
  <si>
    <t>TMEM123</t>
  </si>
  <si>
    <t>Porimin</t>
  </si>
  <si>
    <t>MT-ATP6</t>
  </si>
  <si>
    <t>ATP synthase subunit a</t>
  </si>
  <si>
    <t>SLE/HC fold change</t>
  </si>
  <si>
    <t>protein</t>
  </si>
  <si>
    <t>Figure 2.D</t>
  </si>
  <si>
    <t>Figure 2.E</t>
  </si>
  <si>
    <t>Figure 2.F</t>
  </si>
  <si>
    <t>unstim</t>
  </si>
  <si>
    <t>bafilomycin</t>
  </si>
  <si>
    <t>starvation</t>
  </si>
  <si>
    <t>Figure 2.G</t>
  </si>
  <si>
    <t>Figure 2.H</t>
  </si>
  <si>
    <t>D-Loop</t>
  </si>
  <si>
    <t>Mitochondrial mass (MFI)</t>
  </si>
  <si>
    <t>Membrane potential (MFI)</t>
  </si>
  <si>
    <t>Mitochondrial area (m2)</t>
  </si>
  <si>
    <t xml:space="preserve">Volcano plot </t>
  </si>
  <si>
    <t>GO analysis</t>
  </si>
  <si>
    <t xml:space="preserve">Differentially expressed proteins </t>
  </si>
  <si>
    <t>Lysosomal number (MFI)</t>
  </si>
  <si>
    <t>Lysosomal pH (MFI)</t>
  </si>
  <si>
    <t>Rel abun(%)</t>
  </si>
  <si>
    <t>2ΔCq</t>
  </si>
  <si>
    <t>ΔCq</t>
  </si>
  <si>
    <t>Alu</t>
  </si>
  <si>
    <t>WCE</t>
  </si>
  <si>
    <t>HC11</t>
  </si>
  <si>
    <t>HC</t>
  </si>
  <si>
    <t>CYTOSOL</t>
  </si>
  <si>
    <t>moy ΔCq WCE</t>
  </si>
  <si>
    <t>Rel abun (%)</t>
  </si>
  <si>
    <t>Mean</t>
  </si>
  <si>
    <t>Bafilomycin</t>
  </si>
  <si>
    <t>Unstim</t>
  </si>
  <si>
    <t>total mtDNA in the WCE</t>
  </si>
  <si>
    <t>mtDNA in the cytosolic fraction</t>
  </si>
  <si>
    <t>Moy</t>
  </si>
  <si>
    <t>Figure 3.A</t>
  </si>
  <si>
    <t>mtROS levels (frequency)</t>
  </si>
  <si>
    <t xml:space="preserve">TEM images </t>
  </si>
  <si>
    <t>Figure 3.E</t>
  </si>
  <si>
    <t>SLE+HCQ</t>
  </si>
  <si>
    <t>CD107a expression (frequency)</t>
  </si>
  <si>
    <t>Figure 4.A</t>
  </si>
  <si>
    <t>Figure 4.B</t>
  </si>
  <si>
    <t>IFNy expression (frequency)</t>
  </si>
  <si>
    <t>TNFa expression (frequency)</t>
  </si>
  <si>
    <t>Figure 4.C</t>
  </si>
  <si>
    <t>Figure 4.D</t>
  </si>
  <si>
    <t>Figure 4.E</t>
  </si>
  <si>
    <t>Figure 4.F</t>
  </si>
  <si>
    <t>HCQ</t>
  </si>
  <si>
    <t>LC3B</t>
  </si>
  <si>
    <t>LAMP2</t>
  </si>
  <si>
    <t>PINK1</t>
  </si>
  <si>
    <t>PIKC3C</t>
  </si>
  <si>
    <t>ULK1</t>
  </si>
  <si>
    <t>BECL1</t>
  </si>
  <si>
    <t>PARK2</t>
  </si>
  <si>
    <t>HC NF UNSTIM</t>
  </si>
  <si>
    <t>SLE706833 UNSTIM</t>
  </si>
  <si>
    <t>HC CLI UNSTIM</t>
  </si>
  <si>
    <t>HC AN UNSTIM</t>
  </si>
  <si>
    <t>HC RZL UNSTIM</t>
  </si>
  <si>
    <t>HC CSO UNSTIM</t>
  </si>
  <si>
    <t>HC CB UNSTIM</t>
  </si>
  <si>
    <t>HC 2096 UNSTIM</t>
  </si>
  <si>
    <t>HC 2079 UNSTIM</t>
  </si>
  <si>
    <t>HC OMM UNSTIM</t>
  </si>
  <si>
    <t>HC 2042 UNSTIM</t>
  </si>
  <si>
    <t>HC 2052 UNSTIM</t>
  </si>
  <si>
    <t>SLE900800 UNSTIM</t>
  </si>
  <si>
    <t>SLE700444 UNSTIM</t>
  </si>
  <si>
    <t>SLE700931 UNSTIM</t>
  </si>
  <si>
    <t>SLE902561 UNSTIM</t>
  </si>
  <si>
    <t>SLE702536 UNSTIM</t>
  </si>
  <si>
    <t>SLE700210 UNSTIM</t>
  </si>
  <si>
    <t>SLE702088 UNSTIM</t>
  </si>
  <si>
    <t>SLE700558 UNSTIM</t>
  </si>
  <si>
    <t>SLE701031 UNSTIM</t>
  </si>
  <si>
    <t>SLE701096 UNSTIM</t>
  </si>
  <si>
    <t>SLE700890 UNSTIM</t>
  </si>
  <si>
    <t>BACTIN</t>
  </si>
  <si>
    <t>SLE700931 HCQ</t>
  </si>
  <si>
    <t>SLE700444 HCQ</t>
  </si>
  <si>
    <t>SLE900800HCQ</t>
  </si>
  <si>
    <t>SLE706833 HCQ</t>
  </si>
  <si>
    <t>SLE902561 HCQ</t>
  </si>
  <si>
    <t>SLE702536 HCQ</t>
  </si>
  <si>
    <t>SLE702088 HCQ</t>
  </si>
  <si>
    <t>SLE700210 HCQ</t>
  </si>
  <si>
    <t>SLE700558 HCQ</t>
  </si>
  <si>
    <t>SLE701031 HCQ</t>
  </si>
  <si>
    <t>SLE701096 HCQ</t>
  </si>
  <si>
    <t>SLE700890 HCQ</t>
  </si>
  <si>
    <t>HC NF HCQ</t>
  </si>
  <si>
    <t>HC CLI HCQ</t>
  </si>
  <si>
    <t>HC AN HCQ</t>
  </si>
  <si>
    <t>HC RZL HCQ</t>
  </si>
  <si>
    <t>HC CSO HCQ</t>
  </si>
  <si>
    <t>HC CB HCQ</t>
  </si>
  <si>
    <t>HC 2096 HCQ</t>
  </si>
  <si>
    <t>HC 2079 HCQ</t>
  </si>
  <si>
    <t>HC OMM HCQ</t>
  </si>
  <si>
    <t>HC 2042 HCQ</t>
  </si>
  <si>
    <t>HC 2052 HCQ</t>
  </si>
  <si>
    <t>GABA</t>
  </si>
  <si>
    <t>SLE /mean HC</t>
  </si>
  <si>
    <t>SLE +HCQ/mean HC</t>
  </si>
  <si>
    <t>SLE or HC +HCQ/mean HC</t>
  </si>
  <si>
    <t>HC+HCQ</t>
  </si>
  <si>
    <t>SLE903681UNSTIM</t>
  </si>
  <si>
    <t>SLE903681 HCQ</t>
  </si>
  <si>
    <t>SLE702569 HCQ</t>
  </si>
  <si>
    <t>HC09 UNSTIM</t>
  </si>
  <si>
    <t>HC10 UNSTIM</t>
  </si>
  <si>
    <t>SLE702569UNSTIM</t>
  </si>
  <si>
    <t>SLE700443 UNSTIM</t>
  </si>
  <si>
    <t>SLE701088 UNSTIM</t>
  </si>
  <si>
    <t>HC11 UNSTIM</t>
  </si>
  <si>
    <t>HC12 UNSTIM</t>
  </si>
  <si>
    <t>SLE700443 HCQ</t>
  </si>
  <si>
    <t>SLE701088 HCQ</t>
  </si>
  <si>
    <t>HC11 HCQ</t>
  </si>
  <si>
    <t>HC12 HCQ</t>
  </si>
  <si>
    <t xml:space="preserve">Figure 3.B </t>
  </si>
  <si>
    <t>Paired t-test</t>
  </si>
  <si>
    <t>Figure 1.E</t>
  </si>
  <si>
    <t>TEM images</t>
  </si>
  <si>
    <t>Wilcoxon test</t>
  </si>
  <si>
    <t>Mann-Whitney test</t>
  </si>
  <si>
    <t>Mitophagy genes expression (Fold change relative to HC)</t>
  </si>
  <si>
    <t>PIK3C3</t>
  </si>
  <si>
    <t>GABARAPL1</t>
  </si>
  <si>
    <t>BECN1</t>
  </si>
  <si>
    <t>Kruskal-Wallis test</t>
  </si>
  <si>
    <t>SLE + HCQ</t>
  </si>
  <si>
    <t>GABARAL1</t>
  </si>
  <si>
    <r>
      <t xml:space="preserve">with the accession code </t>
    </r>
    <r>
      <rPr>
        <sz val="11"/>
        <color rgb="FF212121"/>
        <rFont val="Calibri"/>
        <family val="2"/>
        <scheme val="minor"/>
      </rPr>
      <t>PXD059825</t>
    </r>
  </si>
  <si>
    <t>Friedmand test</t>
  </si>
  <si>
    <t>Total mtDNA (fold change/HC)</t>
  </si>
  <si>
    <t>total mtDNA in the WCE  (whole cell extract)</t>
  </si>
  <si>
    <t>total mtDNA in the WCE (whole cell extract)</t>
  </si>
  <si>
    <t>Relative mitochondrial labeling(MFI)</t>
  </si>
  <si>
    <t>SLE inactive</t>
  </si>
  <si>
    <t>SLE active</t>
  </si>
  <si>
    <t>Mixed-effects analysis</t>
  </si>
  <si>
    <t>Mitochondrial mass / SLEDAI</t>
  </si>
  <si>
    <t>Relative mitochindrial labeling / SLEDAI</t>
  </si>
  <si>
    <t>Lysosomal pH / SLEDAI</t>
  </si>
  <si>
    <t>Figure 2.I</t>
  </si>
  <si>
    <t>LysoTracker / LysoSensor</t>
  </si>
  <si>
    <t>Figure 5.A</t>
  </si>
  <si>
    <t>Figure 5.B</t>
  </si>
  <si>
    <t>Figure 5.C</t>
  </si>
  <si>
    <t>Figure 5.D</t>
  </si>
  <si>
    <t>Figure 5.E</t>
  </si>
  <si>
    <t>Figure 5.F</t>
  </si>
  <si>
    <t>SLE+UA</t>
  </si>
  <si>
    <t>Mitochondrial mass</t>
  </si>
  <si>
    <t>Ordinary one-way ANOVA</t>
  </si>
  <si>
    <t>mtROS / SLEDAI</t>
  </si>
  <si>
    <t xml:space="preserve">HC09 HCQ </t>
  </si>
  <si>
    <t xml:space="preserve">HC10 HCQ </t>
  </si>
  <si>
    <t>Figure 3.D</t>
  </si>
  <si>
    <t>Figure 3.C</t>
  </si>
  <si>
    <t>cytosol</t>
  </si>
  <si>
    <t>Figure 5.G</t>
  </si>
  <si>
    <t>2way ANOVA</t>
  </si>
  <si>
    <t>Figure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</si>
</sst>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0.0000"/>
    <numFmt numFmtId="167" formatCode="0.000E+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rgb="FF0000FF"/>
      <name val="Arial"/>
      <family val="2"/>
    </font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b/>
      <sz val="10"/>
      <name val="Microsoft Sans Serif"/>
      <family val="2"/>
    </font>
    <font>
      <sz val="8"/>
      <name val="Arial"/>
      <family val="2"/>
    </font>
    <font>
      <sz val="8.25"/>
      <name val="Microsoft Sans Serif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2"/>
      <color rgb="FF212121"/>
      <name val="Cambria"/>
      <family val="1"/>
    </font>
    <font>
      <sz val="11"/>
      <name val="Calibri"/>
      <family val="2"/>
      <scheme val="minor"/>
    </font>
    <font>
      <i/>
      <sz val="10"/>
      <name val="Arial"/>
      <family val="2"/>
    </font>
    <font>
      <sz val="11"/>
      <color rgb="FF212121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/>
    <xf numFmtId="0" fontId="7" fillId="3" borderId="1" xfId="0" applyFont="1" applyFill="1" applyBorder="1"/>
    <xf numFmtId="0" fontId="6" fillId="4" borderId="1" xfId="0" applyFont="1" applyFill="1" applyBorder="1" applyAlignment="1">
      <alignment horizontal="center"/>
    </xf>
    <xf numFmtId="0" fontId="8" fillId="2" borderId="1" xfId="0" applyFont="1" applyFill="1" applyBorder="1"/>
    <xf numFmtId="0" fontId="0" fillId="3" borderId="1" xfId="0" applyFill="1" applyBorder="1"/>
    <xf numFmtId="0" fontId="9" fillId="0" borderId="1" xfId="0" applyFont="1" applyBorder="1" applyAlignment="1" applyProtection="1">
      <alignment vertical="top"/>
      <protection locked="0"/>
    </xf>
    <xf numFmtId="164" fontId="0" fillId="3" borderId="1" xfId="0" applyNumberFormat="1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left"/>
    </xf>
    <xf numFmtId="165" fontId="0" fillId="0" borderId="0" xfId="0" applyNumberFormat="1" applyAlignment="1">
      <alignment horizontal="right"/>
    </xf>
    <xf numFmtId="11" fontId="0" fillId="0" borderId="0" xfId="0" applyNumberForma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5" fontId="11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8" xfId="0" applyBorder="1"/>
    <xf numFmtId="0" fontId="1" fillId="0" borderId="2" xfId="0" applyFont="1" applyBorder="1" applyAlignment="1">
      <alignment horizontal="left"/>
    </xf>
    <xf numFmtId="0" fontId="1" fillId="3" borderId="2" xfId="0" applyFont="1" applyFill="1" applyBorder="1"/>
    <xf numFmtId="0" fontId="12" fillId="0" borderId="2" xfId="0" applyFont="1" applyBorder="1"/>
    <xf numFmtId="0" fontId="1" fillId="0" borderId="2" xfId="0" applyFont="1" applyBorder="1"/>
    <xf numFmtId="0" fontId="1" fillId="6" borderId="2" xfId="0" applyFont="1" applyFill="1" applyBorder="1"/>
    <xf numFmtId="0" fontId="1" fillId="6" borderId="10" xfId="0" applyFont="1" applyFill="1" applyBorder="1"/>
    <xf numFmtId="16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1" fillId="0" borderId="10" xfId="0" applyFont="1" applyBorder="1"/>
    <xf numFmtId="0" fontId="1" fillId="0" borderId="9" xfId="0" applyFont="1" applyBorder="1"/>
    <xf numFmtId="0" fontId="12" fillId="0" borderId="9" xfId="0" applyFont="1" applyBorder="1"/>
    <xf numFmtId="0" fontId="1" fillId="0" borderId="11" xfId="0" applyFont="1" applyBorder="1" applyAlignment="1">
      <alignment horizontal="left"/>
    </xf>
    <xf numFmtId="0" fontId="0" fillId="0" borderId="0" xfId="0" applyAlignment="1">
      <alignment horizontal="center" vertical="center"/>
    </xf>
    <xf numFmtId="4" fontId="0" fillId="0" borderId="3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1" fillId="0" borderId="13" xfId="0" applyFont="1" applyBorder="1"/>
    <xf numFmtId="0" fontId="1" fillId="0" borderId="14" xfId="0" applyFont="1" applyBorder="1"/>
    <xf numFmtId="0" fontId="12" fillId="0" borderId="14" xfId="0" applyFont="1" applyBorder="1"/>
    <xf numFmtId="0" fontId="1" fillId="3" borderId="15" xfId="0" applyFont="1" applyFill="1" applyBorder="1"/>
    <xf numFmtId="165" fontId="0" fillId="0" borderId="9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9" xfId="0" applyBorder="1"/>
    <xf numFmtId="0" fontId="0" fillId="0" borderId="6" xfId="0" applyBorder="1"/>
    <xf numFmtId="165" fontId="0" fillId="0" borderId="6" xfId="0" applyNumberFormat="1" applyBorder="1"/>
    <xf numFmtId="164" fontId="0" fillId="0" borderId="6" xfId="0" applyNumberFormat="1" applyBorder="1"/>
    <xf numFmtId="165" fontId="0" fillId="0" borderId="2" xfId="0" applyNumberFormat="1" applyBorder="1"/>
    <xf numFmtId="164" fontId="0" fillId="0" borderId="10" xfId="0" applyNumberFormat="1" applyBorder="1"/>
    <xf numFmtId="0" fontId="0" fillId="0" borderId="11" xfId="0" applyBorder="1"/>
    <xf numFmtId="164" fontId="0" fillId="0" borderId="8" xfId="0" applyNumberFormat="1" applyBorder="1"/>
    <xf numFmtId="0" fontId="0" fillId="0" borderId="5" xfId="0" applyBorder="1"/>
    <xf numFmtId="164" fontId="0" fillId="0" borderId="7" xfId="0" applyNumberFormat="1" applyBorder="1"/>
    <xf numFmtId="0" fontId="0" fillId="0" borderId="12" xfId="0" applyBorder="1"/>
    <xf numFmtId="165" fontId="0" fillId="0" borderId="11" xfId="0" applyNumberFormat="1" applyBorder="1"/>
    <xf numFmtId="0" fontId="1" fillId="0" borderId="1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1" fillId="3" borderId="11" xfId="0" applyFont="1" applyFill="1" applyBorder="1"/>
    <xf numFmtId="0" fontId="1" fillId="0" borderId="9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1" fillId="0" borderId="10" xfId="0" applyFont="1" applyBorder="1" applyAlignment="1">
      <alignment horizontal="left"/>
    </xf>
    <xf numFmtId="11" fontId="0" fillId="0" borderId="9" xfId="0" applyNumberFormat="1" applyBorder="1"/>
    <xf numFmtId="11" fontId="0" fillId="0" borderId="0" xfId="0" applyNumberFormat="1"/>
    <xf numFmtId="11" fontId="0" fillId="0" borderId="6" xfId="0" applyNumberFormat="1" applyBorder="1"/>
    <xf numFmtId="0" fontId="1" fillId="0" borderId="15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/>
    <xf numFmtId="0" fontId="12" fillId="0" borderId="1" xfId="0" applyFont="1" applyBorder="1"/>
    <xf numFmtId="0" fontId="1" fillId="3" borderId="1" xfId="0" applyFont="1" applyFill="1" applyBorder="1"/>
    <xf numFmtId="164" fontId="0" fillId="0" borderId="0" xfId="0" applyNumberFormat="1" applyAlignment="1">
      <alignment horizontal="right"/>
    </xf>
    <xf numFmtId="0" fontId="1" fillId="6" borderId="1" xfId="0" applyFont="1" applyFill="1" applyBorder="1"/>
    <xf numFmtId="164" fontId="0" fillId="0" borderId="6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1" fillId="7" borderId="14" xfId="0" applyFont="1" applyFill="1" applyBorder="1"/>
    <xf numFmtId="0" fontId="1" fillId="0" borderId="11" xfId="0" applyFont="1" applyBorder="1"/>
    <xf numFmtId="165" fontId="0" fillId="0" borderId="10" xfId="0" applyNumberFormat="1" applyBorder="1"/>
    <xf numFmtId="165" fontId="0" fillId="0" borderId="8" xfId="0" applyNumberFormat="1" applyBorder="1"/>
    <xf numFmtId="165" fontId="0" fillId="0" borderId="7" xfId="0" applyNumberFormat="1" applyBorder="1"/>
    <xf numFmtId="0" fontId="0" fillId="9" borderId="3" xfId="0" applyFill="1" applyBorder="1"/>
    <xf numFmtId="2" fontId="0" fillId="9" borderId="2" xfId="0" applyNumberFormat="1" applyFill="1" applyBorder="1"/>
    <xf numFmtId="164" fontId="0" fillId="10" borderId="2" xfId="0" applyNumberFormat="1" applyFill="1" applyBorder="1"/>
    <xf numFmtId="164" fontId="0" fillId="10" borderId="3" xfId="0" applyNumberFormat="1" applyFill="1" applyBorder="1"/>
    <xf numFmtId="164" fontId="0" fillId="10" borderId="4" xfId="0" applyNumberFormat="1" applyFill="1" applyBorder="1"/>
    <xf numFmtId="2" fontId="0" fillId="10" borderId="2" xfId="0" applyNumberFormat="1" applyFill="1" applyBorder="1"/>
    <xf numFmtId="0" fontId="0" fillId="10" borderId="8" xfId="0" applyFill="1" applyBorder="1"/>
    <xf numFmtId="165" fontId="0" fillId="10" borderId="8" xfId="0" applyNumberFormat="1" applyFill="1" applyBorder="1"/>
    <xf numFmtId="0" fontId="0" fillId="10" borderId="5" xfId="0" applyFill="1" applyBorder="1"/>
    <xf numFmtId="0" fontId="0" fillId="10" borderId="12" xfId="0" applyFill="1" applyBorder="1"/>
    <xf numFmtId="164" fontId="0" fillId="10" borderId="0" xfId="0" applyNumberFormat="1" applyFill="1"/>
    <xf numFmtId="164" fontId="0" fillId="10" borderId="11" xfId="0" applyNumberFormat="1" applyFill="1" applyBorder="1"/>
    <xf numFmtId="164" fontId="0" fillId="10" borderId="5" xfId="0" applyNumberFormat="1" applyFill="1" applyBorder="1"/>
    <xf numFmtId="164" fontId="0" fillId="10" borderId="12" xfId="0" applyNumberFormat="1" applyFill="1" applyBorder="1"/>
    <xf numFmtId="0" fontId="0" fillId="10" borderId="0" xfId="0" applyFill="1"/>
    <xf numFmtId="0" fontId="0" fillId="10" borderId="10" xfId="0" applyFill="1" applyBorder="1"/>
    <xf numFmtId="0" fontId="0" fillId="10" borderId="11" xfId="0" applyFill="1" applyBorder="1"/>
    <xf numFmtId="0" fontId="0" fillId="10" borderId="7" xfId="0" applyFill="1" applyBorder="1"/>
    <xf numFmtId="2" fontId="0" fillId="10" borderId="3" xfId="0" applyNumberFormat="1" applyFill="1" applyBorder="1"/>
    <xf numFmtId="2" fontId="0" fillId="10" borderId="4" xfId="0" applyNumberFormat="1" applyFill="1" applyBorder="1"/>
    <xf numFmtId="164" fontId="0" fillId="10" borderId="9" xfId="0" applyNumberFormat="1" applyFill="1" applyBorder="1"/>
    <xf numFmtId="0" fontId="0" fillId="10" borderId="6" xfId="0" applyFill="1" applyBorder="1"/>
    <xf numFmtId="164" fontId="0" fillId="10" borderId="6" xfId="0" applyNumberFormat="1" applyFill="1" applyBorder="1"/>
    <xf numFmtId="165" fontId="0" fillId="10" borderId="0" xfId="0" applyNumberFormat="1" applyFill="1"/>
    <xf numFmtId="2" fontId="0" fillId="0" borderId="0" xfId="0" applyNumberFormat="1"/>
    <xf numFmtId="164" fontId="0" fillId="6" borderId="0" xfId="0" applyNumberFormat="1" applyFill="1"/>
    <xf numFmtId="164" fontId="13" fillId="6" borderId="5" xfId="0" applyNumberFormat="1" applyFont="1" applyFill="1" applyBorder="1"/>
    <xf numFmtId="2" fontId="0" fillId="9" borderId="3" xfId="0" applyNumberFormat="1" applyFill="1" applyBorder="1"/>
    <xf numFmtId="164" fontId="0" fillId="6" borderId="8" xfId="0" applyNumberFormat="1" applyFill="1" applyBorder="1"/>
    <xf numFmtId="0" fontId="0" fillId="6" borderId="8" xfId="0" applyFill="1" applyBorder="1" applyAlignment="1">
      <alignment horizontal="right"/>
    </xf>
    <xf numFmtId="0" fontId="0" fillId="6" borderId="8" xfId="0" applyFill="1" applyBorder="1"/>
    <xf numFmtId="164" fontId="0" fillId="6" borderId="10" xfId="0" applyNumberFormat="1" applyFill="1" applyBorder="1"/>
    <xf numFmtId="164" fontId="0" fillId="6" borderId="11" xfId="0" applyNumberFormat="1" applyFill="1" applyBorder="1"/>
    <xf numFmtId="164" fontId="0" fillId="6" borderId="5" xfId="0" applyNumberFormat="1" applyFill="1" applyBorder="1"/>
    <xf numFmtId="164" fontId="0" fillId="6" borderId="7" xfId="0" applyNumberFormat="1" applyFill="1" applyBorder="1"/>
    <xf numFmtId="164" fontId="0" fillId="6" borderId="12" xfId="0" applyNumberFormat="1" applyFill="1" applyBorder="1"/>
    <xf numFmtId="0" fontId="1" fillId="9" borderId="1" xfId="0" applyFont="1" applyFill="1" applyBorder="1" applyAlignment="1">
      <alignment horizontal="center"/>
    </xf>
    <xf numFmtId="0" fontId="0" fillId="9" borderId="4" xfId="0" applyFill="1" applyBorder="1"/>
    <xf numFmtId="165" fontId="0" fillId="9" borderId="2" xfId="0" applyNumberFormat="1" applyFill="1" applyBorder="1"/>
    <xf numFmtId="164" fontId="13" fillId="6" borderId="8" xfId="0" applyNumberFormat="1" applyFont="1" applyFill="1" applyBorder="1"/>
    <xf numFmtId="0" fontId="0" fillId="0" borderId="3" xfId="0" applyBorder="1" applyAlignment="1">
      <alignment vertical="center"/>
    </xf>
    <xf numFmtId="164" fontId="0" fillId="0" borderId="11" xfId="0" applyNumberFormat="1" applyBorder="1"/>
    <xf numFmtId="164" fontId="0" fillId="0" borderId="5" xfId="0" applyNumberFormat="1" applyBorder="1"/>
    <xf numFmtId="164" fontId="0" fillId="0" borderId="12" xfId="0" applyNumberFormat="1" applyBorder="1"/>
    <xf numFmtId="165" fontId="0" fillId="0" borderId="1" xfId="0" applyNumberForma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0" fillId="6" borderId="9" xfId="0" applyNumberFormat="1" applyFill="1" applyBorder="1"/>
    <xf numFmtId="0" fontId="0" fillId="10" borderId="9" xfId="0" applyFill="1" applyBorder="1"/>
    <xf numFmtId="0" fontId="0" fillId="9" borderId="2" xfId="0" applyFill="1" applyBorder="1"/>
    <xf numFmtId="164" fontId="13" fillId="6" borderId="3" xfId="0" applyNumberFormat="1" applyFont="1" applyFill="1" applyBorder="1"/>
    <xf numFmtId="165" fontId="0" fillId="6" borderId="8" xfId="0" applyNumberFormat="1" applyFill="1" applyBorder="1"/>
    <xf numFmtId="165" fontId="0" fillId="6" borderId="7" xfId="0" applyNumberFormat="1" applyFill="1" applyBorder="1"/>
    <xf numFmtId="164" fontId="0" fillId="6" borderId="6" xfId="0" applyNumberFormat="1" applyFill="1" applyBorder="1"/>
    <xf numFmtId="2" fontId="0" fillId="9" borderId="1" xfId="0" applyNumberFormat="1" applyFill="1" applyBorder="1"/>
    <xf numFmtId="164" fontId="0" fillId="6" borderId="3" xfId="0" applyNumberFormat="1" applyFill="1" applyBorder="1"/>
    <xf numFmtId="0" fontId="0" fillId="6" borderId="0" xfId="0" applyFill="1"/>
    <xf numFmtId="0" fontId="0" fillId="6" borderId="3" xfId="0" applyFill="1" applyBorder="1"/>
    <xf numFmtId="165" fontId="0" fillId="6" borderId="0" xfId="0" applyNumberFormat="1" applyFill="1"/>
    <xf numFmtId="165" fontId="0" fillId="6" borderId="6" xfId="0" applyNumberFormat="1" applyFill="1" applyBorder="1"/>
    <xf numFmtId="2" fontId="0" fillId="0" borderId="11" xfId="0" applyNumberFormat="1" applyBorder="1"/>
    <xf numFmtId="0" fontId="0" fillId="0" borderId="4" xfId="0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left"/>
    </xf>
    <xf numFmtId="167" fontId="0" fillId="0" borderId="9" xfId="0" applyNumberFormat="1" applyBorder="1"/>
    <xf numFmtId="2" fontId="0" fillId="0" borderId="11" xfId="0" applyNumberFormat="1" applyBorder="1" applyAlignment="1">
      <alignment horizontal="right"/>
    </xf>
    <xf numFmtId="165" fontId="0" fillId="0" borderId="3" xfId="0" applyNumberFormat="1" applyBorder="1"/>
    <xf numFmtId="167" fontId="0" fillId="0" borderId="0" xfId="0" applyNumberFormat="1"/>
    <xf numFmtId="165" fontId="0" fillId="0" borderId="4" xfId="0" applyNumberFormat="1" applyBorder="1"/>
    <xf numFmtId="167" fontId="0" fillId="0" borderId="6" xfId="0" applyNumberFormat="1" applyBorder="1"/>
    <xf numFmtId="0" fontId="0" fillId="0" borderId="2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165" fontId="1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6" fontId="0" fillId="0" borderId="2" xfId="0" applyNumberFormat="1" applyBorder="1"/>
    <xf numFmtId="2" fontId="0" fillId="0" borderId="2" xfId="0" applyNumberFormat="1" applyBorder="1"/>
    <xf numFmtId="11" fontId="0" fillId="10" borderId="0" xfId="0" applyNumberFormat="1" applyFill="1"/>
    <xf numFmtId="2" fontId="3" fillId="0" borderId="0" xfId="0" applyNumberFormat="1" applyFont="1" applyAlignment="1">
      <alignment horizontal="center"/>
    </xf>
    <xf numFmtId="165" fontId="1" fillId="8" borderId="9" xfId="0" applyNumberFormat="1" applyFont="1" applyFill="1" applyBorder="1"/>
    <xf numFmtId="167" fontId="0" fillId="10" borderId="0" xfId="0" applyNumberFormat="1" applyFill="1"/>
    <xf numFmtId="167" fontId="1" fillId="3" borderId="2" xfId="0" applyNumberFormat="1" applyFont="1" applyFill="1" applyBorder="1"/>
    <xf numFmtId="0" fontId="11" fillId="0" borderId="0" xfId="0" applyFont="1"/>
    <xf numFmtId="0" fontId="0" fillId="0" borderId="2" xfId="0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165" fontId="0" fillId="9" borderId="1" xfId="0" applyNumberFormat="1" applyFill="1" applyBorder="1"/>
    <xf numFmtId="165" fontId="0" fillId="0" borderId="10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10" borderId="2" xfId="0" applyNumberFormat="1" applyFill="1" applyBorder="1" applyAlignment="1">
      <alignment horizontal="right"/>
    </xf>
    <xf numFmtId="4" fontId="0" fillId="10" borderId="3" xfId="0" applyNumberFormat="1" applyFill="1" applyBorder="1" applyAlignment="1">
      <alignment horizontal="right"/>
    </xf>
    <xf numFmtId="4" fontId="0" fillId="10" borderId="8" xfId="0" applyNumberFormat="1" applyFill="1" applyBorder="1" applyAlignment="1">
      <alignment horizontal="right"/>
    </xf>
    <xf numFmtId="4" fontId="0" fillId="10" borderId="7" xfId="0" applyNumberFormat="1" applyFill="1" applyBorder="1" applyAlignment="1">
      <alignment horizontal="right"/>
    </xf>
    <xf numFmtId="2" fontId="0" fillId="10" borderId="2" xfId="0" applyNumberFormat="1" applyFill="1" applyBorder="1" applyAlignment="1">
      <alignment horizontal="right"/>
    </xf>
    <xf numFmtId="2" fontId="0" fillId="10" borderId="3" xfId="0" applyNumberFormat="1" applyFill="1" applyBorder="1" applyAlignment="1">
      <alignment horizontal="right"/>
    </xf>
    <xf numFmtId="2" fontId="0" fillId="10" borderId="4" xfId="0" applyNumberFormat="1" applyFill="1" applyBorder="1" applyAlignment="1">
      <alignment horizontal="right"/>
    </xf>
    <xf numFmtId="165" fontId="0" fillId="9" borderId="3" xfId="0" applyNumberFormat="1" applyFill="1" applyBorder="1"/>
    <xf numFmtId="165" fontId="0" fillId="9" borderId="4" xfId="0" applyNumberFormat="1" applyFill="1" applyBorder="1"/>
    <xf numFmtId="4" fontId="0" fillId="10" borderId="10" xfId="0" applyNumberFormat="1" applyFill="1" applyBorder="1" applyAlignment="1">
      <alignment horizontal="right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166" fontId="4" fillId="0" borderId="0" xfId="0" applyNumberFormat="1" applyFont="1" applyAlignment="1">
      <alignment horizontal="center"/>
    </xf>
    <xf numFmtId="166" fontId="0" fillId="9" borderId="2" xfId="0" applyNumberFormat="1" applyFill="1" applyBorder="1"/>
    <xf numFmtId="166" fontId="0" fillId="9" borderId="1" xfId="0" applyNumberFormat="1" applyFill="1" applyBorder="1"/>
    <xf numFmtId="164" fontId="0" fillId="9" borderId="1" xfId="0" applyNumberFormat="1" applyFill="1" applyBorder="1"/>
    <xf numFmtId="165" fontId="0" fillId="9" borderId="11" xfId="0" applyNumberFormat="1" applyFill="1" applyBorder="1"/>
    <xf numFmtId="165" fontId="0" fillId="9" borderId="5" xfId="0" applyNumberFormat="1" applyFill="1" applyBorder="1"/>
    <xf numFmtId="165" fontId="0" fillId="9" borderId="12" xfId="0" applyNumberFormat="1" applyFill="1" applyBorder="1"/>
    <xf numFmtId="0" fontId="0" fillId="9" borderId="11" xfId="0" applyFill="1" applyBorder="1"/>
    <xf numFmtId="0" fontId="0" fillId="9" borderId="5" xfId="0" applyFill="1" applyBorder="1"/>
    <xf numFmtId="0" fontId="0" fillId="9" borderId="12" xfId="0" applyFill="1" applyBorder="1"/>
    <xf numFmtId="0" fontId="2" fillId="0" borderId="2" xfId="0" applyFont="1" applyBorder="1" applyAlignment="1">
      <alignment horizontal="left" vertical="center"/>
    </xf>
    <xf numFmtId="2" fontId="0" fillId="10" borderId="5" xfId="0" applyNumberFormat="1" applyFill="1" applyBorder="1"/>
    <xf numFmtId="2" fontId="0" fillId="10" borderId="12" xfId="0" applyNumberFormat="1" applyFill="1" applyBorder="1"/>
    <xf numFmtId="0" fontId="16" fillId="0" borderId="0" xfId="0" applyFont="1"/>
    <xf numFmtId="0" fontId="17" fillId="0" borderId="0" xfId="0" applyFont="1"/>
    <xf numFmtId="2" fontId="2" fillId="0" borderId="0" xfId="0" applyNumberFormat="1" applyFont="1"/>
    <xf numFmtId="2" fontId="3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/>
    </xf>
    <xf numFmtId="2" fontId="17" fillId="0" borderId="0" xfId="0" applyNumberFormat="1" applyFont="1"/>
    <xf numFmtId="165" fontId="2" fillId="0" borderId="0" xfId="0" applyNumberFormat="1" applyFont="1"/>
    <xf numFmtId="2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10" fillId="5" borderId="2" xfId="0" applyNumberFormat="1" applyFont="1" applyFill="1" applyBorder="1" applyAlignment="1">
      <alignment horizontal="center" vertical="center"/>
    </xf>
    <xf numFmtId="164" fontId="10" fillId="5" borderId="3" xfId="0" applyNumberFormat="1" applyFont="1" applyFill="1" applyBorder="1" applyAlignment="1">
      <alignment horizontal="center" vertical="center"/>
    </xf>
    <xf numFmtId="164" fontId="10" fillId="5" borderId="4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B5D2F-36AD-441B-823A-389ABC2A9365}">
  <dimension ref="B2:AJ59"/>
  <sheetViews>
    <sheetView workbookViewId="0">
      <selection activeCell="T5" sqref="T5"/>
    </sheetView>
  </sheetViews>
  <sheetFormatPr baseColWidth="10" defaultRowHeight="15" x14ac:dyDescent="0.25"/>
  <cols>
    <col min="9" max="9" width="12" customWidth="1"/>
    <col min="12" max="12" width="13.7109375" customWidth="1"/>
  </cols>
  <sheetData>
    <row r="2" spans="2:36" x14ac:dyDescent="0.25">
      <c r="B2" s="4" t="s">
        <v>0</v>
      </c>
      <c r="C2" s="2"/>
      <c r="D2" s="2"/>
      <c r="E2" s="2"/>
      <c r="F2" s="2"/>
      <c r="G2" s="2"/>
      <c r="H2" s="4" t="s">
        <v>3</v>
      </c>
      <c r="K2" s="4" t="s">
        <v>4</v>
      </c>
      <c r="N2" s="4" t="s">
        <v>5</v>
      </c>
      <c r="P2" s="4" t="s">
        <v>225</v>
      </c>
      <c r="Q2" s="4"/>
      <c r="R2" s="4"/>
      <c r="S2" s="4"/>
      <c r="T2" s="4"/>
      <c r="U2" s="4"/>
      <c r="X2" s="4" t="s">
        <v>6</v>
      </c>
      <c r="AA2" s="4" t="s">
        <v>7</v>
      </c>
      <c r="AB2" s="4"/>
      <c r="AC2" s="4"/>
      <c r="AD2" s="4"/>
    </row>
    <row r="3" spans="2:36" x14ac:dyDescent="0.25">
      <c r="B3" s="4"/>
      <c r="C3" s="2"/>
      <c r="D3" s="2"/>
      <c r="E3" s="2"/>
      <c r="F3" s="2"/>
      <c r="G3" s="2"/>
      <c r="H3" s="4"/>
      <c r="K3" s="4"/>
      <c r="N3" s="4"/>
      <c r="X3" s="4"/>
    </row>
    <row r="4" spans="2:36" x14ac:dyDescent="0.25">
      <c r="B4" s="253" t="s">
        <v>111</v>
      </c>
      <c r="C4" s="253"/>
      <c r="D4" s="4"/>
      <c r="E4" s="253" t="s">
        <v>111</v>
      </c>
      <c r="F4" s="253"/>
      <c r="G4" s="2"/>
      <c r="H4" s="253" t="s">
        <v>112</v>
      </c>
      <c r="I4" s="253"/>
      <c r="K4" s="254" t="s">
        <v>241</v>
      </c>
      <c r="L4" s="254"/>
      <c r="N4" s="254" t="s">
        <v>226</v>
      </c>
      <c r="O4" s="254"/>
      <c r="P4" s="25" t="s">
        <v>245</v>
      </c>
      <c r="Q4" s="4"/>
      <c r="R4" s="4"/>
      <c r="S4" s="25"/>
      <c r="T4" s="25" t="s">
        <v>246</v>
      </c>
      <c r="U4" s="4"/>
      <c r="X4" s="253" t="s">
        <v>113</v>
      </c>
      <c r="Y4" s="253"/>
      <c r="Z4" s="4"/>
      <c r="AA4" s="25" t="s">
        <v>238</v>
      </c>
      <c r="AB4" s="4"/>
      <c r="AC4" s="4"/>
      <c r="AD4" s="4"/>
    </row>
    <row r="5" spans="2:36" x14ac:dyDescent="0.25">
      <c r="B5" s="9" t="s">
        <v>1</v>
      </c>
      <c r="C5" s="9" t="s">
        <v>2</v>
      </c>
      <c r="D5" s="9"/>
      <c r="E5" s="43" t="s">
        <v>1</v>
      </c>
      <c r="F5" s="43" t="s">
        <v>2</v>
      </c>
      <c r="G5" s="4"/>
      <c r="H5" s="9" t="s">
        <v>1</v>
      </c>
      <c r="I5" s="9" t="s">
        <v>2</v>
      </c>
      <c r="K5" s="9" t="s">
        <v>1</v>
      </c>
      <c r="L5" s="9" t="s">
        <v>2</v>
      </c>
      <c r="N5" s="43"/>
      <c r="O5" s="43"/>
      <c r="P5" s="234" t="s">
        <v>125</v>
      </c>
      <c r="Q5" s="234" t="s">
        <v>242</v>
      </c>
      <c r="R5" s="234" t="s">
        <v>243</v>
      </c>
      <c r="S5" s="235"/>
      <c r="T5" s="234" t="s">
        <v>125</v>
      </c>
      <c r="U5" s="234" t="s">
        <v>242</v>
      </c>
      <c r="V5" s="234" t="s">
        <v>243</v>
      </c>
      <c r="W5" s="236"/>
      <c r="X5" s="9" t="s">
        <v>1</v>
      </c>
      <c r="Y5" s="9" t="s">
        <v>2</v>
      </c>
      <c r="Z5" s="9"/>
      <c r="AA5" s="9" t="s">
        <v>125</v>
      </c>
      <c r="AB5" s="9" t="s">
        <v>2</v>
      </c>
      <c r="AC5" s="9"/>
      <c r="AD5" s="200"/>
      <c r="AE5" s="12" t="s">
        <v>8</v>
      </c>
      <c r="AF5" s="13" t="s">
        <v>9</v>
      </c>
      <c r="AG5" s="14"/>
      <c r="AH5" s="14"/>
      <c r="AI5" s="14"/>
      <c r="AJ5" s="14"/>
    </row>
    <row r="6" spans="2:36" x14ac:dyDescent="0.25">
      <c r="B6" s="165">
        <v>2427</v>
      </c>
      <c r="C6" s="165">
        <v>4823</v>
      </c>
      <c r="D6" s="164"/>
      <c r="E6" s="165">
        <v>5687</v>
      </c>
      <c r="F6" s="165">
        <v>9461</v>
      </c>
      <c r="G6" s="5"/>
      <c r="H6" s="165">
        <v>1337</v>
      </c>
      <c r="I6" s="165">
        <v>1800</v>
      </c>
      <c r="K6" s="165">
        <v>0.55088587</v>
      </c>
      <c r="L6" s="165">
        <v>0.37321168999999998</v>
      </c>
      <c r="N6" s="6"/>
      <c r="O6" s="6"/>
      <c r="P6" s="165">
        <v>2379</v>
      </c>
      <c r="Q6" s="165">
        <v>2878</v>
      </c>
      <c r="R6" s="165"/>
      <c r="S6" s="232"/>
      <c r="T6" s="165">
        <v>0.64396805000000001</v>
      </c>
      <c r="U6" s="165">
        <v>5.9068799999999998E-2</v>
      </c>
      <c r="V6" s="165"/>
      <c r="W6" s="232"/>
      <c r="X6" s="166">
        <v>0.94579999999999997</v>
      </c>
      <c r="Y6" s="166">
        <v>2.3645</v>
      </c>
      <c r="Z6" s="166"/>
      <c r="AA6" s="6">
        <v>0.53100000000000003</v>
      </c>
      <c r="AB6" s="6">
        <v>1.9019999999999999</v>
      </c>
      <c r="AC6" s="6"/>
      <c r="AD6" s="201"/>
      <c r="AE6" s="15" t="s">
        <v>10</v>
      </c>
      <c r="AF6" s="16" t="s">
        <v>10</v>
      </c>
      <c r="AG6" s="16" t="s">
        <v>11</v>
      </c>
      <c r="AH6" s="16" t="s">
        <v>12</v>
      </c>
      <c r="AI6" s="16" t="s">
        <v>13</v>
      </c>
      <c r="AJ6" s="16" t="s">
        <v>14</v>
      </c>
    </row>
    <row r="7" spans="2:36" x14ac:dyDescent="0.25">
      <c r="B7" s="165">
        <v>2086</v>
      </c>
      <c r="C7" s="165">
        <v>7698</v>
      </c>
      <c r="D7" s="164"/>
      <c r="E7" s="165">
        <v>3461</v>
      </c>
      <c r="F7" s="165">
        <v>4647</v>
      </c>
      <c r="G7" s="6"/>
      <c r="H7" s="165">
        <v>2177.5</v>
      </c>
      <c r="I7" s="165">
        <v>3526.5</v>
      </c>
      <c r="K7" s="165">
        <v>1.0438638499999999</v>
      </c>
      <c r="L7" s="165">
        <v>0.45810600000000001</v>
      </c>
      <c r="N7" s="6"/>
      <c r="O7" s="6"/>
      <c r="P7" s="165">
        <v>2427</v>
      </c>
      <c r="Q7" s="165"/>
      <c r="R7" s="165">
        <v>4823</v>
      </c>
      <c r="S7" s="232"/>
      <c r="T7" s="165">
        <v>0.55088587</v>
      </c>
      <c r="U7" s="165"/>
      <c r="V7" s="165">
        <v>0.37321168999999998</v>
      </c>
      <c r="W7" s="232"/>
      <c r="X7" s="166">
        <v>6.6205999999999996</v>
      </c>
      <c r="Y7" s="166">
        <v>2.3645</v>
      </c>
      <c r="Z7" s="166"/>
      <c r="AA7" s="6">
        <v>0.69899999999999995</v>
      </c>
      <c r="AB7" s="6">
        <v>0.81399999999999995</v>
      </c>
      <c r="AC7" s="6"/>
      <c r="AD7" s="250" t="s">
        <v>125</v>
      </c>
      <c r="AE7" s="17">
        <v>14.191307423942849</v>
      </c>
      <c r="AF7" s="17">
        <v>20.257156723547951</v>
      </c>
      <c r="AG7" s="18">
        <f>AF7-AE7</f>
        <v>6.0658492996051017</v>
      </c>
      <c r="AH7" s="18">
        <f>POWER(2,-AG7)*1</f>
        <v>1.4927855126767182E-2</v>
      </c>
      <c r="AI7" s="220">
        <f>AH7/AVERAGE(AH$7:AH$18)</f>
        <v>0.53097756298142251</v>
      </c>
      <c r="AJ7" s="247">
        <f>AVERAGE(AI7:AI18)</f>
        <v>0.99999999999999989</v>
      </c>
    </row>
    <row r="8" spans="2:36" x14ac:dyDescent="0.25">
      <c r="B8" s="165">
        <v>2171.5</v>
      </c>
      <c r="C8" s="165">
        <v>2818.5</v>
      </c>
      <c r="D8" s="164"/>
      <c r="E8" s="165">
        <v>3647</v>
      </c>
      <c r="F8" s="165">
        <v>4968</v>
      </c>
      <c r="G8" s="6"/>
      <c r="H8" s="165">
        <v>2881</v>
      </c>
      <c r="I8" s="165">
        <v>2911.5</v>
      </c>
      <c r="K8" s="165">
        <v>1.3267326699999999</v>
      </c>
      <c r="L8" s="165">
        <v>1.0329962699999999</v>
      </c>
      <c r="N8" s="6"/>
      <c r="O8" s="6"/>
      <c r="P8" s="165">
        <v>2086</v>
      </c>
      <c r="Q8" s="165">
        <v>7698</v>
      </c>
      <c r="R8" s="165"/>
      <c r="S8" s="232"/>
      <c r="T8" s="165">
        <v>1.0438638499999999</v>
      </c>
      <c r="U8" s="165">
        <v>0.45810600000000001</v>
      </c>
      <c r="V8" s="165"/>
      <c r="W8" s="232"/>
      <c r="X8" s="166">
        <v>1.8915999999999999</v>
      </c>
      <c r="Y8" s="166">
        <v>1.8915999999999999</v>
      </c>
      <c r="Z8" s="166"/>
      <c r="AA8" s="6">
        <v>0.84099999999999997</v>
      </c>
      <c r="AB8" s="6">
        <v>1.0620000000000001</v>
      </c>
      <c r="AC8" s="6"/>
      <c r="AD8" s="251"/>
      <c r="AE8" s="17">
        <v>14.7979055652506</v>
      </c>
      <c r="AF8" s="17">
        <v>20.467740967739751</v>
      </c>
      <c r="AG8" s="18">
        <f t="shared" ref="AG8:AG18" si="0">AF8-AE8</f>
        <v>5.6698354024891504</v>
      </c>
      <c r="AH8" s="18">
        <f t="shared" ref="AH8:AH18" si="1">POWER(2,-AG8)*1</f>
        <v>1.9643074933388759E-2</v>
      </c>
      <c r="AI8" s="220">
        <f t="shared" ref="AI8:AI18" si="2">AH8/AVERAGE(AH$7:AH$18)</f>
        <v>0.69869595926678774</v>
      </c>
      <c r="AJ8" s="248"/>
    </row>
    <row r="9" spans="2:36" x14ac:dyDescent="0.25">
      <c r="B9" s="165">
        <v>4234</v>
      </c>
      <c r="C9" s="165">
        <v>7702.5</v>
      </c>
      <c r="D9" s="164"/>
      <c r="E9" s="165">
        <v>4307</v>
      </c>
      <c r="F9" s="165">
        <v>5370</v>
      </c>
      <c r="G9" s="6"/>
      <c r="H9" s="165">
        <v>1681</v>
      </c>
      <c r="I9" s="165">
        <v>3297</v>
      </c>
      <c r="K9" s="165">
        <v>0.39702409</v>
      </c>
      <c r="L9" s="165">
        <v>0.42804283999999998</v>
      </c>
      <c r="N9" s="6"/>
      <c r="O9" s="6"/>
      <c r="P9" s="165">
        <v>2171.5</v>
      </c>
      <c r="Q9" s="165">
        <v>2818.5</v>
      </c>
      <c r="R9" s="165"/>
      <c r="S9" s="232"/>
      <c r="T9" s="165">
        <v>1.3267326699999999</v>
      </c>
      <c r="U9" s="165">
        <v>1.0329962699999999</v>
      </c>
      <c r="V9" s="165"/>
      <c r="W9" s="232"/>
      <c r="X9" s="166">
        <v>2.8374000000000001</v>
      </c>
      <c r="Y9" s="166">
        <v>1.4187000000000001</v>
      </c>
      <c r="Z9" s="166"/>
      <c r="AA9" s="6">
        <v>2.2639999999999998</v>
      </c>
      <c r="AB9" s="6">
        <v>1.228</v>
      </c>
      <c r="AC9" s="6"/>
      <c r="AD9" s="251"/>
      <c r="AE9" s="17">
        <v>16.365558697187552</v>
      </c>
      <c r="AF9" s="17">
        <v>21.768359994673048</v>
      </c>
      <c r="AG9" s="18">
        <f t="shared" si="0"/>
        <v>5.402801297485496</v>
      </c>
      <c r="AH9" s="18">
        <f t="shared" si="1"/>
        <v>2.3637130277405067E-2</v>
      </c>
      <c r="AI9" s="220">
        <f t="shared" si="2"/>
        <v>0.84076283725892309</v>
      </c>
      <c r="AJ9" s="248"/>
    </row>
    <row r="10" spans="2:36" x14ac:dyDescent="0.25">
      <c r="B10" s="165">
        <v>3800.5</v>
      </c>
      <c r="C10" s="165">
        <v>9052</v>
      </c>
      <c r="D10" s="164"/>
      <c r="E10" s="165">
        <v>7317</v>
      </c>
      <c r="F10" s="165">
        <v>9340</v>
      </c>
      <c r="G10" s="5"/>
      <c r="H10" s="165">
        <v>1377.5</v>
      </c>
      <c r="I10" s="165">
        <v>2289</v>
      </c>
      <c r="K10" s="165">
        <v>0.36245231</v>
      </c>
      <c r="L10" s="165">
        <v>0.25287229</v>
      </c>
      <c r="N10" s="6"/>
      <c r="O10" s="6"/>
      <c r="P10" s="165">
        <v>4234</v>
      </c>
      <c r="Q10" s="165">
        <v>7702.5</v>
      </c>
      <c r="R10" s="165"/>
      <c r="S10" s="232"/>
      <c r="T10" s="165">
        <v>0.68097282000000003</v>
      </c>
      <c r="U10" s="165"/>
      <c r="V10" s="165">
        <v>0.39098066999999997</v>
      </c>
      <c r="W10" s="232"/>
      <c r="X10" s="166">
        <v>1.4187000000000001</v>
      </c>
      <c r="Y10" s="166">
        <v>2.8374000000000001</v>
      </c>
      <c r="Z10" s="166"/>
      <c r="AA10" s="6">
        <v>1.4810000000000001</v>
      </c>
      <c r="AB10" s="6">
        <v>1.8169999999999999</v>
      </c>
      <c r="AC10" s="6"/>
      <c r="AD10" s="251"/>
      <c r="AE10" s="17">
        <v>17.081630741536301</v>
      </c>
      <c r="AF10" s="17">
        <v>21.055204304322199</v>
      </c>
      <c r="AG10" s="18">
        <f t="shared" si="0"/>
        <v>3.9735735627858979</v>
      </c>
      <c r="AH10" s="18">
        <f t="shared" si="1"/>
        <v>6.3655387703158067E-2</v>
      </c>
      <c r="AI10" s="220">
        <f t="shared" si="2"/>
        <v>2.264195515446445</v>
      </c>
      <c r="AJ10" s="248"/>
    </row>
    <row r="11" spans="2:36" x14ac:dyDescent="0.25">
      <c r="B11" s="165">
        <v>2124.5</v>
      </c>
      <c r="C11" s="165">
        <v>6272.5</v>
      </c>
      <c r="D11" s="164"/>
      <c r="E11" s="165">
        <v>4186</v>
      </c>
      <c r="F11" s="165">
        <v>6718</v>
      </c>
      <c r="G11" s="6"/>
      <c r="H11" s="165">
        <v>1124</v>
      </c>
      <c r="I11" s="165">
        <v>2509</v>
      </c>
      <c r="K11" s="165">
        <v>0.52906565999999999</v>
      </c>
      <c r="L11" s="165">
        <v>0.4</v>
      </c>
      <c r="N11" s="6"/>
      <c r="O11" s="6"/>
      <c r="P11" s="165">
        <v>3800.5</v>
      </c>
      <c r="Q11" s="165"/>
      <c r="R11" s="165">
        <v>9052</v>
      </c>
      <c r="S11" s="232"/>
      <c r="T11" s="165">
        <v>0.39702409</v>
      </c>
      <c r="U11" s="165">
        <v>0.42804283999999998</v>
      </c>
      <c r="V11" s="165"/>
      <c r="W11" s="232"/>
      <c r="X11" s="166">
        <v>2.3645</v>
      </c>
      <c r="Y11" s="166">
        <v>0.94579999999999997</v>
      </c>
      <c r="Z11" s="166"/>
      <c r="AA11" s="6">
        <v>1.2989999999999999</v>
      </c>
      <c r="AB11" s="6">
        <v>1.857</v>
      </c>
      <c r="AC11" s="6"/>
      <c r="AD11" s="251"/>
      <c r="AE11" s="17">
        <v>16.008957746502752</v>
      </c>
      <c r="AF11" s="17">
        <v>20.595128950037598</v>
      </c>
      <c r="AG11" s="18">
        <f t="shared" si="0"/>
        <v>4.5861712035348461</v>
      </c>
      <c r="AH11" s="18">
        <f t="shared" si="1"/>
        <v>4.1631772579853323E-2</v>
      </c>
      <c r="AI11" s="220">
        <f t="shared" si="2"/>
        <v>1.4808247373334846</v>
      </c>
      <c r="AJ11" s="248"/>
    </row>
    <row r="12" spans="2:36" x14ac:dyDescent="0.25">
      <c r="B12" s="165">
        <v>1582.5</v>
      </c>
      <c r="C12" s="165">
        <v>2717.5</v>
      </c>
      <c r="D12" s="164"/>
      <c r="E12" s="165">
        <v>5713</v>
      </c>
      <c r="F12" s="165">
        <v>9124</v>
      </c>
      <c r="G12" s="5"/>
      <c r="H12" s="165">
        <v>1859</v>
      </c>
      <c r="I12" s="165">
        <v>1779.5</v>
      </c>
      <c r="K12" s="165">
        <v>1.17472354</v>
      </c>
      <c r="L12" s="165">
        <v>0.65482980999999996</v>
      </c>
      <c r="N12" s="6"/>
      <c r="O12" s="6"/>
      <c r="P12" s="165">
        <v>2124.5</v>
      </c>
      <c r="Q12" s="165"/>
      <c r="R12" s="165">
        <v>6272.5</v>
      </c>
      <c r="S12" s="232"/>
      <c r="T12" s="165">
        <v>0.44989634000000001</v>
      </c>
      <c r="U12" s="165"/>
      <c r="V12" s="165">
        <v>0.96266335000000003</v>
      </c>
      <c r="W12" s="232"/>
      <c r="X12" s="166">
        <v>1.8915999999999999</v>
      </c>
      <c r="Y12" s="166">
        <v>3.3102999999999998</v>
      </c>
      <c r="Z12" s="166"/>
      <c r="AA12" s="6">
        <v>0.95099999999999996</v>
      </c>
      <c r="AB12" s="6">
        <v>0.81899999999999995</v>
      </c>
      <c r="AC12" s="6"/>
      <c r="AD12" s="251"/>
      <c r="AE12" s="17">
        <v>16.06142748782775</v>
      </c>
      <c r="AF12" s="17">
        <v>20.83691448841925</v>
      </c>
      <c r="AG12" s="18">
        <f t="shared" si="0"/>
        <v>4.7754870005915002</v>
      </c>
      <c r="AH12" s="18">
        <f t="shared" si="1"/>
        <v>3.6511961846506277E-2</v>
      </c>
      <c r="AI12" s="220">
        <f t="shared" si="2"/>
        <v>1.2987152110128424</v>
      </c>
      <c r="AJ12" s="248"/>
    </row>
    <row r="13" spans="2:36" x14ac:dyDescent="0.25">
      <c r="B13" s="165">
        <v>548</v>
      </c>
      <c r="C13" s="165">
        <v>682</v>
      </c>
      <c r="D13" s="164"/>
      <c r="E13" s="165">
        <v>7388</v>
      </c>
      <c r="F13" s="165">
        <v>6187</v>
      </c>
      <c r="G13" s="6"/>
      <c r="H13" s="165">
        <v>2407</v>
      </c>
      <c r="I13" s="165">
        <v>2313</v>
      </c>
      <c r="K13" s="165">
        <v>4.3923357699999999</v>
      </c>
      <c r="L13" s="165">
        <v>3.3914955999999998</v>
      </c>
      <c r="N13" s="6"/>
      <c r="O13" s="6"/>
      <c r="P13" s="165">
        <v>1582.5</v>
      </c>
      <c r="Q13" s="165"/>
      <c r="R13" s="165">
        <v>2717.5</v>
      </c>
      <c r="S13" s="232"/>
      <c r="T13" s="165">
        <v>0.36245231</v>
      </c>
      <c r="U13" s="165"/>
      <c r="V13" s="165">
        <v>0.25287229</v>
      </c>
      <c r="W13" s="232"/>
      <c r="X13" s="166">
        <v>3.7831999999999999</v>
      </c>
      <c r="Y13" s="166">
        <v>1.4187000000000001</v>
      </c>
      <c r="Z13" s="166"/>
      <c r="AA13" s="6">
        <v>0.59399999999999997</v>
      </c>
      <c r="AB13" s="6">
        <v>1.038</v>
      </c>
      <c r="AC13" s="6"/>
      <c r="AD13" s="251"/>
      <c r="AE13" s="17">
        <v>14.80003303238065</v>
      </c>
      <c r="AF13" s="17">
        <v>20.025531770837098</v>
      </c>
      <c r="AG13" s="18">
        <f t="shared" si="0"/>
        <v>5.225498738456448</v>
      </c>
      <c r="AH13" s="18">
        <f t="shared" si="1"/>
        <v>2.6728103072642524E-2</v>
      </c>
      <c r="AI13" s="220">
        <f t="shared" si="2"/>
        <v>0.95070744672355767</v>
      </c>
      <c r="AJ13" s="248"/>
    </row>
    <row r="14" spans="2:36" x14ac:dyDescent="0.25">
      <c r="B14" s="165">
        <v>368</v>
      </c>
      <c r="C14" s="165">
        <v>747</v>
      </c>
      <c r="D14" s="164"/>
      <c r="E14" s="165">
        <v>6641</v>
      </c>
      <c r="F14" s="165">
        <v>9937</v>
      </c>
      <c r="G14" s="6"/>
      <c r="H14" s="165">
        <v>1875</v>
      </c>
      <c r="I14" s="165">
        <v>1989</v>
      </c>
      <c r="K14" s="165">
        <v>5.0951086999999999</v>
      </c>
      <c r="L14" s="165">
        <v>2.6626506000000001</v>
      </c>
      <c r="N14" s="6"/>
      <c r="O14" s="6"/>
      <c r="P14" s="165">
        <v>626</v>
      </c>
      <c r="Q14" s="165"/>
      <c r="R14" s="165">
        <v>1741</v>
      </c>
      <c r="S14" s="232"/>
      <c r="T14" s="165">
        <v>0.52906565999999999</v>
      </c>
      <c r="U14" s="165"/>
      <c r="V14" s="165">
        <v>0.4</v>
      </c>
      <c r="W14" s="232"/>
      <c r="X14" s="166">
        <v>0.94579999999999997</v>
      </c>
      <c r="Y14" s="166">
        <v>3.7831999999999999</v>
      </c>
      <c r="Z14" s="166"/>
      <c r="AA14" s="6">
        <v>0.80700000000000005</v>
      </c>
      <c r="AB14" s="6">
        <v>1.1850000000000001</v>
      </c>
      <c r="AC14" s="6"/>
      <c r="AD14" s="251"/>
      <c r="AE14" s="17">
        <v>16.133821774257051</v>
      </c>
      <c r="AF14" s="17">
        <v>22.038313212353501</v>
      </c>
      <c r="AG14" s="18">
        <f t="shared" si="0"/>
        <v>5.9044914380964499</v>
      </c>
      <c r="AH14" s="18">
        <f t="shared" si="1"/>
        <v>1.6694405879423294E-2</v>
      </c>
      <c r="AI14" s="220">
        <f t="shared" si="2"/>
        <v>0.59381303435777655</v>
      </c>
      <c r="AJ14" s="248"/>
    </row>
    <row r="15" spans="2:36" x14ac:dyDescent="0.25">
      <c r="B15" s="165">
        <v>626</v>
      </c>
      <c r="C15" s="165">
        <v>1741</v>
      </c>
      <c r="D15" s="164"/>
      <c r="E15" s="165">
        <v>2399</v>
      </c>
      <c r="F15" s="165">
        <v>3799</v>
      </c>
      <c r="G15" s="6"/>
      <c r="H15" s="165">
        <v>962</v>
      </c>
      <c r="I15" s="165">
        <v>1493</v>
      </c>
      <c r="K15" s="165">
        <v>1.53674121</v>
      </c>
      <c r="L15" s="165">
        <v>0.85755313</v>
      </c>
      <c r="N15" s="6"/>
      <c r="O15" s="6"/>
      <c r="P15" s="165">
        <v>368</v>
      </c>
      <c r="Q15" s="165">
        <v>747</v>
      </c>
      <c r="R15" s="165"/>
      <c r="S15" s="232"/>
      <c r="T15" s="165">
        <v>1.17472354</v>
      </c>
      <c r="U15" s="165"/>
      <c r="V15" s="165">
        <v>0.65482980999999996</v>
      </c>
      <c r="W15" s="232"/>
      <c r="X15" s="166">
        <v>1.4187000000000001</v>
      </c>
      <c r="Y15" s="166">
        <v>1.4187000000000001</v>
      </c>
      <c r="Z15" s="166"/>
      <c r="AA15" s="6">
        <v>0.623</v>
      </c>
      <c r="AB15" s="6">
        <v>0.81599999999999995</v>
      </c>
      <c r="AC15" s="6"/>
      <c r="AD15" s="251"/>
      <c r="AE15" s="17">
        <v>16.45700910472365</v>
      </c>
      <c r="AF15" s="17">
        <v>21.919187902628551</v>
      </c>
      <c r="AG15" s="18">
        <f t="shared" si="0"/>
        <v>5.462178797904901</v>
      </c>
      <c r="AH15" s="18">
        <f t="shared" si="1"/>
        <v>2.2684036642589573E-2</v>
      </c>
      <c r="AI15" s="220">
        <f t="shared" si="2"/>
        <v>0.80686169531924834</v>
      </c>
      <c r="AJ15" s="248"/>
    </row>
    <row r="16" spans="2:36" x14ac:dyDescent="0.25">
      <c r="B16" s="165">
        <v>2779</v>
      </c>
      <c r="C16" s="165">
        <v>6164</v>
      </c>
      <c r="D16" s="164"/>
      <c r="E16" s="165">
        <v>3324</v>
      </c>
      <c r="F16" s="165">
        <v>4319</v>
      </c>
      <c r="G16" s="6"/>
      <c r="H16" s="165">
        <v>1864</v>
      </c>
      <c r="I16" s="165">
        <v>2985</v>
      </c>
      <c r="K16" s="165">
        <v>0.67074487000000005</v>
      </c>
      <c r="L16" s="165">
        <v>0.48426346999999997</v>
      </c>
      <c r="N16" s="6"/>
      <c r="O16" s="6"/>
      <c r="P16" s="165">
        <v>2779</v>
      </c>
      <c r="Q16" s="165"/>
      <c r="R16" s="165">
        <v>6164</v>
      </c>
      <c r="S16" s="232"/>
      <c r="T16" s="165">
        <v>4.3923357699999999</v>
      </c>
      <c r="U16" s="165"/>
      <c r="V16" s="195"/>
      <c r="W16" s="233"/>
      <c r="X16" s="166">
        <v>0.94579999999999997</v>
      </c>
      <c r="Y16" s="166">
        <v>3.3102999999999998</v>
      </c>
      <c r="Z16" s="166"/>
      <c r="AA16" s="6">
        <v>1.121</v>
      </c>
      <c r="AB16" s="6">
        <v>1.1839999999999999</v>
      </c>
      <c r="AC16" s="6"/>
      <c r="AD16" s="251"/>
      <c r="AE16" s="17">
        <v>15.17475865071175</v>
      </c>
      <c r="AF16" s="17">
        <v>21.010403396201301</v>
      </c>
      <c r="AG16" s="18">
        <f t="shared" si="0"/>
        <v>5.8356447454895513</v>
      </c>
      <c r="AH16" s="18">
        <f t="shared" si="1"/>
        <v>1.751039276419054E-2</v>
      </c>
      <c r="AI16" s="220">
        <f t="shared" si="2"/>
        <v>0.62283734654590983</v>
      </c>
      <c r="AJ16" s="248"/>
    </row>
    <row r="17" spans="2:36" x14ac:dyDescent="0.25">
      <c r="B17" s="165">
        <v>2389</v>
      </c>
      <c r="C17" s="165">
        <v>2645</v>
      </c>
      <c r="D17" s="164"/>
      <c r="E17" s="165">
        <v>3047</v>
      </c>
      <c r="F17" s="165">
        <v>7586</v>
      </c>
      <c r="G17" s="6"/>
      <c r="H17" s="165">
        <v>2463</v>
      </c>
      <c r="I17" s="165">
        <v>2820</v>
      </c>
      <c r="K17" s="165">
        <v>1.0309752999999999</v>
      </c>
      <c r="L17" s="165">
        <v>1.0661625699999999</v>
      </c>
      <c r="N17" s="6"/>
      <c r="O17" s="6"/>
      <c r="P17" s="165">
        <v>2389</v>
      </c>
      <c r="Q17" s="165"/>
      <c r="R17" s="165">
        <v>2645</v>
      </c>
      <c r="S17" s="232"/>
      <c r="T17" s="165">
        <v>5.0951086999999999</v>
      </c>
      <c r="U17" s="165">
        <v>2.6626506000000001</v>
      </c>
      <c r="V17" s="165"/>
      <c r="W17" s="232"/>
      <c r="X17" s="166">
        <v>4.7290000000000001</v>
      </c>
      <c r="Y17" s="166">
        <v>0.94579999999999997</v>
      </c>
      <c r="Z17" s="166"/>
      <c r="AA17" s="6">
        <v>0.79100000000000004</v>
      </c>
      <c r="AB17" s="6">
        <v>0.80500000000000005</v>
      </c>
      <c r="AC17" s="6"/>
      <c r="AD17" s="251"/>
      <c r="AE17" s="17">
        <v>16.2460300980553</v>
      </c>
      <c r="AF17" s="17">
        <v>21.234044509654201</v>
      </c>
      <c r="AG17" s="18">
        <f t="shared" si="0"/>
        <v>4.9880144115989005</v>
      </c>
      <c r="AH17" s="18">
        <f t="shared" si="1"/>
        <v>3.151069944219026E-2</v>
      </c>
      <c r="AI17" s="220">
        <f t="shared" si="2"/>
        <v>1.1208223991705946</v>
      </c>
      <c r="AJ17" s="248"/>
    </row>
    <row r="18" spans="2:36" x14ac:dyDescent="0.25">
      <c r="B18" s="165">
        <v>1348</v>
      </c>
      <c r="C18" s="165">
        <v>1718</v>
      </c>
      <c r="D18" s="164"/>
      <c r="E18" s="165">
        <v>5582</v>
      </c>
      <c r="F18" s="165">
        <v>6930</v>
      </c>
      <c r="G18" s="6"/>
      <c r="H18" s="165">
        <v>2659</v>
      </c>
      <c r="I18" s="165">
        <v>3100</v>
      </c>
      <c r="K18" s="165">
        <v>1.9725519300000001</v>
      </c>
      <c r="L18" s="165">
        <v>1.80442375</v>
      </c>
      <c r="N18" s="6"/>
      <c r="O18" s="6"/>
      <c r="P18" s="165">
        <v>1348</v>
      </c>
      <c r="Q18" s="165">
        <v>1718</v>
      </c>
      <c r="R18" s="165"/>
      <c r="S18" s="232"/>
      <c r="T18" s="165">
        <v>1.53674121</v>
      </c>
      <c r="U18" s="165"/>
      <c r="V18" s="165">
        <v>0.85755313</v>
      </c>
      <c r="W18" s="232"/>
      <c r="X18" s="166">
        <v>1.4187000000000001</v>
      </c>
      <c r="Y18" s="166">
        <v>2.8374000000000001</v>
      </c>
      <c r="Z18" s="166"/>
      <c r="AA18" s="1"/>
      <c r="AB18" s="1"/>
      <c r="AC18" s="1"/>
      <c r="AD18" s="252"/>
      <c r="AE18" s="17">
        <v>15.5065090988804</v>
      </c>
      <c r="AF18" s="17">
        <v>20.9977215037839</v>
      </c>
      <c r="AG18" s="18">
        <f t="shared" si="0"/>
        <v>5.4912124049035</v>
      </c>
      <c r="AH18" s="18">
        <f t="shared" si="1"/>
        <v>2.2232093157327985E-2</v>
      </c>
      <c r="AI18" s="220">
        <f t="shared" si="2"/>
        <v>0.79078625458300789</v>
      </c>
      <c r="AJ18" s="249"/>
    </row>
    <row r="19" spans="2:36" x14ac:dyDescent="0.25">
      <c r="B19" s="165">
        <v>1184</v>
      </c>
      <c r="C19" s="165">
        <v>1789</v>
      </c>
      <c r="D19" s="164"/>
      <c r="E19" s="165">
        <v>6759</v>
      </c>
      <c r="F19" s="165">
        <v>11683</v>
      </c>
      <c r="G19" s="6"/>
      <c r="H19" s="165">
        <v>3381</v>
      </c>
      <c r="I19" s="165">
        <v>2702</v>
      </c>
      <c r="K19" s="165">
        <v>2.8555743200000001</v>
      </c>
      <c r="L19" s="165">
        <v>1.5103409699999999</v>
      </c>
      <c r="N19" s="6"/>
      <c r="O19" s="6"/>
      <c r="P19" s="165">
        <v>1184</v>
      </c>
      <c r="Q19" s="165">
        <v>1789</v>
      </c>
      <c r="R19" s="165"/>
      <c r="S19" s="232"/>
      <c r="T19" s="165">
        <v>0.67074487000000005</v>
      </c>
      <c r="U19" s="165"/>
      <c r="V19" s="165">
        <v>0.48426346999999997</v>
      </c>
      <c r="W19" s="232"/>
      <c r="X19" s="166">
        <v>2.8374000000000001</v>
      </c>
      <c r="Y19" s="166">
        <v>5.6748000000000003</v>
      </c>
      <c r="Z19" s="166"/>
      <c r="AA19" s="167" t="s">
        <v>228</v>
      </c>
      <c r="AB19" s="166"/>
      <c r="AC19" s="166"/>
      <c r="AD19" s="166"/>
    </row>
    <row r="20" spans="2:36" x14ac:dyDescent="0.25">
      <c r="B20" s="165">
        <v>1411</v>
      </c>
      <c r="C20" s="165">
        <v>1601</v>
      </c>
      <c r="D20" s="164"/>
      <c r="E20" s="165">
        <v>3626</v>
      </c>
      <c r="F20" s="165">
        <v>9943</v>
      </c>
      <c r="G20" s="6"/>
      <c r="H20" s="165">
        <v>2138</v>
      </c>
      <c r="I20" s="165">
        <v>2229</v>
      </c>
      <c r="K20" s="165">
        <v>1.5152374200000001</v>
      </c>
      <c r="L20" s="165">
        <v>1.3922548400000001</v>
      </c>
      <c r="N20" s="6"/>
      <c r="O20" s="6"/>
      <c r="P20" s="165">
        <v>1411</v>
      </c>
      <c r="Q20" s="165">
        <v>1601</v>
      </c>
      <c r="R20" s="165"/>
      <c r="S20" s="232"/>
      <c r="T20" s="165">
        <v>1.0309752999999999</v>
      </c>
      <c r="U20" s="165"/>
      <c r="V20" s="165">
        <v>1.0661625699999999</v>
      </c>
      <c r="W20" s="232"/>
      <c r="X20" s="166">
        <v>0.47289999999999999</v>
      </c>
      <c r="Y20" s="166">
        <v>0.94579999999999997</v>
      </c>
      <c r="Z20" s="166"/>
      <c r="AA20" s="166"/>
      <c r="AB20" s="166"/>
      <c r="AC20" s="166"/>
      <c r="AD20" s="250" t="s">
        <v>2</v>
      </c>
      <c r="AE20" s="17">
        <v>15.91485933118785</v>
      </c>
      <c r="AF20" s="17">
        <v>20.139750667114548</v>
      </c>
      <c r="AG20" s="18">
        <f t="shared" ref="AG20:AG31" si="3">AF20-AE20</f>
        <v>4.2248913359266975</v>
      </c>
      <c r="AH20" s="18">
        <f t="shared" ref="AH20:AH31" si="4">POWER(2,-AG20)*1</f>
        <v>5.3478716980917392E-2</v>
      </c>
      <c r="AI20" s="220">
        <f>AH20/AVERAGE(AH$7:AH$18)</f>
        <v>1.902215594454945</v>
      </c>
      <c r="AJ20" s="247">
        <f>AVERAGE(AI20,AI21,AI22,AI23,AI24,AI25,AI26,AI27,AI28,AI29,AI30,AI31)</f>
        <v>1.2104486682201812</v>
      </c>
    </row>
    <row r="21" spans="2:36" x14ac:dyDescent="0.25">
      <c r="B21" s="165">
        <v>1350</v>
      </c>
      <c r="C21" s="165">
        <v>3161</v>
      </c>
      <c r="D21" s="164"/>
      <c r="E21" s="165">
        <v>3707</v>
      </c>
      <c r="F21" s="165">
        <v>9672</v>
      </c>
      <c r="G21" s="6"/>
      <c r="H21" s="165">
        <v>1890</v>
      </c>
      <c r="I21" s="165">
        <v>3733</v>
      </c>
      <c r="K21" s="165">
        <v>1.4</v>
      </c>
      <c r="L21" s="165">
        <v>1.18095539</v>
      </c>
      <c r="N21" s="6"/>
      <c r="O21" s="6"/>
      <c r="P21" s="165">
        <v>1350</v>
      </c>
      <c r="Q21" s="165">
        <v>3161</v>
      </c>
      <c r="R21" s="165"/>
      <c r="S21" s="232"/>
      <c r="T21" s="165">
        <v>1.9725519300000001</v>
      </c>
      <c r="U21" s="165">
        <v>1.80442375</v>
      </c>
      <c r="V21" s="165"/>
      <c r="W21" s="232"/>
      <c r="X21" s="166">
        <v>0.94579999999999997</v>
      </c>
      <c r="Y21" s="166">
        <v>3.7831999999999999</v>
      </c>
      <c r="Z21" s="166"/>
      <c r="AA21" s="166"/>
      <c r="AB21" s="166"/>
      <c r="AC21" s="166"/>
      <c r="AD21" s="251"/>
      <c r="AE21" s="17">
        <v>15.08605765034765</v>
      </c>
      <c r="AF21" s="17">
        <v>20.535109042986498</v>
      </c>
      <c r="AG21" s="18">
        <f t="shared" si="3"/>
        <v>5.4490513926388484</v>
      </c>
      <c r="AH21" s="18">
        <f t="shared" si="4"/>
        <v>2.289138569916575E-2</v>
      </c>
      <c r="AI21" s="220">
        <f t="shared" ref="AI21:AI31" si="5">AH21/AVERAGE(AH$7:AH$18)</f>
        <v>0.81423701453372133</v>
      </c>
      <c r="AJ21" s="248"/>
    </row>
    <row r="22" spans="2:36" x14ac:dyDescent="0.25">
      <c r="E22" s="165">
        <v>6448</v>
      </c>
      <c r="F22" s="165">
        <v>7713</v>
      </c>
      <c r="G22" s="6"/>
      <c r="N22" s="6"/>
      <c r="O22" s="6"/>
      <c r="P22" s="165">
        <v>5687</v>
      </c>
      <c r="Q22" s="165">
        <v>9461</v>
      </c>
      <c r="R22" s="165"/>
      <c r="S22" s="232"/>
      <c r="T22" s="165">
        <v>2.8555743200000001</v>
      </c>
      <c r="U22" s="165">
        <v>1.5103409699999999</v>
      </c>
      <c r="V22" s="165"/>
      <c r="W22" s="232"/>
      <c r="X22" s="166">
        <v>2.3645</v>
      </c>
      <c r="Y22" s="166">
        <v>2.3645</v>
      </c>
      <c r="Z22" s="166"/>
      <c r="AA22" s="166"/>
      <c r="AB22" s="166"/>
      <c r="AC22" s="166"/>
      <c r="AD22" s="251"/>
      <c r="AE22" s="17">
        <v>14.198965333130548</v>
      </c>
      <c r="AF22" s="17">
        <v>19.265182806037501</v>
      </c>
      <c r="AG22" s="18">
        <f t="shared" si="3"/>
        <v>5.0662174729069527</v>
      </c>
      <c r="AH22" s="18">
        <f t="shared" si="4"/>
        <v>2.9848092099557563E-2</v>
      </c>
      <c r="AI22" s="220">
        <f t="shared" si="5"/>
        <v>1.0616841514123374</v>
      </c>
      <c r="AJ22" s="248"/>
    </row>
    <row r="23" spans="2:36" x14ac:dyDescent="0.25">
      <c r="B23" t="s">
        <v>227</v>
      </c>
      <c r="E23" s="165">
        <v>5674</v>
      </c>
      <c r="F23" s="165">
        <v>3982</v>
      </c>
      <c r="G23" s="6"/>
      <c r="H23" t="s">
        <v>227</v>
      </c>
      <c r="K23" t="s">
        <v>227</v>
      </c>
      <c r="N23" s="6"/>
      <c r="O23" s="6"/>
      <c r="P23" s="165">
        <v>3461</v>
      </c>
      <c r="Q23" s="165">
        <v>4647</v>
      </c>
      <c r="R23" s="165"/>
      <c r="S23" s="232"/>
      <c r="T23" s="165">
        <v>1.5152374200000001</v>
      </c>
      <c r="U23" s="165">
        <v>1.3922548400000001</v>
      </c>
      <c r="V23" s="165"/>
      <c r="W23" s="232"/>
      <c r="X23" s="166">
        <v>0.94579999999999997</v>
      </c>
      <c r="Y23" s="166">
        <v>1.4187000000000001</v>
      </c>
      <c r="Z23" s="166"/>
      <c r="AA23" s="166"/>
      <c r="AB23" s="166"/>
      <c r="AC23" s="166"/>
      <c r="AD23" s="251"/>
      <c r="AE23" s="17">
        <v>16.341406566813149</v>
      </c>
      <c r="AF23" s="17">
        <v>21.198031170022549</v>
      </c>
      <c r="AG23" s="18">
        <f t="shared" si="3"/>
        <v>4.8566246032094007</v>
      </c>
      <c r="AH23" s="18">
        <f t="shared" si="4"/>
        <v>3.4515193839339757E-2</v>
      </c>
      <c r="AI23" s="220">
        <f t="shared" si="5"/>
        <v>1.2276910081865815</v>
      </c>
      <c r="AJ23" s="248"/>
    </row>
    <row r="24" spans="2:36" x14ac:dyDescent="0.25">
      <c r="E24" s="165">
        <v>3531</v>
      </c>
      <c r="F24" s="165">
        <v>10782</v>
      </c>
      <c r="G24" s="6"/>
      <c r="N24" s="6"/>
      <c r="O24" s="6"/>
      <c r="P24" s="165">
        <v>3647</v>
      </c>
      <c r="Q24" s="165">
        <v>4968</v>
      </c>
      <c r="R24" s="165"/>
      <c r="S24" s="232"/>
      <c r="T24" s="165">
        <v>1.4</v>
      </c>
      <c r="U24" s="165">
        <v>1.18095539</v>
      </c>
      <c r="V24" s="165"/>
      <c r="W24" s="232"/>
      <c r="X24" s="166">
        <v>1.8915999999999999</v>
      </c>
      <c r="Y24" s="166">
        <v>2.3645</v>
      </c>
      <c r="Z24" s="166"/>
      <c r="AA24" s="166"/>
      <c r="AB24" s="166"/>
      <c r="AC24" s="166"/>
      <c r="AD24" s="251"/>
      <c r="AE24" s="17">
        <v>16.02185424244125</v>
      </c>
      <c r="AF24" s="17">
        <v>20.312898863926002</v>
      </c>
      <c r="AG24" s="18">
        <f t="shared" si="3"/>
        <v>4.2910446214847511</v>
      </c>
      <c r="AH24" s="18">
        <f t="shared" si="4"/>
        <v>5.1081878081582599E-2</v>
      </c>
      <c r="AI24" s="220">
        <f t="shared" si="5"/>
        <v>1.8169610373320104</v>
      </c>
      <c r="AJ24" s="248"/>
    </row>
    <row r="25" spans="2:36" x14ac:dyDescent="0.25">
      <c r="E25" s="165">
        <v>5395</v>
      </c>
      <c r="F25" s="241"/>
      <c r="N25" s="6"/>
      <c r="O25" s="10"/>
      <c r="P25" s="165">
        <v>4307</v>
      </c>
      <c r="Q25" s="165"/>
      <c r="R25" s="165">
        <v>5370</v>
      </c>
      <c r="S25" s="195"/>
      <c r="T25" s="195"/>
      <c r="U25" s="195"/>
      <c r="V25" s="236"/>
      <c r="W25" s="236"/>
      <c r="X25" s="166">
        <v>0.94579999999999997</v>
      </c>
      <c r="Y25" s="166">
        <v>1.4187000000000001</v>
      </c>
      <c r="Z25" s="166"/>
      <c r="AA25" s="166"/>
      <c r="AB25" s="166"/>
      <c r="AC25" s="166"/>
      <c r="AD25" s="251"/>
      <c r="AE25" s="17">
        <v>16.596841191359001</v>
      </c>
      <c r="AF25" s="17">
        <v>20.85658410003375</v>
      </c>
      <c r="AG25" s="18">
        <f t="shared" si="3"/>
        <v>4.2597429086747489</v>
      </c>
      <c r="AH25" s="18">
        <f t="shared" si="4"/>
        <v>5.2202296695772511E-2</v>
      </c>
      <c r="AI25" s="220">
        <f t="shared" si="5"/>
        <v>1.8568138588009726</v>
      </c>
      <c r="AJ25" s="248"/>
    </row>
    <row r="26" spans="2:36" x14ac:dyDescent="0.25">
      <c r="P26" s="165">
        <v>4186</v>
      </c>
      <c r="Q26" s="165">
        <v>6718</v>
      </c>
      <c r="R26" s="165"/>
      <c r="S26" s="236"/>
      <c r="T26" s="232" t="s">
        <v>244</v>
      </c>
      <c r="U26" s="236"/>
      <c r="V26" s="236"/>
      <c r="W26" s="236"/>
      <c r="X26" s="166">
        <v>3.3102999999999998</v>
      </c>
      <c r="Y26" s="166">
        <v>2.3645</v>
      </c>
      <c r="Z26" s="166"/>
      <c r="AA26" s="166"/>
      <c r="AB26" s="166"/>
      <c r="AC26" s="166"/>
      <c r="AD26" s="251"/>
      <c r="AE26" s="17">
        <v>16.484384250046652</v>
      </c>
      <c r="AF26" s="17">
        <v>21.924736124970401</v>
      </c>
      <c r="AG26" s="18">
        <f t="shared" si="3"/>
        <v>5.4403518749237492</v>
      </c>
      <c r="AH26" s="18">
        <f t="shared" si="4"/>
        <v>2.3029838831836798E-2</v>
      </c>
      <c r="AI26" s="220">
        <f t="shared" si="5"/>
        <v>0.81916173455200414</v>
      </c>
      <c r="AJ26" s="248"/>
    </row>
    <row r="27" spans="2:36" x14ac:dyDescent="0.25">
      <c r="E27" t="s">
        <v>227</v>
      </c>
      <c r="P27" s="165">
        <v>5713</v>
      </c>
      <c r="Q27" s="165">
        <v>9124</v>
      </c>
      <c r="R27" s="165"/>
      <c r="S27" s="236"/>
      <c r="T27" s="236"/>
      <c r="U27" s="236"/>
      <c r="V27" s="236"/>
      <c r="W27" s="236"/>
      <c r="X27" s="166">
        <v>1.4187000000000001</v>
      </c>
      <c r="Y27" s="166">
        <v>2.3645</v>
      </c>
      <c r="Z27" s="166"/>
      <c r="AA27" s="166"/>
      <c r="AB27" s="166"/>
      <c r="AC27" s="166"/>
      <c r="AD27" s="251"/>
      <c r="AE27" s="17">
        <v>16.921961773625902</v>
      </c>
      <c r="AF27" s="17">
        <v>22.020779765456499</v>
      </c>
      <c r="AG27" s="18">
        <f t="shared" si="3"/>
        <v>5.0988179918305967</v>
      </c>
      <c r="AH27" s="18">
        <f t="shared" si="4"/>
        <v>2.9181179498749141E-2</v>
      </c>
      <c r="AI27" s="220">
        <f t="shared" si="5"/>
        <v>1.0379623491512815</v>
      </c>
      <c r="AJ27" s="248"/>
    </row>
    <row r="28" spans="2:36" x14ac:dyDescent="0.25">
      <c r="P28" s="165">
        <v>6641</v>
      </c>
      <c r="Q28" s="165"/>
      <c r="R28" s="165">
        <v>9937</v>
      </c>
      <c r="S28" s="236"/>
      <c r="T28" s="236"/>
      <c r="U28" s="236"/>
      <c r="V28" s="236"/>
      <c r="W28" s="236"/>
      <c r="X28" s="166">
        <v>2.3645</v>
      </c>
      <c r="Y28" s="166">
        <v>4.2561</v>
      </c>
      <c r="Z28" s="166"/>
      <c r="AA28" s="166"/>
      <c r="AB28" s="166"/>
      <c r="AC28" s="166"/>
      <c r="AD28" s="251"/>
      <c r="AE28" s="17">
        <v>16.131580474561151</v>
      </c>
      <c r="AF28" s="17">
        <v>21.03987092442075</v>
      </c>
      <c r="AG28" s="18">
        <f t="shared" si="3"/>
        <v>4.9082904498595994</v>
      </c>
      <c r="AH28" s="18">
        <f t="shared" si="4"/>
        <v>3.3301005518879087E-2</v>
      </c>
      <c r="AI28" s="220">
        <f t="shared" si="5"/>
        <v>1.1845028374866471</v>
      </c>
      <c r="AJ28" s="248"/>
    </row>
    <row r="29" spans="2:36" x14ac:dyDescent="0.25">
      <c r="P29" s="165">
        <v>2399</v>
      </c>
      <c r="Q29" s="165">
        <v>3799</v>
      </c>
      <c r="R29" s="165"/>
      <c r="S29" s="236"/>
      <c r="T29" s="236"/>
      <c r="U29" s="236"/>
      <c r="V29" s="236"/>
      <c r="W29" s="236"/>
      <c r="X29" s="166">
        <v>0.47289999999999999</v>
      </c>
      <c r="Y29" s="166">
        <v>1.4187000000000001</v>
      </c>
      <c r="Z29" s="166"/>
      <c r="AA29" s="166"/>
      <c r="AB29" s="166"/>
      <c r="AC29" s="166"/>
      <c r="AD29" s="251"/>
      <c r="AE29" s="17">
        <v>16.6430468905357</v>
      </c>
      <c r="AF29" s="17">
        <v>22.088885915465397</v>
      </c>
      <c r="AG29" s="18">
        <f t="shared" si="3"/>
        <v>5.4458390249296968</v>
      </c>
      <c r="AH29" s="18">
        <f t="shared" si="4"/>
        <v>2.2942413446318786E-2</v>
      </c>
      <c r="AI29" s="220">
        <f t="shared" si="5"/>
        <v>0.81605205015656623</v>
      </c>
      <c r="AJ29" s="248"/>
    </row>
    <row r="30" spans="2:36" x14ac:dyDescent="0.25">
      <c r="P30" s="165">
        <v>3324</v>
      </c>
      <c r="Q30" s="165"/>
      <c r="R30" s="165">
        <v>4319</v>
      </c>
      <c r="S30" s="236"/>
      <c r="T30" s="236"/>
      <c r="U30" s="236"/>
      <c r="V30" s="236"/>
      <c r="W30" s="236"/>
      <c r="X30" s="166">
        <v>2.3645</v>
      </c>
      <c r="Y30" s="166">
        <v>1.8915999999999999</v>
      </c>
      <c r="Z30" s="166"/>
      <c r="AA30" s="166"/>
      <c r="AB30" s="166"/>
      <c r="AC30" s="166"/>
      <c r="AD30" s="251"/>
      <c r="AE30" s="17">
        <v>16.422604771423551</v>
      </c>
      <c r="AF30" s="17">
        <v>21.3320914572558</v>
      </c>
      <c r="AG30" s="18">
        <f t="shared" si="3"/>
        <v>4.909486685832249</v>
      </c>
      <c r="AH30" s="18">
        <f t="shared" si="4"/>
        <v>3.3273404848702878E-2</v>
      </c>
      <c r="AI30" s="220">
        <f t="shared" si="5"/>
        <v>1.1835210931930185</v>
      </c>
      <c r="AJ30" s="248"/>
    </row>
    <row r="31" spans="2:36" x14ac:dyDescent="0.25">
      <c r="P31" s="165">
        <v>3047</v>
      </c>
      <c r="Q31" s="165"/>
      <c r="R31" s="165">
        <v>7586</v>
      </c>
      <c r="S31" s="236"/>
      <c r="T31" s="236"/>
      <c r="U31" s="236"/>
      <c r="V31" s="236"/>
      <c r="W31" s="236"/>
      <c r="X31" s="166">
        <v>1.8915999999999999</v>
      </c>
      <c r="Y31" s="166">
        <v>2.8374000000000001</v>
      </c>
      <c r="Z31" s="166"/>
      <c r="AA31" s="166"/>
      <c r="AB31" s="166"/>
      <c r="AC31" s="166"/>
      <c r="AD31" s="252"/>
      <c r="AE31" s="17">
        <v>16.040824612582448</v>
      </c>
      <c r="AF31" s="17">
        <v>21.507086623562998</v>
      </c>
      <c r="AG31" s="18">
        <f t="shared" si="3"/>
        <v>5.4662620109805502</v>
      </c>
      <c r="AH31" s="18">
        <f t="shared" si="4"/>
        <v>2.2619925516558149E-2</v>
      </c>
      <c r="AI31" s="220">
        <f t="shared" si="5"/>
        <v>0.80458128938208728</v>
      </c>
      <c r="AJ31" s="249"/>
    </row>
    <row r="32" spans="2:36" x14ac:dyDescent="0.25">
      <c r="P32" s="165">
        <v>5582</v>
      </c>
      <c r="Q32" s="165">
        <v>6930</v>
      </c>
      <c r="R32" s="165"/>
      <c r="S32" s="236"/>
      <c r="T32" s="236"/>
      <c r="U32" s="236"/>
      <c r="V32" s="236"/>
      <c r="W32" s="236"/>
      <c r="X32" s="166">
        <v>2.3645</v>
      </c>
      <c r="Y32" s="166">
        <v>4.7290000000000001</v>
      </c>
      <c r="Z32" s="166"/>
      <c r="AA32" s="166"/>
      <c r="AB32" s="166"/>
      <c r="AC32" s="166"/>
      <c r="AD32" s="166"/>
    </row>
    <row r="33" spans="16:30" x14ac:dyDescent="0.25">
      <c r="P33" s="165">
        <v>6759</v>
      </c>
      <c r="Q33" s="165"/>
      <c r="R33" s="165">
        <v>11683</v>
      </c>
      <c r="S33" s="236"/>
      <c r="T33" s="236"/>
      <c r="U33" s="236"/>
      <c r="V33" s="236"/>
      <c r="W33" s="236"/>
      <c r="X33" s="166">
        <v>1.8915999999999999</v>
      </c>
      <c r="Y33" s="166">
        <v>2.3645</v>
      </c>
      <c r="Z33" s="166"/>
      <c r="AA33" s="166"/>
      <c r="AB33" s="166"/>
      <c r="AC33" s="166"/>
      <c r="AD33" s="166"/>
    </row>
    <row r="34" spans="16:30" x14ac:dyDescent="0.25">
      <c r="P34" s="165">
        <v>5212</v>
      </c>
      <c r="Q34" s="165"/>
      <c r="R34" s="165">
        <v>14354</v>
      </c>
      <c r="S34" s="236"/>
      <c r="T34" s="236"/>
      <c r="U34" s="236"/>
      <c r="V34" s="236"/>
      <c r="W34" s="236"/>
      <c r="X34" s="166">
        <v>1.8915999999999999</v>
      </c>
      <c r="Y34" s="166">
        <v>3.3102999999999998</v>
      </c>
      <c r="Z34" s="166"/>
      <c r="AA34" s="166"/>
      <c r="AB34" s="166"/>
      <c r="AC34" s="166"/>
      <c r="AD34" s="166"/>
    </row>
    <row r="35" spans="16:30" x14ac:dyDescent="0.25">
      <c r="P35" s="165">
        <v>3707</v>
      </c>
      <c r="Q35" s="165"/>
      <c r="R35" s="165">
        <v>9672</v>
      </c>
      <c r="S35" s="236"/>
      <c r="T35" s="236"/>
      <c r="U35" s="236"/>
      <c r="V35" s="236"/>
      <c r="W35" s="236"/>
      <c r="X35" s="166">
        <v>1.4187000000000001</v>
      </c>
      <c r="Y35" s="166">
        <v>3.3102999999999998</v>
      </c>
      <c r="Z35" s="166"/>
      <c r="AA35" s="166"/>
      <c r="AB35" s="166"/>
      <c r="AC35" s="166"/>
      <c r="AD35" s="166"/>
    </row>
    <row r="36" spans="16:30" x14ac:dyDescent="0.25">
      <c r="P36" s="232"/>
      <c r="Q36" s="165">
        <v>6187</v>
      </c>
      <c r="R36" s="232"/>
      <c r="S36" s="236"/>
      <c r="T36" s="236"/>
      <c r="U36" s="236"/>
      <c r="V36" s="236"/>
      <c r="W36" s="236"/>
      <c r="X36" s="166">
        <v>1.8915999999999999</v>
      </c>
      <c r="Y36" s="166">
        <v>0.94579999999999997</v>
      </c>
      <c r="Z36" s="166"/>
      <c r="AA36" s="166"/>
      <c r="AB36" s="166"/>
      <c r="AC36" s="166"/>
      <c r="AD36" s="166"/>
    </row>
    <row r="37" spans="16:30" x14ac:dyDescent="0.25">
      <c r="P37" s="232"/>
      <c r="Q37" s="232"/>
      <c r="R37" s="165">
        <v>9340</v>
      </c>
      <c r="S37" s="236"/>
      <c r="T37" s="236"/>
      <c r="U37" s="236"/>
      <c r="V37" s="236"/>
      <c r="W37" s="236"/>
      <c r="X37" s="166">
        <v>1.4187000000000001</v>
      </c>
      <c r="Y37" s="166">
        <v>0.94579999999999997</v>
      </c>
      <c r="Z37" s="166"/>
      <c r="AA37" s="166"/>
      <c r="AB37" s="166"/>
      <c r="AC37" s="166"/>
      <c r="AD37" s="166"/>
    </row>
    <row r="38" spans="16:30" x14ac:dyDescent="0.25">
      <c r="P38" s="232"/>
      <c r="Q38" s="232"/>
      <c r="R38" s="165">
        <v>8616</v>
      </c>
      <c r="S38" s="236"/>
      <c r="T38" s="236"/>
      <c r="U38" s="236"/>
      <c r="V38" s="236"/>
      <c r="W38" s="236"/>
      <c r="X38" s="166">
        <v>0.94579999999999997</v>
      </c>
      <c r="Y38" s="166">
        <v>1.4187000000000001</v>
      </c>
      <c r="Z38" s="166"/>
      <c r="AA38" s="166"/>
      <c r="AB38" s="166"/>
      <c r="AC38" s="166"/>
      <c r="AD38" s="166"/>
    </row>
    <row r="39" spans="16:30" x14ac:dyDescent="0.25">
      <c r="P39" s="232"/>
      <c r="Q39" s="232"/>
      <c r="R39" s="165">
        <v>11699</v>
      </c>
      <c r="S39" s="236"/>
      <c r="T39" s="236"/>
      <c r="U39" s="236"/>
      <c r="V39" s="236"/>
      <c r="W39" s="236"/>
      <c r="X39" s="166">
        <v>1.4187000000000001</v>
      </c>
      <c r="Y39" s="166">
        <v>0.94579999999999997</v>
      </c>
      <c r="Z39" s="166"/>
      <c r="AA39" s="166"/>
      <c r="AB39" s="166"/>
      <c r="AC39" s="166"/>
      <c r="AD39" s="166"/>
    </row>
    <row r="40" spans="16:30" x14ac:dyDescent="0.25">
      <c r="P40" s="232"/>
      <c r="Q40" s="232"/>
      <c r="R40" s="232"/>
      <c r="S40" s="236"/>
      <c r="T40" s="236"/>
      <c r="U40" s="236"/>
      <c r="V40" s="236"/>
      <c r="W40" s="236"/>
      <c r="X40" s="166">
        <v>0.94579999999999997</v>
      </c>
      <c r="Y40" s="166">
        <v>3.3102999999999998</v>
      </c>
      <c r="Z40" s="166"/>
      <c r="AA40" s="166"/>
      <c r="AB40" s="166"/>
      <c r="AC40" s="166"/>
      <c r="AD40" s="166"/>
    </row>
    <row r="41" spans="16:30" x14ac:dyDescent="0.25">
      <c r="P41" s="232" t="s">
        <v>244</v>
      </c>
      <c r="Q41" s="232"/>
      <c r="R41" s="232"/>
      <c r="S41" s="236"/>
      <c r="T41" s="236"/>
      <c r="U41" s="236"/>
      <c r="V41" s="236"/>
      <c r="W41" s="236"/>
      <c r="X41" s="166">
        <v>0.94579999999999997</v>
      </c>
      <c r="Y41" s="166">
        <v>3.7831999999999999</v>
      </c>
      <c r="Z41" s="166"/>
      <c r="AA41" s="166"/>
      <c r="AB41" s="166"/>
      <c r="AC41" s="166"/>
      <c r="AD41" s="166"/>
    </row>
    <row r="42" spans="16:30" x14ac:dyDescent="0.25">
      <c r="P42" s="232"/>
      <c r="Q42" s="232"/>
      <c r="R42" s="232"/>
      <c r="S42" s="236"/>
      <c r="T42" s="236"/>
      <c r="U42" s="236"/>
      <c r="V42" s="236"/>
      <c r="W42" s="236"/>
      <c r="X42" s="166">
        <v>2.3645</v>
      </c>
      <c r="Y42" s="166">
        <v>3.7831999999999999</v>
      </c>
      <c r="Z42" s="166"/>
      <c r="AA42" s="166"/>
      <c r="AB42" s="166"/>
      <c r="AC42" s="166"/>
      <c r="AD42" s="166"/>
    </row>
    <row r="43" spans="16:30" x14ac:dyDescent="0.25">
      <c r="P43" s="232"/>
      <c r="Q43" s="232"/>
      <c r="R43" s="232"/>
      <c r="S43" s="236"/>
      <c r="T43" s="236"/>
      <c r="U43" s="236"/>
      <c r="V43" s="236"/>
      <c r="W43" s="236"/>
      <c r="X43" s="166">
        <v>1.8915999999999999</v>
      </c>
      <c r="Y43" s="166">
        <v>3.3102999999999998</v>
      </c>
      <c r="Z43" s="166"/>
      <c r="AA43" s="166"/>
      <c r="AB43" s="166"/>
      <c r="AC43" s="166"/>
      <c r="AD43" s="166"/>
    </row>
    <row r="44" spans="16:30" x14ac:dyDescent="0.25">
      <c r="P44" s="232"/>
      <c r="Q44" s="232"/>
      <c r="R44" s="232"/>
      <c r="S44" s="236"/>
      <c r="T44" s="236"/>
      <c r="U44" s="236"/>
      <c r="V44" s="236"/>
      <c r="W44" s="236"/>
      <c r="X44" s="166">
        <v>2.3645</v>
      </c>
      <c r="Y44" s="166">
        <v>3.3102999999999998</v>
      </c>
      <c r="Z44" s="166"/>
      <c r="AA44" s="166"/>
      <c r="AB44" s="166"/>
      <c r="AC44" s="166"/>
      <c r="AD44" s="166"/>
    </row>
    <row r="45" spans="16:30" ht="15.75" x14ac:dyDescent="0.25">
      <c r="P45" s="230"/>
      <c r="Q45" s="230"/>
      <c r="R45" s="230"/>
      <c r="X45" s="166">
        <v>1.4187000000000001</v>
      </c>
      <c r="Y45" s="166">
        <v>3.7831999999999999</v>
      </c>
      <c r="Z45" s="166"/>
      <c r="AA45" s="166"/>
      <c r="AB45" s="166"/>
      <c r="AC45" s="166"/>
      <c r="AD45" s="166"/>
    </row>
    <row r="46" spans="16:30" ht="15.75" x14ac:dyDescent="0.25">
      <c r="P46" s="230"/>
      <c r="Q46" s="230"/>
      <c r="R46" s="230"/>
      <c r="X46" s="166">
        <v>1.8915999999999999</v>
      </c>
      <c r="Y46" s="166">
        <v>6.1477000000000004</v>
      </c>
      <c r="Z46" s="166"/>
      <c r="AA46" s="166"/>
      <c r="AB46" s="166"/>
      <c r="AC46" s="166"/>
      <c r="AD46" s="166"/>
    </row>
    <row r="47" spans="16:30" ht="15.75" x14ac:dyDescent="0.25">
      <c r="P47" s="230"/>
      <c r="Q47" s="230"/>
      <c r="R47" s="230"/>
      <c r="X47" s="166">
        <v>1.4187000000000001</v>
      </c>
      <c r="Y47" s="166">
        <v>8.0393000000000008</v>
      </c>
      <c r="Z47" s="166"/>
      <c r="AA47" s="166"/>
      <c r="AB47" s="166"/>
      <c r="AC47" s="166"/>
      <c r="AD47" s="166"/>
    </row>
    <row r="48" spans="16:30" ht="15.75" x14ac:dyDescent="0.25">
      <c r="P48" s="230"/>
      <c r="Q48" s="230"/>
      <c r="R48" s="230"/>
      <c r="X48" s="166">
        <v>3.3102999999999998</v>
      </c>
      <c r="Y48" s="166">
        <v>1.8915999999999999</v>
      </c>
      <c r="Z48" s="166"/>
      <c r="AA48" s="166"/>
      <c r="AB48" s="166"/>
      <c r="AC48" s="166"/>
      <c r="AD48" s="166"/>
    </row>
    <row r="49" spans="16:30" ht="15.75" x14ac:dyDescent="0.25">
      <c r="P49" s="230"/>
      <c r="Q49" s="230"/>
      <c r="R49" s="230"/>
      <c r="X49" s="166">
        <v>1.8915999999999999</v>
      </c>
      <c r="Y49" s="166">
        <v>9.4580000000000002</v>
      </c>
      <c r="Z49" s="166"/>
      <c r="AA49" s="166"/>
      <c r="AB49" s="166"/>
      <c r="AC49" s="166"/>
      <c r="AD49" s="166"/>
    </row>
    <row r="50" spans="16:30" ht="15.75" x14ac:dyDescent="0.25">
      <c r="P50" s="230"/>
      <c r="Q50" s="230"/>
      <c r="R50" s="230"/>
      <c r="X50" s="166">
        <v>0.94579999999999997</v>
      </c>
      <c r="Y50" s="166">
        <v>8.5122</v>
      </c>
      <c r="Z50" s="166"/>
      <c r="AA50" s="166"/>
      <c r="AB50" s="166"/>
      <c r="AC50" s="166"/>
      <c r="AD50" s="166"/>
    </row>
    <row r="51" spans="16:30" ht="15.75" x14ac:dyDescent="0.25">
      <c r="P51" s="230"/>
      <c r="Q51" s="230"/>
      <c r="R51" s="230"/>
      <c r="X51" s="166">
        <v>2.3645</v>
      </c>
      <c r="Y51" s="166">
        <v>4.7290000000000001</v>
      </c>
      <c r="Z51" s="166"/>
      <c r="AA51" s="166"/>
      <c r="AB51" s="166"/>
      <c r="AC51" s="166"/>
      <c r="AD51" s="166"/>
    </row>
    <row r="52" spans="16:30" ht="15.75" x14ac:dyDescent="0.25">
      <c r="P52" s="230"/>
      <c r="Q52" s="230"/>
      <c r="R52" s="230"/>
      <c r="X52" s="166">
        <v>2.8374000000000001</v>
      </c>
      <c r="Y52" s="166">
        <v>4.7290000000000001</v>
      </c>
      <c r="Z52" s="166"/>
      <c r="AA52" s="166"/>
      <c r="AB52" s="166"/>
      <c r="AC52" s="166"/>
      <c r="AD52" s="166"/>
    </row>
    <row r="53" spans="16:30" ht="15.75" x14ac:dyDescent="0.25">
      <c r="P53" s="230"/>
      <c r="Q53" s="230"/>
      <c r="R53" s="230"/>
      <c r="X53" s="166">
        <v>1.4187000000000001</v>
      </c>
      <c r="Y53" s="166">
        <v>3.3102999999999998</v>
      </c>
      <c r="Z53" s="166"/>
      <c r="AA53" s="166"/>
      <c r="AB53" s="166"/>
      <c r="AC53" s="166"/>
      <c r="AD53" s="166"/>
    </row>
    <row r="54" spans="16:30" ht="15.75" x14ac:dyDescent="0.25">
      <c r="P54" s="230"/>
      <c r="Q54" s="230"/>
      <c r="R54" s="230"/>
      <c r="X54" s="166"/>
      <c r="Y54" s="166">
        <v>4.2561</v>
      </c>
      <c r="Z54" s="166"/>
      <c r="AA54" s="166"/>
      <c r="AB54" s="166"/>
      <c r="AC54" s="166"/>
      <c r="AD54" s="166"/>
    </row>
    <row r="55" spans="16:30" ht="15.75" x14ac:dyDescent="0.25">
      <c r="P55" s="230"/>
      <c r="Q55" s="230"/>
      <c r="R55" s="230"/>
      <c r="X55" s="166"/>
      <c r="Y55" s="166">
        <v>9.4580000000000002</v>
      </c>
      <c r="Z55" s="166"/>
      <c r="AA55" s="166"/>
      <c r="AB55" s="166"/>
      <c r="AC55" s="166"/>
      <c r="AD55" s="166"/>
    </row>
    <row r="56" spans="16:30" ht="15.75" x14ac:dyDescent="0.25">
      <c r="P56" s="230"/>
      <c r="Q56" s="230"/>
      <c r="R56" s="230"/>
    </row>
    <row r="57" spans="16:30" ht="15.75" x14ac:dyDescent="0.25">
      <c r="P57" s="230"/>
      <c r="Q57" s="230"/>
      <c r="R57" s="230"/>
      <c r="X57" t="s">
        <v>227</v>
      </c>
    </row>
    <row r="58" spans="16:30" ht="15.75" x14ac:dyDescent="0.25">
      <c r="P58" s="230"/>
      <c r="Q58" s="230"/>
      <c r="R58" s="230"/>
    </row>
    <row r="59" spans="16:30" ht="15.75" x14ac:dyDescent="0.25">
      <c r="P59" s="230"/>
      <c r="Q59" s="230"/>
      <c r="R59" s="230"/>
    </row>
  </sheetData>
  <mergeCells count="10">
    <mergeCell ref="AJ20:AJ31"/>
    <mergeCell ref="AD7:AD18"/>
    <mergeCell ref="AD20:AD31"/>
    <mergeCell ref="AJ7:AJ18"/>
    <mergeCell ref="B4:C4"/>
    <mergeCell ref="H4:I4"/>
    <mergeCell ref="K4:L4"/>
    <mergeCell ref="N4:O4"/>
    <mergeCell ref="X4:Y4"/>
    <mergeCell ref="E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74F61-1434-42BF-A42E-0F83E271752A}">
  <dimension ref="B2:BD55"/>
  <sheetViews>
    <sheetView workbookViewId="0">
      <selection activeCell="AM22" sqref="AM22"/>
    </sheetView>
  </sheetViews>
  <sheetFormatPr baseColWidth="10" defaultRowHeight="15" x14ac:dyDescent="0.25"/>
  <cols>
    <col min="6" max="6" width="40.28515625" customWidth="1"/>
    <col min="7" max="7" width="16.42578125" customWidth="1"/>
    <col min="8" max="8" width="9.140625" customWidth="1"/>
    <col min="9" max="9" width="6.7109375" customWidth="1"/>
    <col min="12" max="12" width="12.42578125" customWidth="1"/>
    <col min="13" max="13" width="17.28515625" customWidth="1"/>
    <col min="14" max="14" width="9.28515625" customWidth="1"/>
    <col min="54" max="54" width="9.42578125" customWidth="1"/>
    <col min="55" max="55" width="12.7109375" bestFit="1" customWidth="1"/>
  </cols>
  <sheetData>
    <row r="2" spans="2:55" x14ac:dyDescent="0.25">
      <c r="B2" s="25" t="s">
        <v>15</v>
      </c>
      <c r="C2" s="4"/>
      <c r="D2" s="4"/>
      <c r="F2" s="25" t="s">
        <v>17</v>
      </c>
      <c r="K2" s="25" t="s">
        <v>40</v>
      </c>
      <c r="P2" s="25" t="s">
        <v>102</v>
      </c>
      <c r="S2" s="25" t="s">
        <v>103</v>
      </c>
      <c r="Z2" s="25" t="s">
        <v>104</v>
      </c>
      <c r="AC2" s="25" t="s">
        <v>108</v>
      </c>
      <c r="AF2" s="25" t="s">
        <v>109</v>
      </c>
      <c r="AJ2" s="25" t="s">
        <v>248</v>
      </c>
    </row>
    <row r="3" spans="2:55" x14ac:dyDescent="0.25">
      <c r="B3" s="3" t="s">
        <v>114</v>
      </c>
      <c r="F3" s="3" t="s">
        <v>115</v>
      </c>
      <c r="K3" s="3" t="s">
        <v>116</v>
      </c>
      <c r="L3" s="3"/>
      <c r="M3" s="3"/>
      <c r="P3" s="3" t="s">
        <v>117</v>
      </c>
      <c r="S3" s="3" t="s">
        <v>118</v>
      </c>
      <c r="V3" s="3" t="s">
        <v>247</v>
      </c>
      <c r="Z3" t="s">
        <v>249</v>
      </c>
      <c r="AC3" s="3" t="s">
        <v>111</v>
      </c>
      <c r="AD3" s="3"/>
      <c r="AE3" s="3"/>
      <c r="AF3" s="3" t="s">
        <v>117</v>
      </c>
      <c r="AG3" s="3"/>
      <c r="AJ3" s="253" t="s">
        <v>123</v>
      </c>
      <c r="AK3" s="253"/>
      <c r="AL3" s="253" t="s">
        <v>264</v>
      </c>
      <c r="AM3" s="253"/>
      <c r="AN3" s="3"/>
      <c r="AO3" s="3" t="s">
        <v>239</v>
      </c>
      <c r="AP3" s="3"/>
      <c r="AW3" s="3" t="s">
        <v>133</v>
      </c>
    </row>
    <row r="4" spans="2:55" ht="15.75" x14ac:dyDescent="0.25">
      <c r="B4" t="s">
        <v>16</v>
      </c>
      <c r="F4" s="9" t="s">
        <v>18</v>
      </c>
      <c r="G4" s="2" t="s">
        <v>19</v>
      </c>
      <c r="H4" s="9" t="s">
        <v>20</v>
      </c>
      <c r="I4" s="9" t="s">
        <v>21</v>
      </c>
      <c r="K4" s="9" t="s">
        <v>101</v>
      </c>
      <c r="M4" s="9" t="s">
        <v>100</v>
      </c>
      <c r="N4" s="9" t="s">
        <v>20</v>
      </c>
      <c r="P4" s="9" t="s">
        <v>1</v>
      </c>
      <c r="Q4" s="9" t="s">
        <v>2</v>
      </c>
      <c r="S4" s="9" t="s">
        <v>1</v>
      </c>
      <c r="T4" s="9" t="s">
        <v>2</v>
      </c>
      <c r="U4" s="9"/>
      <c r="V4" s="234" t="s">
        <v>125</v>
      </c>
      <c r="W4" s="234" t="s">
        <v>242</v>
      </c>
      <c r="X4" s="234" t="s">
        <v>243</v>
      </c>
      <c r="Y4" s="9"/>
      <c r="Z4" s="9" t="s">
        <v>125</v>
      </c>
      <c r="AA4" s="9" t="s">
        <v>2</v>
      </c>
      <c r="AB4" s="9"/>
      <c r="AC4" s="9" t="s">
        <v>105</v>
      </c>
      <c r="AD4" s="9" t="s">
        <v>106</v>
      </c>
      <c r="AE4" s="9"/>
      <c r="AF4" s="9" t="s">
        <v>105</v>
      </c>
      <c r="AG4" s="9" t="s">
        <v>106</v>
      </c>
      <c r="AH4" s="9" t="s">
        <v>107</v>
      </c>
      <c r="AI4" s="9"/>
      <c r="AJ4" s="9" t="s">
        <v>9</v>
      </c>
      <c r="AK4" s="9" t="s">
        <v>110</v>
      </c>
      <c r="AL4" s="9" t="s">
        <v>9</v>
      </c>
      <c r="AM4" s="9" t="s">
        <v>110</v>
      </c>
      <c r="AN4" s="9"/>
      <c r="AO4" s="35" t="s">
        <v>123</v>
      </c>
      <c r="AP4" s="34" t="s">
        <v>122</v>
      </c>
      <c r="AQ4" s="34" t="s">
        <v>9</v>
      </c>
      <c r="AR4" s="33" t="s">
        <v>121</v>
      </c>
      <c r="AS4" s="32" t="s">
        <v>120</v>
      </c>
      <c r="AT4" s="74" t="s">
        <v>119</v>
      </c>
      <c r="AU4" s="31" t="s">
        <v>134</v>
      </c>
      <c r="AW4" s="35" t="s">
        <v>126</v>
      </c>
      <c r="AX4" s="33" t="s">
        <v>127</v>
      </c>
      <c r="AY4" s="34" t="s">
        <v>110</v>
      </c>
      <c r="AZ4" s="33" t="s">
        <v>121</v>
      </c>
      <c r="BA4" s="32" t="s">
        <v>120</v>
      </c>
      <c r="BB4" s="34" t="s">
        <v>128</v>
      </c>
      <c r="BC4" s="31" t="s">
        <v>134</v>
      </c>
    </row>
    <row r="5" spans="2:55" x14ac:dyDescent="0.25">
      <c r="B5" s="199" t="s">
        <v>236</v>
      </c>
      <c r="F5" s="21" t="s">
        <v>22</v>
      </c>
      <c r="G5" s="11">
        <v>0.87</v>
      </c>
      <c r="H5" s="23">
        <v>4.4804547371372102E-4</v>
      </c>
      <c r="I5" s="11">
        <v>6</v>
      </c>
      <c r="K5" s="7" t="s">
        <v>41</v>
      </c>
      <c r="L5" t="s">
        <v>42</v>
      </c>
      <c r="M5" s="26">
        <v>15.30203412857718</v>
      </c>
      <c r="N5" s="23">
        <v>1.23032378828323E-2</v>
      </c>
      <c r="P5" s="166">
        <v>1102</v>
      </c>
      <c r="Q5" s="166">
        <v>518</v>
      </c>
      <c r="S5" s="166">
        <v>9432</v>
      </c>
      <c r="T5" s="166">
        <v>9664</v>
      </c>
      <c r="U5" s="11"/>
      <c r="V5" s="234">
        <v>9432</v>
      </c>
      <c r="W5" s="234"/>
      <c r="X5" s="234"/>
      <c r="Y5" s="11"/>
      <c r="Z5" s="234">
        <v>0.1168363</v>
      </c>
      <c r="AA5" s="234"/>
      <c r="AB5" s="11"/>
      <c r="AC5" s="166">
        <v>3299</v>
      </c>
      <c r="AD5" s="166">
        <v>4843</v>
      </c>
      <c r="AE5" s="11"/>
      <c r="AF5" s="166">
        <v>748</v>
      </c>
      <c r="AG5" s="166"/>
      <c r="AH5" s="166">
        <v>2366</v>
      </c>
      <c r="AI5" s="11"/>
      <c r="AJ5" s="237">
        <v>1.2490000000000001</v>
      </c>
      <c r="AK5" s="237">
        <v>1.0149999999999999</v>
      </c>
      <c r="AL5" s="239">
        <v>1.6116831199999999</v>
      </c>
      <c r="AM5" s="239">
        <v>3.57374495</v>
      </c>
      <c r="AN5" s="7"/>
      <c r="AO5" s="255" t="s">
        <v>130</v>
      </c>
      <c r="AP5" s="51">
        <v>19.502168655395508</v>
      </c>
      <c r="AQ5" s="51">
        <v>21.686685562133789</v>
      </c>
      <c r="AR5" s="51">
        <f>AQ5-AP5</f>
        <v>2.1845169067382813</v>
      </c>
      <c r="AS5" s="50">
        <f t="shared" ref="AS5:AS15" si="0">POWER(2,-AR5)</f>
        <v>0.21998591997507344</v>
      </c>
      <c r="AT5" s="57">
        <f>AS5/AS16</f>
        <v>1.2494910442453269</v>
      </c>
      <c r="AU5" s="162">
        <f>AVERAGE(AT5:AT15)</f>
        <v>1.4010236233322266</v>
      </c>
      <c r="AW5" s="255" t="s">
        <v>130</v>
      </c>
      <c r="AX5" s="93">
        <v>2.2681064605712891</v>
      </c>
      <c r="AY5" s="51">
        <v>30.077610015869141</v>
      </c>
      <c r="AZ5" s="51">
        <f t="shared" ref="AZ5:AZ26" si="1">AY5-AX5</f>
        <v>27.809503555297852</v>
      </c>
      <c r="BA5" s="168">
        <f t="shared" ref="BA5:BA15" si="2">POWER(2,-AZ5)</f>
        <v>4.251138607999044E-9</v>
      </c>
      <c r="BB5" s="221">
        <f>BA5/BA16</f>
        <v>1.6116831177753292</v>
      </c>
      <c r="BC5" s="169">
        <f>AVERAGE(BB5:BB15)</f>
        <v>2.4886317955145105</v>
      </c>
    </row>
    <row r="6" spans="2:55" x14ac:dyDescent="0.25">
      <c r="F6" s="21" t="s">
        <v>23</v>
      </c>
      <c r="G6" s="11">
        <v>0.82799999999999996</v>
      </c>
      <c r="H6" s="23">
        <v>7.5573613345094205E-4</v>
      </c>
      <c r="I6" s="11">
        <v>5</v>
      </c>
      <c r="K6" t="s">
        <v>43</v>
      </c>
      <c r="L6" t="s">
        <v>44</v>
      </c>
      <c r="M6" s="26">
        <v>11.909725922683931</v>
      </c>
      <c r="N6" s="23">
        <v>2.09198008859041E-3</v>
      </c>
      <c r="P6" s="166">
        <v>1270</v>
      </c>
      <c r="Q6" s="166">
        <v>785</v>
      </c>
      <c r="S6" s="166">
        <v>9202</v>
      </c>
      <c r="T6" s="166">
        <v>8085</v>
      </c>
      <c r="U6" s="11"/>
      <c r="V6" s="234">
        <v>9202</v>
      </c>
      <c r="W6" s="234"/>
      <c r="X6" s="234"/>
      <c r="Y6" s="11"/>
      <c r="Z6" s="234">
        <v>0.13801347999999999</v>
      </c>
      <c r="AA6" s="234"/>
      <c r="AB6" s="11"/>
      <c r="AC6" s="166">
        <v>3024</v>
      </c>
      <c r="AD6" s="166">
        <v>6267</v>
      </c>
      <c r="AE6" s="11"/>
      <c r="AF6" s="166">
        <v>1176</v>
      </c>
      <c r="AG6" s="166">
        <v>42.9</v>
      </c>
      <c r="AH6" s="166">
        <v>3017</v>
      </c>
      <c r="AI6" s="11"/>
      <c r="AJ6" s="237">
        <v>3.3439999999999999</v>
      </c>
      <c r="AK6" s="237">
        <v>2.8610000000000002</v>
      </c>
      <c r="AL6" s="239">
        <v>0.88415458000000002</v>
      </c>
      <c r="AM6" s="239">
        <v>1.02183095</v>
      </c>
      <c r="AN6" s="7"/>
      <c r="AO6" s="256"/>
      <c r="AP6" s="52">
        <v>22.483436584472656</v>
      </c>
      <c r="AQ6" s="52">
        <v>24.751543045043945</v>
      </c>
      <c r="AR6" s="52">
        <f t="shared" ref="AR6:AR15" si="3">AQ6-AP6</f>
        <v>2.2681064605712891</v>
      </c>
      <c r="AS6" s="24">
        <f t="shared" si="0"/>
        <v>0.2076021859015823</v>
      </c>
      <c r="AT6" s="170">
        <f t="shared" ref="AT6:AT10" si="4">AS6/AS17</f>
        <v>3.3442706052356508</v>
      </c>
      <c r="AU6" s="61"/>
      <c r="AW6" s="256"/>
      <c r="AX6" s="94">
        <v>3.3615646362304688</v>
      </c>
      <c r="AY6" s="52">
        <v>30.920459747314453</v>
      </c>
      <c r="AZ6" s="52">
        <f t="shared" si="1"/>
        <v>27.558895111083984</v>
      </c>
      <c r="BA6" s="171">
        <f t="shared" si="2"/>
        <v>5.0576168361314088E-9</v>
      </c>
      <c r="BB6" s="222">
        <f t="shared" ref="BB6:BB10" si="5">BA6/BA17</f>
        <v>0.88415458043432404</v>
      </c>
      <c r="BC6" s="61"/>
    </row>
    <row r="7" spans="2:55" x14ac:dyDescent="0.25">
      <c r="F7" s="21" t="s">
        <v>24</v>
      </c>
      <c r="G7" s="11">
        <v>0.66400000000000003</v>
      </c>
      <c r="H7" s="23">
        <v>2.8030534552046798E-4</v>
      </c>
      <c r="I7" s="11">
        <v>10</v>
      </c>
      <c r="K7" s="7" t="s">
        <v>45</v>
      </c>
      <c r="L7" s="21" t="s">
        <v>46</v>
      </c>
      <c r="M7" s="11">
        <v>11.237</v>
      </c>
      <c r="N7" s="23">
        <v>6.4903516911160405E-2</v>
      </c>
      <c r="P7" s="166">
        <v>1024</v>
      </c>
      <c r="Q7" s="166">
        <v>1085</v>
      </c>
      <c r="S7" s="166">
        <v>9044</v>
      </c>
      <c r="T7" s="166">
        <v>8085</v>
      </c>
      <c r="U7" s="11"/>
      <c r="V7" s="234">
        <v>9044</v>
      </c>
      <c r="W7" s="234"/>
      <c r="X7" s="234"/>
      <c r="Y7" s="11"/>
      <c r="Z7" s="234">
        <v>0.11322424</v>
      </c>
      <c r="AA7" s="234"/>
      <c r="AB7" s="11"/>
      <c r="AC7" s="166">
        <v>2453</v>
      </c>
      <c r="AD7" s="166">
        <v>5692</v>
      </c>
      <c r="AE7" s="11"/>
      <c r="AF7" s="166">
        <v>1304</v>
      </c>
      <c r="AG7" s="166"/>
      <c r="AH7" s="166">
        <v>3044</v>
      </c>
      <c r="AI7" s="11"/>
      <c r="AJ7" s="237">
        <v>1.1299999999999999</v>
      </c>
      <c r="AK7" s="237">
        <v>0.999</v>
      </c>
      <c r="AL7" s="239">
        <v>5.0615143600000003</v>
      </c>
      <c r="AM7" s="239">
        <v>5.2826027800000004</v>
      </c>
      <c r="AN7" s="7"/>
      <c r="AO7" s="256"/>
      <c r="AP7" s="52">
        <v>19.322877883911133</v>
      </c>
      <c r="AQ7" s="52">
        <v>22.684442520141602</v>
      </c>
      <c r="AR7" s="52">
        <f t="shared" si="3"/>
        <v>3.3615646362304688</v>
      </c>
      <c r="AS7" s="24">
        <f t="shared" si="0"/>
        <v>9.7290001957633709E-2</v>
      </c>
      <c r="AT7" s="170">
        <f t="shared" si="4"/>
        <v>1.1302152770202993</v>
      </c>
      <c r="AU7" s="61"/>
      <c r="AW7" s="256"/>
      <c r="AX7" s="94">
        <v>3.1002731323242188</v>
      </c>
      <c r="AY7" s="52">
        <v>27.082492828369141</v>
      </c>
      <c r="AZ7" s="52">
        <f t="shared" si="1"/>
        <v>23.982219696044922</v>
      </c>
      <c r="BA7" s="171">
        <f t="shared" si="2"/>
        <v>6.0343779655031999E-8</v>
      </c>
      <c r="BB7" s="222">
        <f t="shared" si="5"/>
        <v>5.0615143627733392</v>
      </c>
      <c r="BC7" s="61"/>
    </row>
    <row r="8" spans="2:55" x14ac:dyDescent="0.25">
      <c r="F8" s="21" t="s">
        <v>25</v>
      </c>
      <c r="G8" s="11">
        <v>0.45700000000000002</v>
      </c>
      <c r="H8" s="23">
        <v>5.7117765742276E-5</v>
      </c>
      <c r="I8" s="11">
        <v>26</v>
      </c>
      <c r="K8" t="s">
        <v>47</v>
      </c>
      <c r="L8" t="s">
        <v>48</v>
      </c>
      <c r="M8" s="27">
        <v>9.1278280600265571</v>
      </c>
      <c r="N8" s="23">
        <v>0.12738183010472401</v>
      </c>
      <c r="P8" s="166">
        <v>540</v>
      </c>
      <c r="Q8" s="166">
        <v>696</v>
      </c>
      <c r="S8" s="166">
        <v>9465</v>
      </c>
      <c r="T8" s="166">
        <v>5496</v>
      </c>
      <c r="U8" s="11"/>
      <c r="V8" s="234">
        <v>9465</v>
      </c>
      <c r="W8" s="234">
        <v>9664</v>
      </c>
      <c r="X8" s="234"/>
      <c r="Y8" s="11"/>
      <c r="Z8" s="234">
        <v>5.70523E-2</v>
      </c>
      <c r="AA8" s="234">
        <v>7.201987E-2</v>
      </c>
      <c r="AB8" s="11"/>
      <c r="AC8" s="166">
        <v>2104</v>
      </c>
      <c r="AD8" s="166">
        <v>4113</v>
      </c>
      <c r="AE8" s="11"/>
      <c r="AF8" s="166">
        <v>1052</v>
      </c>
      <c r="AG8" s="166">
        <v>59.5</v>
      </c>
      <c r="AH8" s="166">
        <v>2705</v>
      </c>
      <c r="AI8" s="11"/>
      <c r="AJ8" s="237">
        <v>1.847</v>
      </c>
      <c r="AK8" s="237">
        <v>1.2090000000000001</v>
      </c>
      <c r="AL8" s="239">
        <v>5.7288656800000002</v>
      </c>
      <c r="AM8" s="239">
        <v>2.8356158699999998</v>
      </c>
      <c r="AN8" s="7"/>
      <c r="AO8" s="256"/>
      <c r="AP8" s="52">
        <v>19.235742568969727</v>
      </c>
      <c r="AQ8" s="52">
        <v>22.336015701293945</v>
      </c>
      <c r="AR8" s="52">
        <f t="shared" si="3"/>
        <v>3.1002731323242188</v>
      </c>
      <c r="AS8" s="24">
        <f t="shared" si="0"/>
        <v>0.11660704570133942</v>
      </c>
      <c r="AT8" s="170">
        <f t="shared" si="4"/>
        <v>1.8470994382730315</v>
      </c>
      <c r="AU8" s="61"/>
      <c r="AW8" s="256"/>
      <c r="AX8" s="94">
        <v>2.5312900543212891</v>
      </c>
      <c r="AY8" s="52">
        <v>29.827102661132813</v>
      </c>
      <c r="AZ8" s="52">
        <f t="shared" si="1"/>
        <v>27.295812606811523</v>
      </c>
      <c r="BA8" s="171">
        <f t="shared" si="2"/>
        <v>6.0693425475993685E-9</v>
      </c>
      <c r="BB8" s="222">
        <f t="shared" si="5"/>
        <v>5.7288656769649711</v>
      </c>
      <c r="BC8" s="61"/>
    </row>
    <row r="9" spans="2:55" x14ac:dyDescent="0.25">
      <c r="F9" s="21" t="s">
        <v>26</v>
      </c>
      <c r="G9" s="11">
        <v>0.35899999999999999</v>
      </c>
      <c r="H9" s="23">
        <v>5.85217506162075E-5</v>
      </c>
      <c r="I9" s="11">
        <v>42</v>
      </c>
      <c r="K9" s="7" t="s">
        <v>49</v>
      </c>
      <c r="L9" s="21" t="s">
        <v>50</v>
      </c>
      <c r="M9" s="26">
        <v>7.8653804877364228</v>
      </c>
      <c r="N9" s="23">
        <v>0.12488465941526899</v>
      </c>
      <c r="P9" s="166">
        <v>649</v>
      </c>
      <c r="Q9" s="166">
        <v>661</v>
      </c>
      <c r="S9" s="166">
        <v>10716</v>
      </c>
      <c r="T9" s="166">
        <v>5680</v>
      </c>
      <c r="U9" s="11"/>
      <c r="V9" s="234">
        <v>10716</v>
      </c>
      <c r="W9" s="234">
        <v>8085</v>
      </c>
      <c r="X9" s="234"/>
      <c r="Y9" s="11"/>
      <c r="Z9" s="234">
        <v>6.0563640000000002E-2</v>
      </c>
      <c r="AA9" s="234">
        <v>8.1756339999999997E-2</v>
      </c>
      <c r="AB9" s="11"/>
      <c r="AC9" s="166">
        <v>1618</v>
      </c>
      <c r="AD9" s="166">
        <v>3764</v>
      </c>
      <c r="AE9" s="11"/>
      <c r="AF9" s="166">
        <v>1451</v>
      </c>
      <c r="AG9" s="166">
        <v>335</v>
      </c>
      <c r="AH9" s="166">
        <v>2258</v>
      </c>
      <c r="AI9" s="11"/>
      <c r="AJ9" s="237">
        <v>1.173</v>
      </c>
      <c r="AK9" s="237">
        <v>1.694</v>
      </c>
      <c r="AL9" s="239">
        <v>0.97823833000000004</v>
      </c>
      <c r="AM9" s="239">
        <v>0.74499424000000003</v>
      </c>
      <c r="AN9" s="7"/>
      <c r="AO9" s="256"/>
      <c r="AP9" s="52">
        <v>20.553352355957031</v>
      </c>
      <c r="AQ9" s="52">
        <v>23.08464241027832</v>
      </c>
      <c r="AR9" s="52">
        <f t="shared" si="3"/>
        <v>2.5312900543212891</v>
      </c>
      <c r="AS9" s="24">
        <f t="shared" si="0"/>
        <v>0.17298393253250127</v>
      </c>
      <c r="AT9" s="170">
        <f t="shared" si="4"/>
        <v>1.1729586295192911</v>
      </c>
      <c r="AU9" s="61"/>
      <c r="AW9" s="256"/>
      <c r="AX9" s="94">
        <v>3.4578847885131836</v>
      </c>
      <c r="AY9" s="52">
        <v>25.436111450195313</v>
      </c>
      <c r="AZ9" s="52">
        <f t="shared" si="1"/>
        <v>21.978226661682129</v>
      </c>
      <c r="BA9" s="171">
        <f t="shared" si="2"/>
        <v>2.4204411252203197E-7</v>
      </c>
      <c r="BB9" s="222">
        <f t="shared" si="5"/>
        <v>0.97823833304989594</v>
      </c>
      <c r="BC9" s="61"/>
    </row>
    <row r="10" spans="2:55" x14ac:dyDescent="0.25">
      <c r="F10" s="21" t="s">
        <v>27</v>
      </c>
      <c r="G10" s="11">
        <v>0.307</v>
      </c>
      <c r="H10" s="23">
        <v>6.4262878590950199E-5</v>
      </c>
      <c r="I10" s="11">
        <v>57</v>
      </c>
      <c r="K10" t="s">
        <v>51</v>
      </c>
      <c r="L10" t="s">
        <v>52</v>
      </c>
      <c r="M10" s="26">
        <v>7.6508109697505535</v>
      </c>
      <c r="N10" s="23">
        <v>7.96733438764133E-3</v>
      </c>
      <c r="P10" s="166">
        <v>632</v>
      </c>
      <c r="Q10" s="166">
        <v>949</v>
      </c>
      <c r="S10" s="166">
        <v>10384</v>
      </c>
      <c r="T10" s="166">
        <v>4454</v>
      </c>
      <c r="U10" s="11"/>
      <c r="V10" s="234">
        <v>10384</v>
      </c>
      <c r="W10" s="234"/>
      <c r="X10" s="234">
        <v>8085</v>
      </c>
      <c r="Y10" s="11"/>
      <c r="Z10" s="234">
        <v>6.0862869999999999E-2</v>
      </c>
      <c r="AA10" s="234">
        <v>0.11737786</v>
      </c>
      <c r="AB10" s="11"/>
      <c r="AC10" s="166">
        <v>1592</v>
      </c>
      <c r="AD10" s="166">
        <v>4135</v>
      </c>
      <c r="AE10" s="11"/>
      <c r="AF10" s="166">
        <v>1690</v>
      </c>
      <c r="AG10" s="166">
        <v>431</v>
      </c>
      <c r="AH10" s="166">
        <v>4097</v>
      </c>
      <c r="AI10" s="11"/>
      <c r="AJ10" s="237">
        <v>1.2669999999999999</v>
      </c>
      <c r="AK10" s="237">
        <v>1.234</v>
      </c>
      <c r="AL10" s="239">
        <v>1.3418256200000001</v>
      </c>
      <c r="AM10" s="239">
        <v>1.5279689000000001</v>
      </c>
      <c r="AN10" s="7"/>
      <c r="AO10" s="256"/>
      <c r="AP10" s="52">
        <v>14.399371147155762</v>
      </c>
      <c r="AQ10" s="52">
        <v>17.857255935668945</v>
      </c>
      <c r="AR10" s="52">
        <f t="shared" si="3"/>
        <v>3.4578847885131836</v>
      </c>
      <c r="AS10" s="24">
        <f t="shared" si="0"/>
        <v>9.1006614175527092E-2</v>
      </c>
      <c r="AT10" s="170">
        <f t="shared" si="4"/>
        <v>1.2674178527088658</v>
      </c>
      <c r="AU10" s="61"/>
      <c r="AW10" s="256"/>
      <c r="AX10" s="94">
        <v>2.9770097732543945</v>
      </c>
      <c r="AY10" s="52">
        <v>27.178688049316406</v>
      </c>
      <c r="AZ10" s="52">
        <f t="shared" si="1"/>
        <v>24.201678276062012</v>
      </c>
      <c r="BA10" s="171">
        <f t="shared" si="2"/>
        <v>5.1828530270974081E-8</v>
      </c>
      <c r="BB10" s="222">
        <f t="shared" si="5"/>
        <v>1.3418256218189029</v>
      </c>
      <c r="BC10" s="61"/>
    </row>
    <row r="11" spans="2:55" x14ac:dyDescent="0.25">
      <c r="F11" s="21" t="s">
        <v>28</v>
      </c>
      <c r="G11" s="11">
        <v>0.24099999999999999</v>
      </c>
      <c r="H11" s="23">
        <v>1.39474075453983E-9</v>
      </c>
      <c r="I11" s="11">
        <v>218</v>
      </c>
      <c r="K11" t="s">
        <v>53</v>
      </c>
      <c r="L11" t="s">
        <v>54</v>
      </c>
      <c r="M11" s="26">
        <v>7.2338634682691074</v>
      </c>
      <c r="N11" s="23">
        <v>1.5652558877003599E-2</v>
      </c>
      <c r="P11" s="166">
        <v>542</v>
      </c>
      <c r="Q11" s="166">
        <v>582</v>
      </c>
      <c r="S11" s="166">
        <v>8123</v>
      </c>
      <c r="T11" s="166">
        <v>4704</v>
      </c>
      <c r="U11" s="11"/>
      <c r="V11" s="234">
        <v>8123</v>
      </c>
      <c r="W11" s="234"/>
      <c r="X11" s="234">
        <v>5496</v>
      </c>
      <c r="Y11" s="11"/>
      <c r="Z11" s="234">
        <v>6.6724119999999998E-2</v>
      </c>
      <c r="AA11" s="234">
        <v>0.10589519999999999</v>
      </c>
      <c r="AB11" s="11"/>
      <c r="AC11" s="166">
        <v>3196</v>
      </c>
      <c r="AD11" s="166">
        <v>5905</v>
      </c>
      <c r="AE11" s="11"/>
      <c r="AF11" s="166">
        <v>1757</v>
      </c>
      <c r="AG11" s="166">
        <v>573</v>
      </c>
      <c r="AH11" s="166">
        <v>3850</v>
      </c>
      <c r="AI11" s="11"/>
      <c r="AJ11" s="237">
        <v>1.238</v>
      </c>
      <c r="AK11" s="237">
        <v>1.2809999999999999</v>
      </c>
      <c r="AL11" s="239">
        <v>3.68703124</v>
      </c>
      <c r="AM11" s="239">
        <v>1.24932917</v>
      </c>
      <c r="AN11" s="7"/>
      <c r="AO11" s="256"/>
      <c r="AP11" s="52">
        <v>15.652432441711426</v>
      </c>
      <c r="AQ11" s="52">
        <v>18.62944221496582</v>
      </c>
      <c r="AR11" s="52">
        <f t="shared" si="3"/>
        <v>2.9770097732543945</v>
      </c>
      <c r="AS11" s="24">
        <f t="shared" si="0"/>
        <v>0.12700790748115728</v>
      </c>
      <c r="AT11" s="170">
        <f>AS11/AS22</f>
        <v>1.2380488800360971</v>
      </c>
      <c r="AU11" s="61"/>
      <c r="AW11" s="256"/>
      <c r="AX11" s="94">
        <v>2.1845169067382813</v>
      </c>
      <c r="AY11" s="52">
        <v>33.116569519042969</v>
      </c>
      <c r="AZ11" s="52">
        <f t="shared" si="1"/>
        <v>30.932052612304688</v>
      </c>
      <c r="BA11" s="171">
        <f t="shared" si="2"/>
        <v>4.8811745275927215E-10</v>
      </c>
      <c r="BB11" s="222">
        <f>BA11/BA22</f>
        <v>3.6870312403801071</v>
      </c>
      <c r="BC11" s="61"/>
    </row>
    <row r="12" spans="2:55" x14ac:dyDescent="0.25">
      <c r="F12" s="21" t="s">
        <v>29</v>
      </c>
      <c r="G12" s="11">
        <v>0.20599999999999999</v>
      </c>
      <c r="H12" s="23">
        <v>1.97105300177955E-11</v>
      </c>
      <c r="I12" s="11">
        <v>375</v>
      </c>
      <c r="K12" s="7" t="s">
        <v>55</v>
      </c>
      <c r="L12" s="21" t="s">
        <v>56</v>
      </c>
      <c r="M12" s="11">
        <v>5.383</v>
      </c>
      <c r="N12" s="23">
        <v>0.117273522135587</v>
      </c>
      <c r="P12" s="166">
        <v>1508</v>
      </c>
      <c r="Q12" s="166">
        <v>557</v>
      </c>
      <c r="S12" s="166">
        <v>13028</v>
      </c>
      <c r="T12" s="166">
        <v>6673</v>
      </c>
      <c r="U12" s="11"/>
      <c r="V12" s="234">
        <v>13028</v>
      </c>
      <c r="W12" s="234"/>
      <c r="X12" s="234">
        <v>5680</v>
      </c>
      <c r="Y12" s="11"/>
      <c r="Z12" s="234">
        <v>0.11575069</v>
      </c>
      <c r="AA12" s="234">
        <v>9.8063380000000006E-2</v>
      </c>
      <c r="AB12" s="11"/>
      <c r="AC12" s="166">
        <v>2057</v>
      </c>
      <c r="AD12" s="166">
        <v>4303</v>
      </c>
      <c r="AE12" s="11"/>
      <c r="AF12" s="166">
        <v>1861</v>
      </c>
      <c r="AG12" s="166">
        <v>416</v>
      </c>
      <c r="AH12" s="166">
        <v>2440</v>
      </c>
      <c r="AI12" s="11"/>
      <c r="AJ12" s="237">
        <v>1.133</v>
      </c>
      <c r="AK12" s="237">
        <v>1.0249999999999999</v>
      </c>
      <c r="AL12" s="239">
        <v>1.2022123600000001</v>
      </c>
      <c r="AM12" s="239">
        <v>5.9792583400000003</v>
      </c>
      <c r="AN12" s="7"/>
      <c r="AO12" s="256"/>
      <c r="AP12" s="52">
        <v>10.958807945251465</v>
      </c>
      <c r="AQ12" s="52">
        <v>18.535776138305664</v>
      </c>
      <c r="AR12" s="52">
        <f t="shared" si="3"/>
        <v>7.5769681930541992</v>
      </c>
      <c r="AS12" s="24">
        <f t="shared" si="0"/>
        <v>5.2372740252173587E-3</v>
      </c>
      <c r="AT12" s="170">
        <f>AS12/AS23</f>
        <v>1.132565147847685</v>
      </c>
      <c r="AU12" s="61"/>
      <c r="AW12" s="256"/>
      <c r="AX12" s="94">
        <v>7.5769681930541992</v>
      </c>
      <c r="AY12" s="52">
        <v>23.787036895751953</v>
      </c>
      <c r="AZ12" s="52">
        <f t="shared" si="1"/>
        <v>16.210068702697754</v>
      </c>
      <c r="BA12" s="171">
        <f t="shared" si="2"/>
        <v>1.3191163056799369E-5</v>
      </c>
      <c r="BB12" s="222">
        <f>BA12/BA23</f>
        <v>1.202212359616964</v>
      </c>
      <c r="BC12" s="61"/>
    </row>
    <row r="13" spans="2:55" x14ac:dyDescent="0.25">
      <c r="F13" s="21" t="s">
        <v>30</v>
      </c>
      <c r="G13" s="11">
        <v>0.19800000000000001</v>
      </c>
      <c r="H13" s="23">
        <v>3.6333984625943598E-10</v>
      </c>
      <c r="I13" s="11">
        <v>356</v>
      </c>
      <c r="K13" s="7" t="s">
        <v>57</v>
      </c>
      <c r="L13" s="21" t="s">
        <v>58</v>
      </c>
      <c r="M13" s="11">
        <v>5.3769999999999998</v>
      </c>
      <c r="N13" s="23">
        <v>7.0742249671083501E-2</v>
      </c>
      <c r="P13" s="166">
        <v>500</v>
      </c>
      <c r="Q13" s="166">
        <v>319</v>
      </c>
      <c r="S13" s="166">
        <v>8900</v>
      </c>
      <c r="T13" s="166">
        <v>6179</v>
      </c>
      <c r="U13" s="11"/>
      <c r="V13" s="234">
        <v>8900</v>
      </c>
      <c r="W13" s="240"/>
      <c r="X13" s="234"/>
      <c r="Y13" s="11"/>
      <c r="Z13" s="234">
        <v>5.6179779999999999E-2</v>
      </c>
      <c r="AA13" s="234">
        <v>7.1621009999999999E-2</v>
      </c>
      <c r="AB13" s="11"/>
      <c r="AC13" s="166">
        <v>2366</v>
      </c>
      <c r="AD13" s="166">
        <v>4181</v>
      </c>
      <c r="AE13" s="11"/>
      <c r="AF13" s="166">
        <v>774</v>
      </c>
      <c r="AG13" s="166">
        <v>157</v>
      </c>
      <c r="AH13" s="166">
        <v>1227</v>
      </c>
      <c r="AI13" s="11"/>
      <c r="AJ13" s="237">
        <v>1.274</v>
      </c>
      <c r="AK13" s="237">
        <v>1.165</v>
      </c>
      <c r="AL13" s="239">
        <v>5.6445015999999999</v>
      </c>
      <c r="AM13" s="243"/>
      <c r="AN13" s="8"/>
      <c r="AO13" s="256"/>
      <c r="AP13" s="52">
        <v>11.029561042785645</v>
      </c>
      <c r="AQ13" s="52">
        <v>18.414976119995117</v>
      </c>
      <c r="AR13" s="52">
        <f t="shared" si="3"/>
        <v>7.3854150772094727</v>
      </c>
      <c r="AS13" s="24">
        <f t="shared" si="0"/>
        <v>5.9809274083680343E-3</v>
      </c>
      <c r="AT13" s="170">
        <f>AS13/AS24</f>
        <v>1.2740378596288819</v>
      </c>
      <c r="AU13" s="61"/>
      <c r="AW13" s="256"/>
      <c r="AX13" s="94">
        <v>7.3854150772094727</v>
      </c>
      <c r="AY13" s="52">
        <v>21.594659805297852</v>
      </c>
      <c r="AZ13" s="52">
        <f t="shared" si="1"/>
        <v>14.209244728088379</v>
      </c>
      <c r="BA13" s="171">
        <f t="shared" si="2"/>
        <v>5.2794796610033732E-5</v>
      </c>
      <c r="BB13" s="222">
        <f>BA13/BA24</f>
        <v>5.6445015998429247</v>
      </c>
      <c r="BC13" s="61"/>
    </row>
    <row r="14" spans="2:55" x14ac:dyDescent="0.25">
      <c r="F14" s="21" t="s">
        <v>31</v>
      </c>
      <c r="G14" s="11">
        <v>-0.47499999999999998</v>
      </c>
      <c r="H14" s="23">
        <v>3.4251528646675098E-4</v>
      </c>
      <c r="I14" s="9">
        <v>19</v>
      </c>
      <c r="K14" s="7" t="s">
        <v>59</v>
      </c>
      <c r="L14" s="21" t="s">
        <v>60</v>
      </c>
      <c r="M14" s="11">
        <v>5.1609999999999996</v>
      </c>
      <c r="N14" s="23">
        <v>0.122730996608528</v>
      </c>
      <c r="P14" s="166">
        <v>565</v>
      </c>
      <c r="Q14" s="166">
        <v>428</v>
      </c>
      <c r="S14" s="166">
        <v>6398</v>
      </c>
      <c r="T14" s="166">
        <v>10150</v>
      </c>
      <c r="U14" s="11"/>
      <c r="V14" s="234">
        <v>6398</v>
      </c>
      <c r="W14" s="234">
        <v>6179</v>
      </c>
      <c r="X14" s="234"/>
      <c r="Y14" s="11"/>
      <c r="Z14" s="234">
        <v>8.8308849999999994E-2</v>
      </c>
      <c r="AA14" s="234">
        <v>0.12073151</v>
      </c>
      <c r="AB14" s="11"/>
      <c r="AC14" s="166">
        <v>1183</v>
      </c>
      <c r="AD14" s="166">
        <v>2003</v>
      </c>
      <c r="AE14" s="11"/>
      <c r="AF14" s="166">
        <v>721</v>
      </c>
      <c r="AG14" s="166">
        <v>238</v>
      </c>
      <c r="AH14" s="166">
        <v>1576</v>
      </c>
      <c r="AI14" s="11"/>
      <c r="AJ14" s="237">
        <v>0.77700000000000002</v>
      </c>
      <c r="AK14" s="237">
        <v>0.69099999999999995</v>
      </c>
      <c r="AL14" s="239">
        <v>0.41225287999999999</v>
      </c>
      <c r="AM14" s="239">
        <v>0.49715968999999999</v>
      </c>
      <c r="AN14" s="7"/>
      <c r="AO14" s="256"/>
      <c r="AP14" s="52">
        <v>18.357769012451172</v>
      </c>
      <c r="AQ14" s="52">
        <v>21.323671340942383</v>
      </c>
      <c r="AR14" s="52">
        <f t="shared" si="3"/>
        <v>2.9659023284912109</v>
      </c>
      <c r="AS14" s="24">
        <f t="shared" si="0"/>
        <v>0.12798952724479593</v>
      </c>
      <c r="AT14" s="170">
        <f>AS14/AS25</f>
        <v>0.77676675445936894</v>
      </c>
      <c r="AU14" s="61"/>
      <c r="AW14" s="256"/>
      <c r="AX14" s="94">
        <v>2.9659023284912109</v>
      </c>
      <c r="AY14" s="52">
        <v>28.600347518920898</v>
      </c>
      <c r="AZ14" s="52">
        <f t="shared" si="1"/>
        <v>25.634445190429688</v>
      </c>
      <c r="BA14" s="171">
        <f t="shared" si="2"/>
        <v>1.9198313333888203E-8</v>
      </c>
      <c r="BB14" s="222">
        <f>BA14/BA25</f>
        <v>0.41225288249263725</v>
      </c>
      <c r="BC14" s="61"/>
    </row>
    <row r="15" spans="2:55" x14ac:dyDescent="0.25">
      <c r="F15" s="21" t="s">
        <v>32</v>
      </c>
      <c r="G15" s="11">
        <v>-0.51300000000000001</v>
      </c>
      <c r="H15" s="23">
        <v>2.1038851876274698E-5</v>
      </c>
      <c r="I15" s="11">
        <v>23</v>
      </c>
      <c r="K15" s="7" t="s">
        <v>61</v>
      </c>
      <c r="L15" t="s">
        <v>62</v>
      </c>
      <c r="M15" s="11">
        <v>4.9630000000000001</v>
      </c>
      <c r="N15" s="23">
        <v>3.0488049155698201E-3</v>
      </c>
      <c r="P15" s="166">
        <v>770</v>
      </c>
      <c r="Q15" s="166">
        <v>593</v>
      </c>
      <c r="S15" s="166">
        <v>10288</v>
      </c>
      <c r="T15" s="166">
        <v>4079</v>
      </c>
      <c r="U15" s="11"/>
      <c r="V15" s="234">
        <v>10288</v>
      </c>
      <c r="W15" s="234">
        <v>10150</v>
      </c>
      <c r="X15" s="234"/>
      <c r="Y15" s="11"/>
      <c r="Z15" s="234">
        <v>7.4844480000000005E-2</v>
      </c>
      <c r="AA15" s="234">
        <v>9.5369460000000003E-2</v>
      </c>
      <c r="AB15" s="11"/>
      <c r="AC15" s="166">
        <v>1206</v>
      </c>
      <c r="AD15" s="166">
        <v>2541</v>
      </c>
      <c r="AE15" s="11"/>
      <c r="AF15" s="166">
        <v>946</v>
      </c>
      <c r="AG15" s="166">
        <v>207</v>
      </c>
      <c r="AH15" s="166">
        <v>1704</v>
      </c>
      <c r="AI15" s="11"/>
      <c r="AJ15" s="237">
        <v>0.97799999999999998</v>
      </c>
      <c r="AK15" s="237">
        <v>1.044</v>
      </c>
      <c r="AL15" s="239">
        <v>0.82266998000000002</v>
      </c>
      <c r="AM15" s="239">
        <v>0.64838720000000005</v>
      </c>
      <c r="AN15" s="7"/>
      <c r="AO15" s="257"/>
      <c r="AP15" s="56">
        <v>14.668308258056641</v>
      </c>
      <c r="AQ15" s="56">
        <v>19.025861740112305</v>
      </c>
      <c r="AR15" s="56">
        <f t="shared" si="3"/>
        <v>4.3575534820556641</v>
      </c>
      <c r="AS15" s="55">
        <f t="shared" si="0"/>
        <v>4.8780437849699085E-2</v>
      </c>
      <c r="AT15" s="172">
        <f>AS15/AS26</f>
        <v>0.97838836767999549</v>
      </c>
      <c r="AU15" s="63"/>
      <c r="AW15" s="257"/>
      <c r="AX15" s="95">
        <v>4.3575534820556641</v>
      </c>
      <c r="AY15" s="56">
        <v>25.285446166992188</v>
      </c>
      <c r="AZ15" s="56">
        <f t="shared" si="1"/>
        <v>20.927892684936523</v>
      </c>
      <c r="BA15" s="173">
        <f t="shared" si="2"/>
        <v>5.0127558881439712E-7</v>
      </c>
      <c r="BB15" s="223">
        <f>BA15/BA26</f>
        <v>0.82266997551022025</v>
      </c>
      <c r="BC15" s="63"/>
    </row>
    <row r="16" spans="2:55" x14ac:dyDescent="0.25">
      <c r="F16" s="21" t="s">
        <v>33</v>
      </c>
      <c r="G16" s="11">
        <v>-0.63900000000000001</v>
      </c>
      <c r="H16" s="23">
        <v>3.6244507300919502E-15</v>
      </c>
      <c r="I16" s="11">
        <v>51</v>
      </c>
      <c r="K16" t="s">
        <v>63</v>
      </c>
      <c r="L16" t="s">
        <v>64</v>
      </c>
      <c r="M16" s="28">
        <v>4.7361430729999343</v>
      </c>
      <c r="N16" s="23">
        <v>3.8481688638788598E-3</v>
      </c>
      <c r="P16" s="166">
        <v>900</v>
      </c>
      <c r="Q16" s="166">
        <v>746</v>
      </c>
      <c r="S16" s="166">
        <v>10230</v>
      </c>
      <c r="T16" s="166">
        <v>7654</v>
      </c>
      <c r="U16" s="11"/>
      <c r="V16" s="234">
        <v>10230</v>
      </c>
      <c r="W16" s="234"/>
      <c r="X16" s="234">
        <v>4079</v>
      </c>
      <c r="Y16" s="11"/>
      <c r="Z16" s="234">
        <v>8.7976540000000006E-2</v>
      </c>
      <c r="AA16" s="234">
        <v>0.15714636000000001</v>
      </c>
      <c r="AB16" s="11"/>
      <c r="AC16" s="166">
        <v>1360</v>
      </c>
      <c r="AD16" s="166">
        <v>2774</v>
      </c>
      <c r="AE16" s="11"/>
      <c r="AF16" s="166">
        <v>1360</v>
      </c>
      <c r="AG16" s="166">
        <v>214</v>
      </c>
      <c r="AH16" s="166">
        <v>1677</v>
      </c>
      <c r="AI16" s="11"/>
      <c r="AO16" s="255" t="s">
        <v>131</v>
      </c>
      <c r="AP16" s="58">
        <v>18.844131469726563</v>
      </c>
      <c r="AQ16" s="51">
        <v>21.34998893737793</v>
      </c>
      <c r="AR16" s="51">
        <f>AQ16-AP16</f>
        <v>2.5058574676513672</v>
      </c>
      <c r="AS16" s="50">
        <f>POWER(2,-AR16)</f>
        <v>0.17606042155183393</v>
      </c>
      <c r="AT16" s="67">
        <f>AS16/AS16</f>
        <v>1</v>
      </c>
      <c r="AU16" s="59">
        <f>AVERAGE(AT16:AT26)</f>
        <v>1</v>
      </c>
      <c r="AW16" s="255" t="s">
        <v>131</v>
      </c>
      <c r="AX16" s="93">
        <v>4.0097980499267578</v>
      </c>
      <c r="AY16" s="51">
        <v>32.507869720458984</v>
      </c>
      <c r="AZ16" s="51">
        <f t="shared" si="1"/>
        <v>28.498071670532227</v>
      </c>
      <c r="BA16" s="168">
        <f>POWER(2,-AZ16)</f>
        <v>2.6377012708720686E-9</v>
      </c>
      <c r="BB16" s="224">
        <f>BA16/BA16</f>
        <v>1</v>
      </c>
      <c r="BC16" s="174">
        <f>AVERAGE(BB16:BB26)</f>
        <v>1</v>
      </c>
    </row>
    <row r="17" spans="6:56" x14ac:dyDescent="0.25">
      <c r="F17" s="21" t="s">
        <v>34</v>
      </c>
      <c r="G17" s="11">
        <v>-0.63900000000000001</v>
      </c>
      <c r="H17" s="23">
        <v>3.6244507300919502E-15</v>
      </c>
      <c r="I17" s="11">
        <v>51</v>
      </c>
      <c r="K17" s="7" t="s">
        <v>65</v>
      </c>
      <c r="L17" t="s">
        <v>66</v>
      </c>
      <c r="M17" s="28">
        <v>4.5999999999999996</v>
      </c>
      <c r="N17" s="23">
        <v>0.23082645288006701</v>
      </c>
      <c r="P17" s="166">
        <v>707</v>
      </c>
      <c r="Q17" s="166">
        <v>968</v>
      </c>
      <c r="S17" s="166">
        <v>7135</v>
      </c>
      <c r="T17" s="166">
        <v>6624</v>
      </c>
      <c r="U17" s="11"/>
      <c r="V17" s="234">
        <v>7135</v>
      </c>
      <c r="W17" s="234"/>
      <c r="X17" s="234">
        <v>7654</v>
      </c>
      <c r="Z17" s="234">
        <v>9.9088999999999997E-2</v>
      </c>
      <c r="AA17" s="234">
        <v>0.11170629999999999</v>
      </c>
      <c r="AC17" s="166">
        <v>984</v>
      </c>
      <c r="AD17" s="166">
        <v>1732</v>
      </c>
      <c r="AE17" s="11"/>
      <c r="AJ17" t="s">
        <v>266</v>
      </c>
      <c r="AO17" s="256"/>
      <c r="AP17" s="60">
        <v>16.600301742553711</v>
      </c>
      <c r="AQ17" s="52">
        <v>20.610099792480469</v>
      </c>
      <c r="AR17" s="52">
        <f t="shared" ref="AR17:AR26" si="6">AQ17-AP17</f>
        <v>4.0097980499267578</v>
      </c>
      <c r="AS17" s="24">
        <f t="shared" ref="AS17:AS26" si="7">POWER(2,-AR17)</f>
        <v>6.2076969960675125E-2</v>
      </c>
      <c r="AT17" s="67">
        <f t="shared" ref="AT17:AT26" si="8">AS17/AS17</f>
        <v>1</v>
      </c>
      <c r="AU17" s="61"/>
      <c r="AW17" s="256"/>
      <c r="AX17" s="94">
        <v>3.5381622314453125</v>
      </c>
      <c r="AY17" s="52">
        <v>30.919427871704102</v>
      </c>
      <c r="AZ17" s="52">
        <f t="shared" si="1"/>
        <v>27.381265640258789</v>
      </c>
      <c r="BA17" s="171">
        <f t="shared" ref="BA17:BA26" si="9">POWER(2,-AZ17)</f>
        <v>5.7202857374181687E-9</v>
      </c>
      <c r="BB17" s="225">
        <f t="shared" ref="BB17:BB26" si="10">BA17/BA17</f>
        <v>1</v>
      </c>
      <c r="BC17" s="67"/>
    </row>
    <row r="18" spans="6:56" x14ac:dyDescent="0.25">
      <c r="F18" s="21" t="s">
        <v>35</v>
      </c>
      <c r="G18" s="11">
        <v>-0.65400000000000003</v>
      </c>
      <c r="H18" s="23">
        <v>1.7342269836213701E-4</v>
      </c>
      <c r="I18" s="11">
        <v>11</v>
      </c>
      <c r="K18" t="s">
        <v>67</v>
      </c>
      <c r="L18" t="s">
        <v>68</v>
      </c>
      <c r="M18" s="26">
        <v>4.1825216739105757</v>
      </c>
      <c r="N18" s="23">
        <v>4.3998035074516699E-4</v>
      </c>
      <c r="P18" s="166">
        <v>776</v>
      </c>
      <c r="Q18" s="166">
        <v>641</v>
      </c>
      <c r="S18" s="166">
        <v>8035</v>
      </c>
      <c r="T18" s="166">
        <v>4903</v>
      </c>
      <c r="U18" s="11"/>
      <c r="V18" s="234">
        <v>8035</v>
      </c>
      <c r="W18" s="234">
        <v>6624</v>
      </c>
      <c r="X18" s="234"/>
      <c r="Z18" s="234">
        <v>9.6577469999999999E-2</v>
      </c>
      <c r="AA18" s="234">
        <v>0.10220411</v>
      </c>
      <c r="AC18" s="166">
        <v>444</v>
      </c>
      <c r="AD18" s="166">
        <v>613</v>
      </c>
      <c r="AE18" s="11"/>
      <c r="AF18" t="s">
        <v>237</v>
      </c>
      <c r="AO18" s="256"/>
      <c r="AP18" s="60">
        <v>18.287984848022461</v>
      </c>
      <c r="AQ18" s="52">
        <v>21.826147079467773</v>
      </c>
      <c r="AR18" s="52">
        <f t="shared" si="6"/>
        <v>3.5381622314453125</v>
      </c>
      <c r="AS18" s="24">
        <f t="shared" si="7"/>
        <v>8.6080947528977991E-2</v>
      </c>
      <c r="AT18" s="67">
        <f t="shared" si="8"/>
        <v>1</v>
      </c>
      <c r="AU18" s="61"/>
      <c r="AW18" s="256"/>
      <c r="AX18" s="94">
        <v>3.98553466796875</v>
      </c>
      <c r="AY18" s="52">
        <v>30.307323455810547</v>
      </c>
      <c r="AZ18" s="52">
        <f t="shared" si="1"/>
        <v>26.321788787841797</v>
      </c>
      <c r="BA18" s="171">
        <f t="shared" si="9"/>
        <v>1.1922080098962325E-8</v>
      </c>
      <c r="BB18" s="225">
        <f t="shared" si="10"/>
        <v>1</v>
      </c>
      <c r="BC18" s="67"/>
    </row>
    <row r="19" spans="6:56" x14ac:dyDescent="0.25">
      <c r="F19" s="21" t="s">
        <v>36</v>
      </c>
      <c r="G19" s="11">
        <v>-0.69599999999999995</v>
      </c>
      <c r="H19" s="23">
        <v>6.5247271245218093E-5</v>
      </c>
      <c r="I19" s="11">
        <v>11</v>
      </c>
      <c r="K19" s="7" t="s">
        <v>69</v>
      </c>
      <c r="L19" s="21" t="s">
        <v>70</v>
      </c>
      <c r="M19" s="11">
        <v>2.1539999999999999</v>
      </c>
      <c r="N19" s="23">
        <v>0.175020886609666</v>
      </c>
      <c r="P19" s="166">
        <v>444</v>
      </c>
      <c r="Q19" s="166">
        <v>855</v>
      </c>
      <c r="S19" s="166">
        <v>7580</v>
      </c>
      <c r="T19" s="166">
        <v>3458</v>
      </c>
      <c r="U19" s="11"/>
      <c r="V19" s="234">
        <v>7580</v>
      </c>
      <c r="W19" s="234">
        <v>4903</v>
      </c>
      <c r="X19" s="234"/>
      <c r="Z19" s="234">
        <v>0.14300792000000001</v>
      </c>
      <c r="AA19" s="234">
        <v>0.12400571000000001</v>
      </c>
      <c r="AC19" s="166">
        <v>451</v>
      </c>
      <c r="AD19" s="166">
        <v>810</v>
      </c>
      <c r="AE19" s="11"/>
      <c r="AF19" s="11"/>
      <c r="AO19" s="256"/>
      <c r="AP19" s="60">
        <v>18.597028732299805</v>
      </c>
      <c r="AQ19" s="52">
        <v>22.582563400268555</v>
      </c>
      <c r="AR19" s="52">
        <f t="shared" si="6"/>
        <v>3.98553466796875</v>
      </c>
      <c r="AS19" s="24">
        <f t="shared" si="7"/>
        <v>6.3129814933170367E-2</v>
      </c>
      <c r="AT19" s="67">
        <f t="shared" si="8"/>
        <v>1</v>
      </c>
      <c r="AU19" s="61"/>
      <c r="AW19" s="256"/>
      <c r="AX19" s="94">
        <v>2.7614421844482422</v>
      </c>
      <c r="AY19" s="52">
        <v>32.575504302978501</v>
      </c>
      <c r="AZ19" s="52">
        <f t="shared" si="1"/>
        <v>29.814062118530259</v>
      </c>
      <c r="BA19" s="171">
        <f t="shared" si="9"/>
        <v>1.0594318124796347E-9</v>
      </c>
      <c r="BB19" s="225">
        <f t="shared" si="10"/>
        <v>1</v>
      </c>
      <c r="BC19" s="67"/>
    </row>
    <row r="20" spans="6:56" x14ac:dyDescent="0.25">
      <c r="F20" s="21" t="s">
        <v>37</v>
      </c>
      <c r="G20" s="11">
        <v>-0.749</v>
      </c>
      <c r="H20" s="23">
        <v>1.49930059902937E-15</v>
      </c>
      <c r="I20" s="11">
        <v>38</v>
      </c>
      <c r="K20" s="7" t="s">
        <v>71</v>
      </c>
      <c r="L20" s="21" t="s">
        <v>72</v>
      </c>
      <c r="M20" s="11">
        <v>0.82399999999999995</v>
      </c>
      <c r="N20" s="23">
        <v>0.66029795491204402</v>
      </c>
      <c r="P20" s="166">
        <v>1084</v>
      </c>
      <c r="Q20" s="166">
        <v>677</v>
      </c>
      <c r="S20" s="166">
        <v>6258</v>
      </c>
      <c r="T20" s="166">
        <v>6583</v>
      </c>
      <c r="U20" s="11"/>
      <c r="V20" s="234">
        <v>6258</v>
      </c>
      <c r="W20" s="234"/>
      <c r="X20" s="234">
        <v>3458</v>
      </c>
      <c r="Z20" s="234">
        <v>0.10162991</v>
      </c>
      <c r="AA20" s="234">
        <v>0.24493926999999999</v>
      </c>
      <c r="AC20" s="166">
        <v>457</v>
      </c>
      <c r="AD20" s="166">
        <v>522</v>
      </c>
      <c r="AE20" s="11"/>
      <c r="AF20" s="11"/>
      <c r="AO20" s="256"/>
      <c r="AP20" s="60">
        <v>20.442508697509766</v>
      </c>
      <c r="AQ20" s="52">
        <v>23.203950881958008</v>
      </c>
      <c r="AR20" s="52">
        <f t="shared" si="6"/>
        <v>2.7614421844482422</v>
      </c>
      <c r="AS20" s="24">
        <f t="shared" si="7"/>
        <v>0.14747658457774815</v>
      </c>
      <c r="AT20" s="67">
        <f t="shared" si="8"/>
        <v>1</v>
      </c>
      <c r="AU20" s="61"/>
      <c r="AW20" s="256"/>
      <c r="AX20" s="94">
        <v>3.7997770309448242</v>
      </c>
      <c r="AY20" s="52">
        <v>25.746261596679688</v>
      </c>
      <c r="AZ20" s="52">
        <f t="shared" si="1"/>
        <v>21.946484565734863</v>
      </c>
      <c r="BA20" s="171">
        <f t="shared" si="9"/>
        <v>2.4742857067091266E-7</v>
      </c>
      <c r="BB20" s="225">
        <f t="shared" si="10"/>
        <v>1</v>
      </c>
      <c r="BC20" s="67"/>
    </row>
    <row r="21" spans="6:56" x14ac:dyDescent="0.25">
      <c r="F21" s="21" t="s">
        <v>38</v>
      </c>
      <c r="G21" s="11">
        <v>-0.78900000000000003</v>
      </c>
      <c r="H21" s="23">
        <v>7.24909556270875E-16</v>
      </c>
      <c r="I21" s="11">
        <v>35</v>
      </c>
      <c r="K21" s="7" t="s">
        <v>73</v>
      </c>
      <c r="L21" s="21" t="s">
        <v>74</v>
      </c>
      <c r="M21" s="11">
        <v>0.64200000000000002</v>
      </c>
      <c r="N21" s="23">
        <v>0.70469022130172498</v>
      </c>
      <c r="P21" s="166">
        <v>636</v>
      </c>
      <c r="Q21" s="166">
        <v>311</v>
      </c>
      <c r="S21" s="166">
        <v>8201</v>
      </c>
      <c r="T21" s="241"/>
      <c r="U21" s="10"/>
      <c r="V21" s="234">
        <v>8201</v>
      </c>
      <c r="W21" s="234">
        <v>6583</v>
      </c>
      <c r="X21" s="234"/>
      <c r="Z21" s="234">
        <v>5.4139739999999999E-2</v>
      </c>
      <c r="AA21" s="234">
        <v>4.7242899999999997E-2</v>
      </c>
      <c r="AC21" s="166">
        <v>371</v>
      </c>
      <c r="AD21" s="166">
        <v>481</v>
      </c>
      <c r="AE21" s="11"/>
      <c r="AF21" s="11"/>
      <c r="AO21" s="256"/>
      <c r="AP21" s="60">
        <v>13.949936866760254</v>
      </c>
      <c r="AQ21" s="52">
        <v>17.749713897705078</v>
      </c>
      <c r="AR21" s="52">
        <f t="shared" si="6"/>
        <v>3.7997770309448242</v>
      </c>
      <c r="AS21" s="24">
        <f t="shared" si="7"/>
        <v>7.1804743779660105E-2</v>
      </c>
      <c r="AT21" s="67">
        <f t="shared" si="8"/>
        <v>1</v>
      </c>
      <c r="AU21" s="61"/>
      <c r="AW21" s="256"/>
      <c r="AX21" s="94">
        <v>3.2850780487060547</v>
      </c>
      <c r="AY21" s="52">
        <v>27.910953521728516</v>
      </c>
      <c r="AZ21" s="52">
        <f t="shared" si="1"/>
        <v>24.625875473022461</v>
      </c>
      <c r="BA21" s="171">
        <f t="shared" si="9"/>
        <v>3.8625384273642246E-8</v>
      </c>
      <c r="BB21" s="225">
        <f t="shared" si="10"/>
        <v>1</v>
      </c>
      <c r="BC21" s="67"/>
    </row>
    <row r="22" spans="6:56" x14ac:dyDescent="0.25">
      <c r="F22" s="21" t="s">
        <v>39</v>
      </c>
      <c r="G22" s="11">
        <v>-0.84699999999999998</v>
      </c>
      <c r="H22" s="23">
        <v>3.3976142372434603E-5</v>
      </c>
      <c r="I22" s="11">
        <v>8</v>
      </c>
      <c r="K22" s="7" t="s">
        <v>75</v>
      </c>
      <c r="L22" s="21" t="s">
        <v>76</v>
      </c>
      <c r="M22" s="11">
        <v>0.53800000000000003</v>
      </c>
      <c r="N22" s="23">
        <v>0.34272240714961999</v>
      </c>
      <c r="P22" s="241"/>
      <c r="Q22" s="166">
        <v>608</v>
      </c>
      <c r="S22" s="10"/>
      <c r="Z22" s="120"/>
      <c r="AA22" s="234">
        <v>9.098639E-2</v>
      </c>
      <c r="AO22" s="256"/>
      <c r="AP22" s="60">
        <v>14.9488525390625</v>
      </c>
      <c r="AQ22" s="52">
        <v>18.233930587768555</v>
      </c>
      <c r="AR22" s="52">
        <f t="shared" si="6"/>
        <v>3.2850780487060547</v>
      </c>
      <c r="AS22" s="24">
        <f t="shared" si="7"/>
        <v>0.10258715106422468</v>
      </c>
      <c r="AT22" s="67">
        <f t="shared" si="8"/>
        <v>1</v>
      </c>
      <c r="AU22" s="61"/>
      <c r="AW22" s="256"/>
      <c r="AX22" s="94">
        <v>2.5058574676513672</v>
      </c>
      <c r="AY22" s="52">
        <v>35.320369720458984</v>
      </c>
      <c r="AZ22" s="52">
        <f t="shared" si="1"/>
        <v>32.814512252807617</v>
      </c>
      <c r="BA22" s="171">
        <f t="shared" si="9"/>
        <v>1.3238766393228355E-10</v>
      </c>
      <c r="BB22" s="225">
        <f t="shared" si="10"/>
        <v>1</v>
      </c>
      <c r="BC22" s="67"/>
    </row>
    <row r="23" spans="6:56" x14ac:dyDescent="0.25">
      <c r="K23" s="7" t="s">
        <v>77</v>
      </c>
      <c r="L23" s="21" t="s">
        <v>78</v>
      </c>
      <c r="M23" s="11">
        <v>0.30499999999999999</v>
      </c>
      <c r="N23" s="23">
        <v>8.7996490258257398E-2</v>
      </c>
      <c r="P23" s="120"/>
      <c r="Q23" s="166">
        <v>847</v>
      </c>
      <c r="S23" t="s">
        <v>227</v>
      </c>
      <c r="V23" s="238" t="s">
        <v>244</v>
      </c>
      <c r="Z23" s="120"/>
      <c r="AA23" s="234">
        <v>8.886558E-2</v>
      </c>
      <c r="AC23" t="s">
        <v>227</v>
      </c>
      <c r="AO23" s="256"/>
      <c r="AP23" s="60">
        <v>10.897662162780762</v>
      </c>
      <c r="AQ23" s="52">
        <v>18.654224395751953</v>
      </c>
      <c r="AR23" s="52">
        <f t="shared" si="6"/>
        <v>7.7565622329711914</v>
      </c>
      <c r="AS23" s="24">
        <f t="shared" si="7"/>
        <v>4.6242585119012532E-3</v>
      </c>
      <c r="AT23" s="67">
        <f t="shared" si="8"/>
        <v>1</v>
      </c>
      <c r="AU23" s="61"/>
      <c r="AW23" s="256"/>
      <c r="AX23" s="94">
        <v>7.7565622329711914</v>
      </c>
      <c r="AY23" s="52">
        <v>24.232322692871094</v>
      </c>
      <c r="AZ23" s="52">
        <f t="shared" si="1"/>
        <v>16.475760459899902</v>
      </c>
      <c r="BA23" s="171">
        <f t="shared" si="9"/>
        <v>1.0972406789264914E-5</v>
      </c>
      <c r="BB23" s="225">
        <f t="shared" si="10"/>
        <v>1</v>
      </c>
      <c r="BC23" s="67"/>
    </row>
    <row r="24" spans="6:56" x14ac:dyDescent="0.25">
      <c r="K24" s="7" t="s">
        <v>79</v>
      </c>
      <c r="L24" s="21" t="s">
        <v>79</v>
      </c>
      <c r="M24" s="11">
        <v>0.3</v>
      </c>
      <c r="N24" s="23">
        <v>4.5531024004177599E-2</v>
      </c>
      <c r="Q24" s="10"/>
      <c r="AO24" s="256"/>
      <c r="AP24" s="60">
        <v>14.785247802734375</v>
      </c>
      <c r="AQ24" s="52">
        <v>22.520071029663086</v>
      </c>
      <c r="AR24" s="52">
        <f t="shared" si="6"/>
        <v>7.7348232269287109</v>
      </c>
      <c r="AS24" s="24">
        <f t="shared" si="7"/>
        <v>4.6944659949981673E-3</v>
      </c>
      <c r="AT24" s="67">
        <f t="shared" si="8"/>
        <v>1</v>
      </c>
      <c r="AU24" s="61"/>
      <c r="AW24" s="256"/>
      <c r="AX24" s="94">
        <v>7.7348232269287109</v>
      </c>
      <c r="AY24" s="52">
        <v>24.440914154052734</v>
      </c>
      <c r="AZ24" s="52">
        <f t="shared" si="1"/>
        <v>16.706090927124023</v>
      </c>
      <c r="BA24" s="171">
        <f t="shared" si="9"/>
        <v>9.353314136982955E-6</v>
      </c>
      <c r="BB24" s="225">
        <f t="shared" si="10"/>
        <v>1</v>
      </c>
      <c r="BC24" s="67"/>
    </row>
    <row r="25" spans="6:56" x14ac:dyDescent="0.25">
      <c r="K25" s="7" t="s">
        <v>80</v>
      </c>
      <c r="L25" s="21" t="s">
        <v>81</v>
      </c>
      <c r="M25" s="11">
        <v>0.217</v>
      </c>
      <c r="N25" s="23">
        <v>0.150506445466631</v>
      </c>
      <c r="P25" t="s">
        <v>227</v>
      </c>
      <c r="Z25" t="s">
        <v>227</v>
      </c>
      <c r="AO25" s="256"/>
      <c r="AP25" s="60">
        <v>16.992002487182617</v>
      </c>
      <c r="AQ25" s="52">
        <v>19.59345817565918</v>
      </c>
      <c r="AR25" s="52">
        <f t="shared" si="6"/>
        <v>2.6014556884765625</v>
      </c>
      <c r="AS25" s="24">
        <f t="shared" si="7"/>
        <v>0.16477214879500973</v>
      </c>
      <c r="AT25" s="67">
        <f t="shared" si="8"/>
        <v>1</v>
      </c>
      <c r="AU25" s="61"/>
      <c r="AW25" s="256"/>
      <c r="AX25" s="94">
        <v>2.6014556884765625</v>
      </c>
      <c r="AY25" s="52">
        <v>26.957502365112305</v>
      </c>
      <c r="AZ25" s="52">
        <f t="shared" si="1"/>
        <v>24.356046676635742</v>
      </c>
      <c r="BA25" s="171">
        <f t="shared" si="9"/>
        <v>4.65692640347544E-8</v>
      </c>
      <c r="BB25" s="225">
        <f t="shared" si="10"/>
        <v>1</v>
      </c>
      <c r="BC25" s="67"/>
    </row>
    <row r="26" spans="6:56" x14ac:dyDescent="0.25">
      <c r="K26" s="7" t="s">
        <v>82</v>
      </c>
      <c r="L26" s="21" t="s">
        <v>83</v>
      </c>
      <c r="M26" s="11">
        <v>0.17199999999999999</v>
      </c>
      <c r="N26" s="23">
        <v>9.3680487951408806E-2</v>
      </c>
      <c r="AO26" s="257"/>
      <c r="AP26" s="62">
        <v>13.887350082397461</v>
      </c>
      <c r="AQ26" s="56">
        <v>18.213382720947266</v>
      </c>
      <c r="AR26" s="56">
        <f t="shared" si="6"/>
        <v>4.3260326385498047</v>
      </c>
      <c r="AS26" s="55">
        <f t="shared" si="7"/>
        <v>4.9857949523019938E-2</v>
      </c>
      <c r="AT26" s="73">
        <f t="shared" si="8"/>
        <v>1</v>
      </c>
      <c r="AU26" s="63"/>
      <c r="AW26" s="257"/>
      <c r="AX26" s="95">
        <v>4.3260326385498047</v>
      </c>
      <c r="AY26" s="56">
        <v>24.972311019897461</v>
      </c>
      <c r="AZ26" s="56">
        <f t="shared" si="1"/>
        <v>20.646278381347656</v>
      </c>
      <c r="BA26" s="173">
        <f t="shared" si="9"/>
        <v>6.093276814964662E-7</v>
      </c>
      <c r="BB26" s="226">
        <f t="shared" si="10"/>
        <v>1</v>
      </c>
      <c r="BC26" s="73"/>
    </row>
    <row r="27" spans="6:56" x14ac:dyDescent="0.25">
      <c r="K27" s="7" t="s">
        <v>84</v>
      </c>
      <c r="L27" s="21" t="s">
        <v>85</v>
      </c>
      <c r="M27" s="11">
        <v>0.157</v>
      </c>
      <c r="N27" s="23">
        <v>8.9611382736046505E-2</v>
      </c>
    </row>
    <row r="28" spans="6:56" x14ac:dyDescent="0.25">
      <c r="K28" s="7" t="s">
        <v>86</v>
      </c>
      <c r="L28" s="21" t="s">
        <v>87</v>
      </c>
      <c r="M28" s="11">
        <v>0.13700000000000001</v>
      </c>
      <c r="N28" s="23">
        <v>6.3398639231603396E-2</v>
      </c>
    </row>
    <row r="29" spans="6:56" x14ac:dyDescent="0.25">
      <c r="K29" t="s">
        <v>88</v>
      </c>
      <c r="L29" t="s">
        <v>89</v>
      </c>
      <c r="M29" s="26">
        <v>0.11358810280571047</v>
      </c>
      <c r="N29" s="23">
        <v>1.63126674581359E-2</v>
      </c>
      <c r="AO29" s="3" t="s">
        <v>132</v>
      </c>
      <c r="AP29" s="3"/>
      <c r="AW29" s="3" t="s">
        <v>133</v>
      </c>
      <c r="AX29" s="3"/>
      <c r="AY29" s="3"/>
      <c r="AZ29" s="3"/>
    </row>
    <row r="30" spans="6:56" ht="15.75" x14ac:dyDescent="0.25">
      <c r="K30" s="7" t="s">
        <v>90</v>
      </c>
      <c r="L30" s="21" t="s">
        <v>91</v>
      </c>
      <c r="M30" s="11">
        <v>0.109</v>
      </c>
      <c r="N30" s="23">
        <v>2.4312817781821299E-2</v>
      </c>
      <c r="AO30" s="35" t="s">
        <v>123</v>
      </c>
      <c r="AP30" s="39" t="s">
        <v>122</v>
      </c>
      <c r="AQ30" s="34" t="s">
        <v>110</v>
      </c>
      <c r="AR30" s="41" t="s">
        <v>121</v>
      </c>
      <c r="AS30" s="68" t="s">
        <v>120</v>
      </c>
      <c r="AT30" s="69" t="s">
        <v>119</v>
      </c>
      <c r="AU30" s="31" t="s">
        <v>129</v>
      </c>
      <c r="AV30" s="25"/>
      <c r="AW30" s="35" t="s">
        <v>126</v>
      </c>
      <c r="AX30" s="33" t="s">
        <v>127</v>
      </c>
      <c r="AY30" s="34" t="s">
        <v>110</v>
      </c>
      <c r="AZ30" s="33" t="s">
        <v>121</v>
      </c>
      <c r="BA30" s="32" t="s">
        <v>120</v>
      </c>
      <c r="BB30" s="34" t="s">
        <v>128</v>
      </c>
      <c r="BC30" s="65" t="s">
        <v>129</v>
      </c>
    </row>
    <row r="31" spans="6:56" x14ac:dyDescent="0.25">
      <c r="K31" s="7" t="s">
        <v>92</v>
      </c>
      <c r="L31" s="21" t="s">
        <v>93</v>
      </c>
      <c r="M31" s="11">
        <v>0.106</v>
      </c>
      <c r="N31" s="23">
        <v>2.1537288516459401E-2</v>
      </c>
      <c r="AO31" s="258" t="s">
        <v>130</v>
      </c>
      <c r="AP31" s="58">
        <v>19.502168655395508</v>
      </c>
      <c r="AQ31" s="51">
        <v>20.786186218261719</v>
      </c>
      <c r="AR31" s="51">
        <f t="shared" ref="AR31:AR41" si="11">AQ31-AP31</f>
        <v>1.2840175628662109</v>
      </c>
      <c r="AS31" s="50">
        <f t="shared" ref="AS31:AS41" si="12">POWER(2,-AR31)</f>
        <v>0.41065035123146437</v>
      </c>
      <c r="AT31" s="50">
        <f>AS31/AS42</f>
        <v>1.0153602802898403</v>
      </c>
      <c r="AU31" s="175">
        <f>AVERAGE(AT31:AT41)</f>
        <v>1.2925975294977781</v>
      </c>
      <c r="AV31" s="38"/>
      <c r="AW31" s="255" t="s">
        <v>130</v>
      </c>
      <c r="AX31" s="93">
        <v>0.4997100830078125</v>
      </c>
      <c r="AY31" s="51">
        <v>26.705905914306641</v>
      </c>
      <c r="AZ31" s="51">
        <f t="shared" ref="AZ31:AZ51" si="13">AY31-AX31</f>
        <v>26.206195831298828</v>
      </c>
      <c r="BA31" s="168">
        <f t="shared" ref="BA31:BA51" si="14">POWER(2,-AZ31)</f>
        <v>1.2916622958659913E-8</v>
      </c>
      <c r="BB31" s="134">
        <f t="shared" ref="BB31:BB38" si="15">BA31/BA41</f>
        <v>3.5737449495445164</v>
      </c>
      <c r="BC31" s="64">
        <f>AVERAGE(BB31:BB40)</f>
        <v>2.3360892087376097</v>
      </c>
    </row>
    <row r="32" spans="6:56" x14ac:dyDescent="0.25">
      <c r="K32" t="s">
        <v>94</v>
      </c>
      <c r="L32" t="s">
        <v>95</v>
      </c>
      <c r="M32" s="28">
        <v>8.9267016621829981E-2</v>
      </c>
      <c r="N32" s="23">
        <v>9.0269830395093606E-2</v>
      </c>
      <c r="AO32" s="259"/>
      <c r="AP32" s="60">
        <v>22.483436584472656</v>
      </c>
      <c r="AQ32" s="52">
        <v>22.983146667480469</v>
      </c>
      <c r="AR32" s="52">
        <f t="shared" si="11"/>
        <v>0.4997100830078125</v>
      </c>
      <c r="AS32" s="24">
        <f t="shared" si="12"/>
        <v>0.70724889221130094</v>
      </c>
      <c r="AT32" s="24">
        <f t="shared" ref="AT32:AT41" si="16">AS32/AS43</f>
        <v>2.8607277732928873</v>
      </c>
      <c r="AU32" s="44"/>
      <c r="AV32" s="38"/>
      <c r="AW32" s="256"/>
      <c r="AX32" s="94">
        <v>1.4839420318603516</v>
      </c>
      <c r="AY32" s="52">
        <v>27.991960525512695</v>
      </c>
      <c r="AZ32" s="52">
        <f t="shared" si="13"/>
        <v>26.508018493652344</v>
      </c>
      <c r="BA32" s="171">
        <f t="shared" si="14"/>
        <v>1.0478311566436296E-8</v>
      </c>
      <c r="BB32" s="212">
        <f t="shared" si="15"/>
        <v>1.0218309506731422</v>
      </c>
      <c r="BC32" s="61"/>
      <c r="BD32" s="61"/>
    </row>
    <row r="33" spans="11:55" x14ac:dyDescent="0.25">
      <c r="K33" t="s">
        <v>96</v>
      </c>
      <c r="L33" t="s">
        <v>97</v>
      </c>
      <c r="M33" s="26">
        <v>6.4079923063048119E-2</v>
      </c>
      <c r="N33" s="23">
        <v>2.64347672815286E-2</v>
      </c>
      <c r="AO33" s="259"/>
      <c r="AP33" s="60">
        <v>19.322877883911133</v>
      </c>
      <c r="AQ33" s="52">
        <v>20.806819915771484</v>
      </c>
      <c r="AR33" s="52">
        <f t="shared" si="11"/>
        <v>1.4839420318603516</v>
      </c>
      <c r="AS33" s="24">
        <f t="shared" si="12"/>
        <v>0.35751061123998623</v>
      </c>
      <c r="AT33" s="24">
        <f t="shared" si="16"/>
        <v>0.99942242081913235</v>
      </c>
      <c r="AU33" s="44"/>
      <c r="AV33" s="38"/>
      <c r="AW33" s="256"/>
      <c r="AX33" s="94">
        <v>1.0781974792480469</v>
      </c>
      <c r="AY33" s="52">
        <v>24.654962539672852</v>
      </c>
      <c r="AZ33" s="52">
        <f t="shared" si="13"/>
        <v>23.576765060424805</v>
      </c>
      <c r="BA33" s="171">
        <f t="shared" si="14"/>
        <v>7.992571242607786E-8</v>
      </c>
      <c r="BB33" s="212">
        <f t="shared" si="15"/>
        <v>5.2826027796992552</v>
      </c>
      <c r="BC33" s="61"/>
    </row>
    <row r="34" spans="11:55" x14ac:dyDescent="0.25">
      <c r="K34" t="s">
        <v>98</v>
      </c>
      <c r="L34" t="s">
        <v>99</v>
      </c>
      <c r="M34" s="29">
        <v>5.1584002247047754E-2</v>
      </c>
      <c r="N34" s="23">
        <v>6.7029525797402999E-3</v>
      </c>
      <c r="AO34" s="259"/>
      <c r="AP34" s="60">
        <v>19.235742568969727</v>
      </c>
      <c r="AQ34" s="52">
        <v>20.313940048217773</v>
      </c>
      <c r="AR34" s="52">
        <f t="shared" si="11"/>
        <v>1.0781974792480469</v>
      </c>
      <c r="AS34" s="24">
        <f t="shared" si="12"/>
        <v>0.47362020069492505</v>
      </c>
      <c r="AT34" s="24">
        <f t="shared" si="16"/>
        <v>1.2091718025417144</v>
      </c>
      <c r="AU34" s="44"/>
      <c r="AV34" s="38"/>
      <c r="AW34" s="256"/>
      <c r="AX34" s="94">
        <v>0.4170989990234375</v>
      </c>
      <c r="AY34" s="52">
        <v>26.965438842773438</v>
      </c>
      <c r="AZ34" s="52">
        <f t="shared" si="13"/>
        <v>26.54833984375</v>
      </c>
      <c r="BA34" s="171">
        <f t="shared" si="14"/>
        <v>1.0189511691301573E-8</v>
      </c>
      <c r="BB34" s="212">
        <f t="shared" si="15"/>
        <v>2.8356158698466678</v>
      </c>
      <c r="BC34" s="61"/>
    </row>
    <row r="35" spans="11:55" x14ac:dyDescent="0.25">
      <c r="AO35" s="259"/>
      <c r="AP35" s="60">
        <v>20.553352355957031</v>
      </c>
      <c r="AQ35" s="52">
        <v>20.970451354980469</v>
      </c>
      <c r="AR35" s="52">
        <f t="shared" si="11"/>
        <v>0.4170989990234375</v>
      </c>
      <c r="AS35" s="24">
        <f t="shared" si="12"/>
        <v>0.74892907326623148</v>
      </c>
      <c r="AT35" s="24">
        <f t="shared" si="16"/>
        <v>1.6941156670548245</v>
      </c>
      <c r="AU35" s="44"/>
      <c r="AV35" s="38"/>
      <c r="AW35" s="256"/>
      <c r="AX35" s="94">
        <v>1.738652229309082</v>
      </c>
      <c r="AY35" s="52">
        <v>24.363496780395508</v>
      </c>
      <c r="AZ35" s="52">
        <f t="shared" si="13"/>
        <v>22.624844551086426</v>
      </c>
      <c r="BA35" s="171">
        <f t="shared" si="14"/>
        <v>1.5461198035640657E-7</v>
      </c>
      <c r="BB35" s="212">
        <f t="shared" si="15"/>
        <v>0.74499423688329702</v>
      </c>
      <c r="BC35" s="61"/>
    </row>
    <row r="36" spans="11:55" x14ac:dyDescent="0.25">
      <c r="AO36" s="259"/>
      <c r="AP36" s="60">
        <v>14.399371147155762</v>
      </c>
      <c r="AQ36" s="52">
        <v>16.138023376464844</v>
      </c>
      <c r="AR36" s="52">
        <f t="shared" si="11"/>
        <v>1.738652229309082</v>
      </c>
      <c r="AS36" s="24">
        <f t="shared" si="12"/>
        <v>0.29964947901640432</v>
      </c>
      <c r="AT36" s="24">
        <f t="shared" si="16"/>
        <v>1.2344629629216142</v>
      </c>
      <c r="AU36" s="44"/>
      <c r="AV36" s="38"/>
      <c r="AW36" s="256"/>
      <c r="AX36" s="94">
        <v>0.90113735198974609</v>
      </c>
      <c r="AY36" s="52">
        <v>25.323957443237305</v>
      </c>
      <c r="AZ36" s="52">
        <f>AY36-AX36</f>
        <v>24.422820091247559</v>
      </c>
      <c r="BA36" s="171">
        <f>POWER(2,-AZ36)</f>
        <v>4.4462980735631008E-8</v>
      </c>
      <c r="BB36" s="212">
        <f t="shared" si="15"/>
        <v>1.5279689017456071</v>
      </c>
      <c r="BC36" s="61"/>
    </row>
    <row r="37" spans="11:55" x14ac:dyDescent="0.25">
      <c r="AO37" s="259"/>
      <c r="AP37" s="60">
        <v>15.652432441711426</v>
      </c>
      <c r="AQ37" s="52">
        <v>16.553569793701172</v>
      </c>
      <c r="AR37" s="52">
        <f t="shared" si="11"/>
        <v>0.90113735198974609</v>
      </c>
      <c r="AS37" s="24">
        <f t="shared" si="12"/>
        <v>0.53546443020050238</v>
      </c>
      <c r="AT37" s="24">
        <f t="shared" si="16"/>
        <v>1.2812081181747201</v>
      </c>
      <c r="AU37" s="44"/>
      <c r="AV37" s="38"/>
      <c r="AW37" s="256"/>
      <c r="AX37" s="94">
        <v>7.5769681930541992</v>
      </c>
      <c r="AY37" s="52">
        <v>22.69618034362793</v>
      </c>
      <c r="AZ37" s="52">
        <f t="shared" si="13"/>
        <v>15.11921215057373</v>
      </c>
      <c r="BA37" s="171">
        <f t="shared" si="14"/>
        <v>2.8097238107124348E-5</v>
      </c>
      <c r="BB37" s="212">
        <f t="shared" si="15"/>
        <v>1.2493291666915889</v>
      </c>
      <c r="BC37" s="61"/>
    </row>
    <row r="38" spans="11:55" x14ac:dyDescent="0.25">
      <c r="AO38" s="259"/>
      <c r="AP38" s="60">
        <v>10.958807945251465</v>
      </c>
      <c r="AQ38" s="52">
        <v>17.032028198242188</v>
      </c>
      <c r="AR38" s="52">
        <f t="shared" si="11"/>
        <v>6.0732202529907227</v>
      </c>
      <c r="AS38" s="24">
        <f t="shared" si="12"/>
        <v>1.4851780895811269E-2</v>
      </c>
      <c r="AT38" s="24">
        <f t="shared" si="16"/>
        <v>1.0250200717888098</v>
      </c>
      <c r="AU38" s="44"/>
      <c r="AV38" s="38"/>
      <c r="AW38" s="256"/>
      <c r="AX38" s="94">
        <v>7.3854150772094727</v>
      </c>
      <c r="AY38" s="52">
        <v>19.905599594116211</v>
      </c>
      <c r="AZ38" s="52">
        <f t="shared" si="13"/>
        <v>12.520184516906738</v>
      </c>
      <c r="BA38" s="171">
        <f t="shared" si="14"/>
        <v>1.7023502120428168E-4</v>
      </c>
      <c r="BB38" s="212">
        <f t="shared" si="15"/>
        <v>5.9792583389169875</v>
      </c>
      <c r="BC38" s="61"/>
    </row>
    <row r="39" spans="11:55" x14ac:dyDescent="0.25">
      <c r="AO39" s="259"/>
      <c r="AP39" s="60">
        <v>11.029561042785645</v>
      </c>
      <c r="AQ39" s="52">
        <v>16.934431076049805</v>
      </c>
      <c r="AR39" s="52">
        <f t="shared" si="11"/>
        <v>5.9048700332641602</v>
      </c>
      <c r="AS39" s="24">
        <f t="shared" si="12"/>
        <v>1.6690025471937434E-2</v>
      </c>
      <c r="AT39" s="24">
        <f t="shared" si="16"/>
        <v>1.1648092578045253</v>
      </c>
      <c r="AU39" s="44"/>
      <c r="AV39" s="38"/>
      <c r="AW39" s="256"/>
      <c r="AX39" s="94">
        <v>2.4776439666748047</v>
      </c>
      <c r="AY39" s="52">
        <v>27.187173843383789</v>
      </c>
      <c r="AZ39" s="52">
        <f t="shared" si="13"/>
        <v>24.709529876708984</v>
      </c>
      <c r="BA39" s="171">
        <f t="shared" si="14"/>
        <v>3.644939535379573E-8</v>
      </c>
      <c r="BB39" s="212">
        <f t="shared" ref="BB39:BB40" si="17">BA39/BA50</f>
        <v>0.49715969105396846</v>
      </c>
      <c r="BC39" s="61"/>
    </row>
    <row r="40" spans="11:55" x14ac:dyDescent="0.25">
      <c r="AO40" s="259"/>
      <c r="AP40" s="60">
        <v>18.357769012451172</v>
      </c>
      <c r="AQ40" s="52">
        <v>20.835412979125977</v>
      </c>
      <c r="AR40" s="52">
        <f t="shared" si="11"/>
        <v>2.4776439666748047</v>
      </c>
      <c r="AS40" s="24">
        <f t="shared" si="12"/>
        <v>0.17953736521984826</v>
      </c>
      <c r="AT40" s="24">
        <f t="shared" si="16"/>
        <v>0.69064799111329434</v>
      </c>
      <c r="AU40" s="44"/>
      <c r="AV40" s="38"/>
      <c r="AW40" s="257"/>
      <c r="AX40" s="95">
        <v>2.27276611328125</v>
      </c>
      <c r="AY40" s="56">
        <v>23.67579460144043</v>
      </c>
      <c r="AZ40" s="56">
        <f t="shared" si="13"/>
        <v>21.40302848815918</v>
      </c>
      <c r="BA40" s="173">
        <f t="shared" si="14"/>
        <v>3.6061719171386601E-7</v>
      </c>
      <c r="BB40" s="213">
        <f t="shared" si="17"/>
        <v>0.64838720232106484</v>
      </c>
      <c r="BC40" s="63"/>
    </row>
    <row r="41" spans="11:55" x14ac:dyDescent="0.25">
      <c r="AO41" s="260"/>
      <c r="AP41" s="62">
        <v>14.668308258056641</v>
      </c>
      <c r="AQ41" s="56">
        <v>16.941074371337891</v>
      </c>
      <c r="AR41" s="56">
        <f t="shared" si="11"/>
        <v>2.27276611328125</v>
      </c>
      <c r="AS41" s="55">
        <f t="shared" si="12"/>
        <v>0.2069327488071209</v>
      </c>
      <c r="AT41" s="55">
        <f t="shared" si="16"/>
        <v>1.0436264786741971</v>
      </c>
      <c r="AU41" s="45"/>
      <c r="AV41" s="38"/>
      <c r="AW41" s="255" t="s">
        <v>131</v>
      </c>
      <c r="AX41" s="93">
        <v>2.0160923004150391</v>
      </c>
      <c r="AY41" s="51">
        <v>30.059724807739258</v>
      </c>
      <c r="AZ41" s="51">
        <f t="shared" si="13"/>
        <v>28.043632507324219</v>
      </c>
      <c r="BA41" s="168">
        <f t="shared" si="14"/>
        <v>3.6143102378657916E-9</v>
      </c>
      <c r="BB41" s="151">
        <f>BA41/BA41</f>
        <v>1</v>
      </c>
      <c r="BC41" s="64">
        <f>AVERAGE(BB41:BB50)</f>
        <v>1</v>
      </c>
    </row>
    <row r="42" spans="11:55" x14ac:dyDescent="0.25">
      <c r="AO42" s="258" t="s">
        <v>131</v>
      </c>
      <c r="AP42" s="58">
        <v>18.844131469726563</v>
      </c>
      <c r="AQ42" s="51">
        <v>20.150140762329102</v>
      </c>
      <c r="AR42" s="51">
        <f>AQ42-AP42</f>
        <v>1.3060092926025391</v>
      </c>
      <c r="AS42" s="50">
        <f>POWER(2,-AR42)</f>
        <v>0.40443806912974967</v>
      </c>
      <c r="AT42" s="53">
        <f>AS42/AS42</f>
        <v>1</v>
      </c>
      <c r="AU42" s="175">
        <f>AVERAGE(AT42:AT55)</f>
        <v>1</v>
      </c>
      <c r="AV42" s="38"/>
      <c r="AW42" s="256"/>
      <c r="AX42" s="94">
        <v>1.4831085205078125</v>
      </c>
      <c r="AY42" s="52">
        <v>28.022283554077148</v>
      </c>
      <c r="AZ42" s="52">
        <f t="shared" si="13"/>
        <v>26.539175033569336</v>
      </c>
      <c r="BA42" s="171">
        <f t="shared" si="14"/>
        <v>1.0254447234675749E-8</v>
      </c>
      <c r="BB42" s="96">
        <f t="shared" ref="BB42:BB51" si="18">BA42/BA42</f>
        <v>1</v>
      </c>
      <c r="BC42" s="61"/>
    </row>
    <row r="43" spans="11:55" x14ac:dyDescent="0.25">
      <c r="AO43" s="259"/>
      <c r="AP43" s="60">
        <v>16.600301742553711</v>
      </c>
      <c r="AQ43" s="52">
        <v>18.61639404296875</v>
      </c>
      <c r="AR43" s="52">
        <f t="shared" ref="AR43:AR52" si="19">AQ43-AP43</f>
        <v>2.0160923004150391</v>
      </c>
      <c r="AS43" s="24">
        <f t="shared" ref="AS43:AS52" si="20">POWER(2,-AR43)</f>
        <v>0.24722691156216189</v>
      </c>
      <c r="AT43">
        <f t="shared" ref="AT43:AT52" si="21">AS43/AS43</f>
        <v>1</v>
      </c>
      <c r="AU43" s="44"/>
      <c r="AV43" s="38"/>
      <c r="AW43" s="256"/>
      <c r="AX43" s="94">
        <v>1.3522167205810547</v>
      </c>
      <c r="AY43" s="52">
        <v>27.330230712890625</v>
      </c>
      <c r="AZ43" s="52">
        <f t="shared" si="13"/>
        <v>25.97801399230957</v>
      </c>
      <c r="BA43" s="171">
        <f t="shared" si="14"/>
        <v>1.5129987197452717E-8</v>
      </c>
      <c r="BB43" s="96">
        <f t="shared" si="18"/>
        <v>1</v>
      </c>
      <c r="BC43" s="61"/>
    </row>
    <row r="44" spans="11:55" x14ac:dyDescent="0.25">
      <c r="AO44" s="259"/>
      <c r="AP44" s="60">
        <v>18.287984848022461</v>
      </c>
      <c r="AQ44" s="52">
        <v>19.771093368530273</v>
      </c>
      <c r="AR44" s="52">
        <f t="shared" si="19"/>
        <v>1.4831085205078125</v>
      </c>
      <c r="AS44" s="24">
        <f t="shared" si="20"/>
        <v>0.35771722125962363</v>
      </c>
      <c r="AT44">
        <f t="shared" si="21"/>
        <v>1</v>
      </c>
      <c r="AU44" s="44"/>
      <c r="AV44" s="38"/>
      <c r="AW44" s="256"/>
      <c r="AX44" s="94">
        <v>1.1776313781738281</v>
      </c>
      <c r="AY44" s="52">
        <v>29.229633331298828</v>
      </c>
      <c r="AZ44" s="52">
        <f t="shared" si="13"/>
        <v>28.052001953125</v>
      </c>
      <c r="BA44" s="171">
        <f t="shared" si="14"/>
        <v>3.5934033941813695E-9</v>
      </c>
      <c r="BB44" s="96">
        <f t="shared" si="18"/>
        <v>1</v>
      </c>
      <c r="BC44" s="61"/>
    </row>
    <row r="45" spans="11:55" x14ac:dyDescent="0.25">
      <c r="AO45" s="259"/>
      <c r="AP45" s="60">
        <v>18.597028732299805</v>
      </c>
      <c r="AQ45" s="52">
        <v>19.949245452880859</v>
      </c>
      <c r="AR45" s="52">
        <f t="shared" si="19"/>
        <v>1.3522167205810547</v>
      </c>
      <c r="AS45" s="24">
        <f t="shared" si="20"/>
        <v>0.39168974971080334</v>
      </c>
      <c r="AT45">
        <f t="shared" si="21"/>
        <v>1</v>
      </c>
      <c r="AU45" s="44"/>
      <c r="AV45" s="38"/>
      <c r="AW45" s="256"/>
      <c r="AX45" s="94">
        <v>2.0425357818603516</v>
      </c>
      <c r="AY45" s="52">
        <v>24.242681503295898</v>
      </c>
      <c r="AZ45" s="52">
        <f t="shared" si="13"/>
        <v>22.200145721435547</v>
      </c>
      <c r="BA45" s="171">
        <f t="shared" si="14"/>
        <v>2.0753446496878935E-7</v>
      </c>
      <c r="BB45" s="96">
        <f t="shared" si="18"/>
        <v>1</v>
      </c>
      <c r="BC45" s="61"/>
    </row>
    <row r="46" spans="11:55" x14ac:dyDescent="0.25">
      <c r="AO46" s="259"/>
      <c r="AP46" s="60">
        <v>20.442508697509766</v>
      </c>
      <c r="AQ46" s="52">
        <v>21.620140075683594</v>
      </c>
      <c r="AR46" s="52">
        <f t="shared" si="19"/>
        <v>1.1776313781738281</v>
      </c>
      <c r="AS46" s="24">
        <f t="shared" si="20"/>
        <v>0.44207670575895502</v>
      </c>
      <c r="AT46">
        <f t="shared" si="21"/>
        <v>1</v>
      </c>
      <c r="AU46" s="44"/>
      <c r="AV46" s="38"/>
      <c r="AW46" s="256"/>
      <c r="AX46" s="94">
        <v>1.2586421966552734</v>
      </c>
      <c r="AY46" s="52">
        <v>26.29307746887207</v>
      </c>
      <c r="AZ46" s="52">
        <f t="shared" si="13"/>
        <v>25.034435272216797</v>
      </c>
      <c r="BA46" s="171">
        <f t="shared" si="14"/>
        <v>2.9099401620566288E-8</v>
      </c>
      <c r="BB46" s="96">
        <f t="shared" si="18"/>
        <v>1</v>
      </c>
      <c r="BC46" s="61"/>
    </row>
    <row r="47" spans="11:55" x14ac:dyDescent="0.25">
      <c r="AO47" s="259"/>
      <c r="AP47" s="60">
        <v>13.949936866760254</v>
      </c>
      <c r="AQ47" s="52">
        <v>15.992472648620605</v>
      </c>
      <c r="AR47" s="52">
        <f t="shared" si="19"/>
        <v>2.0425357818603516</v>
      </c>
      <c r="AS47" s="24">
        <f t="shared" si="20"/>
        <v>0.24273671063182106</v>
      </c>
      <c r="AT47">
        <f t="shared" si="21"/>
        <v>1</v>
      </c>
      <c r="AU47" s="44"/>
      <c r="AV47" s="38"/>
      <c r="AW47" s="256"/>
      <c r="AX47" s="94">
        <v>7.7565622329711914</v>
      </c>
      <c r="AY47" s="52">
        <v>23.196928024291992</v>
      </c>
      <c r="AZ47" s="52">
        <f t="shared" si="13"/>
        <v>15.440365791320801</v>
      </c>
      <c r="BA47" s="171">
        <f t="shared" si="14"/>
        <v>2.248986004347441E-5</v>
      </c>
      <c r="BB47" s="96">
        <f t="shared" si="18"/>
        <v>1</v>
      </c>
      <c r="BC47" s="61"/>
    </row>
    <row r="48" spans="11:55" x14ac:dyDescent="0.25">
      <c r="AO48" s="259"/>
      <c r="AP48" s="60">
        <v>14.9488525390625</v>
      </c>
      <c r="AQ48" s="52">
        <v>16.207494735717773</v>
      </c>
      <c r="AR48" s="52">
        <f t="shared" si="19"/>
        <v>1.2586421966552734</v>
      </c>
      <c r="AS48" s="24">
        <f t="shared" si="20"/>
        <v>0.4179371193521273</v>
      </c>
      <c r="AT48">
        <f t="shared" si="21"/>
        <v>1</v>
      </c>
      <c r="AU48" s="44"/>
      <c r="AV48" s="38"/>
      <c r="AW48" s="256"/>
      <c r="AX48" s="94">
        <v>7.7348232269287109</v>
      </c>
      <c r="AY48" s="52">
        <v>22.83497428894043</v>
      </c>
      <c r="AZ48" s="52">
        <f t="shared" si="13"/>
        <v>15.100151062011719</v>
      </c>
      <c r="BA48" s="171">
        <f t="shared" si="14"/>
        <v>2.8470925916727669E-5</v>
      </c>
      <c r="BB48" s="96">
        <f t="shared" si="18"/>
        <v>1</v>
      </c>
      <c r="BC48" s="61"/>
    </row>
    <row r="49" spans="41:55" x14ac:dyDescent="0.25">
      <c r="AO49" s="259"/>
      <c r="AP49" s="60">
        <v>10.897662162780762</v>
      </c>
      <c r="AQ49" s="52">
        <v>17.006534576416016</v>
      </c>
      <c r="AR49" s="52">
        <f t="shared" si="19"/>
        <v>6.1088724136352539</v>
      </c>
      <c r="AS49" s="24">
        <f t="shared" si="20"/>
        <v>1.4489258605339056E-2</v>
      </c>
      <c r="AT49">
        <f t="shared" si="21"/>
        <v>1</v>
      </c>
      <c r="AU49" s="44"/>
      <c r="AV49" s="38"/>
      <c r="AW49" s="256"/>
      <c r="AX49" s="94">
        <v>1.3060092926025391</v>
      </c>
      <c r="AY49" s="52">
        <v>26.948635101318359</v>
      </c>
      <c r="AZ49" s="52">
        <f t="shared" si="13"/>
        <v>25.64262580871582</v>
      </c>
      <c r="BA49" s="171">
        <f t="shared" si="14"/>
        <v>1.9089759806238272E-8</v>
      </c>
      <c r="BB49" s="96">
        <f t="shared" si="18"/>
        <v>1</v>
      </c>
      <c r="BC49" s="61"/>
    </row>
    <row r="50" spans="41:55" x14ac:dyDescent="0.25">
      <c r="AO50" s="259"/>
      <c r="AP50" s="60">
        <v>14.785247802734375</v>
      </c>
      <c r="AQ50" s="52">
        <v>20.910211563110352</v>
      </c>
      <c r="AR50" s="52">
        <f t="shared" si="19"/>
        <v>6.1249637603759766</v>
      </c>
      <c r="AS50" s="24">
        <f t="shared" si="20"/>
        <v>1.4328548094986298E-2</v>
      </c>
      <c r="AT50">
        <f t="shared" si="21"/>
        <v>1</v>
      </c>
      <c r="AU50" s="44"/>
      <c r="AV50" s="38"/>
      <c r="AW50" s="256"/>
      <c r="AX50" s="94">
        <v>1.9436664581298828</v>
      </c>
      <c r="AY50" s="52">
        <v>25.644977569580078</v>
      </c>
      <c r="AZ50" s="52">
        <f t="shared" si="13"/>
        <v>23.701311111450195</v>
      </c>
      <c r="BA50" s="171">
        <f t="shared" si="14"/>
        <v>7.3315266723502367E-8</v>
      </c>
      <c r="BB50" s="96">
        <f t="shared" si="18"/>
        <v>1</v>
      </c>
      <c r="BC50" s="61"/>
    </row>
    <row r="51" spans="41:55" x14ac:dyDescent="0.25">
      <c r="AO51" s="259"/>
      <c r="AP51" s="60">
        <v>16.992002487182617</v>
      </c>
      <c r="AQ51" s="52">
        <v>18.9356689453125</v>
      </c>
      <c r="AR51" s="52">
        <f t="shared" si="19"/>
        <v>1.9436664581298828</v>
      </c>
      <c r="AS51" s="24">
        <f t="shared" si="20"/>
        <v>0.25995495176991956</v>
      </c>
      <c r="AT51">
        <f t="shared" si="21"/>
        <v>1</v>
      </c>
      <c r="AU51" s="44"/>
      <c r="AV51" s="38"/>
      <c r="AW51" s="257"/>
      <c r="AX51" s="95">
        <v>2.3343715667724609</v>
      </c>
      <c r="AY51" s="56">
        <v>23.112327575683594</v>
      </c>
      <c r="AZ51" s="56">
        <f t="shared" si="13"/>
        <v>20.777956008911133</v>
      </c>
      <c r="BA51" s="173">
        <f t="shared" si="14"/>
        <v>5.561756777785653E-7</v>
      </c>
      <c r="BB51" s="133">
        <f t="shared" si="18"/>
        <v>1</v>
      </c>
      <c r="BC51" s="63"/>
    </row>
    <row r="52" spans="41:55" x14ac:dyDescent="0.25">
      <c r="AO52" s="260"/>
      <c r="AP52" s="62">
        <v>13.887350082397461</v>
      </c>
      <c r="AQ52" s="56">
        <v>16.221721649169922</v>
      </c>
      <c r="AR52" s="56">
        <f t="shared" si="19"/>
        <v>2.3343715667724609</v>
      </c>
      <c r="AS52" s="55">
        <f t="shared" si="20"/>
        <v>0.19828238650096752</v>
      </c>
      <c r="AT52" s="54">
        <f t="shared" si="21"/>
        <v>1</v>
      </c>
      <c r="AU52" s="45"/>
      <c r="AV52" s="38"/>
      <c r="BC52" s="38"/>
    </row>
    <row r="53" spans="41:55" x14ac:dyDescent="0.25">
      <c r="AU53" s="38"/>
      <c r="AV53" s="38"/>
      <c r="BC53" s="38"/>
    </row>
    <row r="54" spans="41:55" x14ac:dyDescent="0.25">
      <c r="AU54" s="38"/>
      <c r="AV54" s="38"/>
      <c r="BC54" s="38"/>
    </row>
    <row r="55" spans="41:55" x14ac:dyDescent="0.25">
      <c r="AU55" s="38"/>
      <c r="AV55" s="38"/>
    </row>
  </sheetData>
  <mergeCells count="10">
    <mergeCell ref="AJ3:AK3"/>
    <mergeCell ref="AL3:AM3"/>
    <mergeCell ref="AO42:AO52"/>
    <mergeCell ref="AO5:AO15"/>
    <mergeCell ref="AO16:AO26"/>
    <mergeCell ref="AW16:AW26"/>
    <mergeCell ref="AO31:AO41"/>
    <mergeCell ref="AW5:AW15"/>
    <mergeCell ref="AW31:AW40"/>
    <mergeCell ref="AW41:AW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73D2-6B37-4529-A1A4-B7550FBE31ED}">
  <dimension ref="B2:DV127"/>
  <sheetViews>
    <sheetView tabSelected="1" workbookViewId="0"/>
  </sheetViews>
  <sheetFormatPr baseColWidth="10" defaultRowHeight="15" x14ac:dyDescent="0.25"/>
  <cols>
    <col min="51" max="51" width="8.42578125" customWidth="1"/>
    <col min="56" max="56" width="10.85546875" customWidth="1"/>
    <col min="57" max="57" width="22.7109375" customWidth="1"/>
    <col min="58" max="58" width="9.28515625" customWidth="1"/>
    <col min="66" max="66" width="11.42578125" customWidth="1"/>
    <col min="67" max="67" width="19.140625" customWidth="1"/>
    <col min="76" max="76" width="11.28515625" customWidth="1"/>
    <col min="77" max="77" width="21.7109375" customWidth="1"/>
    <col min="86" max="86" width="11.140625" customWidth="1"/>
    <col min="87" max="87" width="18" customWidth="1"/>
    <col min="96" max="96" width="11.140625" customWidth="1"/>
    <col min="97" max="97" width="22.140625" customWidth="1"/>
    <col min="106" max="106" width="10.7109375" customWidth="1"/>
    <col min="107" max="107" width="17.42578125" customWidth="1"/>
    <col min="125" max="125" width="12.28515625" customWidth="1"/>
    <col min="126" max="126" width="11.85546875" customWidth="1"/>
    <col min="127" max="127" width="20.140625" customWidth="1"/>
  </cols>
  <sheetData>
    <row r="2" spans="2:126" x14ac:dyDescent="0.25">
      <c r="B2" s="25" t="s">
        <v>135</v>
      </c>
      <c r="I2" s="25" t="s">
        <v>223</v>
      </c>
      <c r="J2" s="25"/>
      <c r="K2" s="25" t="s">
        <v>263</v>
      </c>
      <c r="L2" s="25"/>
      <c r="M2" s="25"/>
      <c r="N2" s="25"/>
      <c r="P2" s="25"/>
      <c r="S2" s="25" t="s">
        <v>262</v>
      </c>
      <c r="W2" s="25"/>
      <c r="AS2" s="25" t="s">
        <v>138</v>
      </c>
    </row>
    <row r="3" spans="2:126" x14ac:dyDescent="0.25">
      <c r="B3" s="25" t="s">
        <v>136</v>
      </c>
      <c r="E3" s="3" t="s">
        <v>259</v>
      </c>
      <c r="I3" s="3" t="s">
        <v>137</v>
      </c>
      <c r="J3" s="3"/>
      <c r="K3" s="3"/>
      <c r="L3" s="253" t="s">
        <v>123</v>
      </c>
      <c r="M3" s="253"/>
      <c r="N3" s="3"/>
      <c r="P3" s="253" t="s">
        <v>264</v>
      </c>
      <c r="Q3" s="253"/>
      <c r="R3" s="3"/>
      <c r="S3" s="3"/>
      <c r="T3" s="253" t="s">
        <v>123</v>
      </c>
      <c r="U3" s="253"/>
      <c r="V3" s="3"/>
      <c r="W3" s="3"/>
      <c r="X3" s="253" t="s">
        <v>264</v>
      </c>
      <c r="Y3" s="253"/>
      <c r="AA3" s="3" t="s">
        <v>240</v>
      </c>
      <c r="AB3" s="3"/>
      <c r="AJ3" s="3" t="s">
        <v>133</v>
      </c>
      <c r="AS3" s="3" t="s">
        <v>229</v>
      </c>
    </row>
    <row r="4" spans="2:126" ht="15.75" x14ac:dyDescent="0.25">
      <c r="B4" s="9" t="s">
        <v>1</v>
      </c>
      <c r="C4" s="9" t="s">
        <v>2</v>
      </c>
      <c r="D4" s="9"/>
      <c r="E4" s="234" t="s">
        <v>125</v>
      </c>
      <c r="F4" s="234" t="s">
        <v>242</v>
      </c>
      <c r="G4" s="234" t="s">
        <v>243</v>
      </c>
      <c r="H4" s="234"/>
      <c r="I4" s="9"/>
      <c r="J4" s="9"/>
      <c r="K4" s="9"/>
      <c r="L4" s="9" t="s">
        <v>1</v>
      </c>
      <c r="M4" s="9" t="s">
        <v>2</v>
      </c>
      <c r="N4" s="9"/>
      <c r="P4" s="9" t="s">
        <v>1</v>
      </c>
      <c r="Q4" s="9" t="s">
        <v>2</v>
      </c>
      <c r="R4" s="9"/>
      <c r="S4" s="9"/>
      <c r="T4" s="9" t="s">
        <v>1</v>
      </c>
      <c r="U4" s="9" t="s">
        <v>2</v>
      </c>
      <c r="V4" s="9"/>
      <c r="X4" s="9" t="s">
        <v>1</v>
      </c>
      <c r="Y4" s="9" t="s">
        <v>2</v>
      </c>
      <c r="Z4" s="9"/>
      <c r="AA4" s="36" t="s">
        <v>123</v>
      </c>
      <c r="AB4" s="46" t="s">
        <v>122</v>
      </c>
      <c r="AC4" s="47" t="s">
        <v>9</v>
      </c>
      <c r="AD4" s="48" t="s">
        <v>121</v>
      </c>
      <c r="AE4" s="49" t="s">
        <v>120</v>
      </c>
      <c r="AF4" s="42" t="s">
        <v>119</v>
      </c>
      <c r="AG4" s="78" t="s">
        <v>129</v>
      </c>
      <c r="AH4" s="25"/>
      <c r="AJ4" s="35" t="s">
        <v>126</v>
      </c>
      <c r="AK4" s="33" t="s">
        <v>127</v>
      </c>
      <c r="AL4" s="39" t="s">
        <v>9</v>
      </c>
      <c r="AM4" s="33" t="s">
        <v>121</v>
      </c>
      <c r="AN4" s="32" t="s">
        <v>120</v>
      </c>
      <c r="AO4" s="34" t="s">
        <v>128</v>
      </c>
      <c r="AP4" s="78" t="s">
        <v>129</v>
      </c>
      <c r="AQ4" s="25"/>
      <c r="AS4" s="3"/>
      <c r="BC4" s="132" t="s">
        <v>205</v>
      </c>
      <c r="BD4" s="132" t="s">
        <v>207</v>
      </c>
      <c r="BM4" s="132" t="s">
        <v>205</v>
      </c>
      <c r="BN4" s="132" t="s">
        <v>206</v>
      </c>
      <c r="BW4" s="132" t="s">
        <v>205</v>
      </c>
      <c r="BX4" s="132" t="s">
        <v>206</v>
      </c>
      <c r="CG4" s="132" t="s">
        <v>205</v>
      </c>
      <c r="CH4" s="132" t="s">
        <v>206</v>
      </c>
      <c r="CQ4" s="132" t="s">
        <v>205</v>
      </c>
      <c r="CR4" s="132" t="s">
        <v>206</v>
      </c>
      <c r="DA4" s="132" t="s">
        <v>205</v>
      </c>
      <c r="DB4" s="132" t="s">
        <v>206</v>
      </c>
      <c r="DK4" s="132" t="s">
        <v>205</v>
      </c>
      <c r="DL4" s="132" t="s">
        <v>206</v>
      </c>
      <c r="DU4" s="132" t="s">
        <v>205</v>
      </c>
      <c r="DV4" s="132" t="s">
        <v>206</v>
      </c>
    </row>
    <row r="5" spans="2:126" ht="15.75" x14ac:dyDescent="0.25">
      <c r="B5" s="79">
        <v>7.93</v>
      </c>
      <c r="C5" s="79">
        <v>9.3699999999999992</v>
      </c>
      <c r="D5" s="79"/>
      <c r="E5" s="234">
        <v>7.93</v>
      </c>
      <c r="F5" s="234">
        <v>9.3699999999999992</v>
      </c>
      <c r="G5" s="234"/>
      <c r="H5" s="234"/>
      <c r="I5" s="79"/>
      <c r="J5" s="79"/>
      <c r="K5" s="81" t="s">
        <v>9</v>
      </c>
      <c r="L5" s="239">
        <v>0.23</v>
      </c>
      <c r="M5" s="239">
        <v>0.31</v>
      </c>
      <c r="N5" s="79"/>
      <c r="O5" s="81" t="s">
        <v>9</v>
      </c>
      <c r="P5" s="28">
        <v>1.0176597232961075</v>
      </c>
      <c r="Q5" s="28">
        <v>2.5293858301353045</v>
      </c>
      <c r="R5" s="28"/>
      <c r="S5" s="81" t="s">
        <v>9</v>
      </c>
      <c r="T5" s="234">
        <v>0.23</v>
      </c>
      <c r="U5" s="234">
        <v>0.56999999999999995</v>
      </c>
      <c r="V5" s="28"/>
      <c r="W5" s="81" t="s">
        <v>110</v>
      </c>
      <c r="X5" s="177">
        <v>1.1106250361052015</v>
      </c>
      <c r="Y5" s="177">
        <v>2.0783489632789269</v>
      </c>
      <c r="Z5" s="177"/>
      <c r="AA5" s="19" t="s">
        <v>2</v>
      </c>
      <c r="AB5" s="181">
        <v>11.218127250671387</v>
      </c>
      <c r="AC5" s="181">
        <v>17.956352233886719</v>
      </c>
      <c r="AD5" s="181">
        <f t="shared" ref="AD5:AD12" si="0">AC5-AB5</f>
        <v>6.738224983215332</v>
      </c>
      <c r="AE5" s="181">
        <f t="shared" ref="AE5:AE12" si="1">POWER(2,-AD5)</f>
        <v>9.3668197400096909E-3</v>
      </c>
      <c r="AF5" s="205">
        <f t="shared" ref="AF5:AF21" si="2">AE5/AVERAGE($AE$13:$AE$21)</f>
        <v>0.31141936618009924</v>
      </c>
      <c r="AG5" s="182">
        <f>AVERAGE(AF5:AF12)</f>
        <v>0.87719739608247249</v>
      </c>
      <c r="AH5" s="38"/>
      <c r="AI5" s="9"/>
      <c r="AJ5" s="19" t="s">
        <v>2</v>
      </c>
      <c r="AK5" s="50">
        <v>6.738224983215332</v>
      </c>
      <c r="AL5" s="137">
        <v>29.025356292724609</v>
      </c>
      <c r="AM5" s="51">
        <f t="shared" ref="AM5:AM21" si="3">AL5-AK5</f>
        <v>22.287131309509277</v>
      </c>
      <c r="AN5" s="75">
        <f t="shared" ref="AN5:AN21" si="4">POWER(2,-AM5)</f>
        <v>1.9539118128546818E-7</v>
      </c>
      <c r="AO5" s="134">
        <f t="shared" ref="AO5:AO21" si="5">AN5/AVERAGE($AN$13,$AN$14,$AN$15,$AN$16,$AN$17,$AN$18,$AN$19,$AN$20,$AN$21)</f>
        <v>2.5293858301353045</v>
      </c>
      <c r="AP5" s="64">
        <f>AVERAGE(AO5,AO6,AO7,AO10,AO11,AO12,AO9,AO8)</f>
        <v>2.7335571627661359</v>
      </c>
      <c r="AQ5" s="24"/>
      <c r="AR5" s="81" t="s">
        <v>150</v>
      </c>
      <c r="AS5" s="4" t="s">
        <v>125</v>
      </c>
      <c r="AT5" s="4" t="s">
        <v>2</v>
      </c>
      <c r="AY5" s="81" t="s">
        <v>180</v>
      </c>
      <c r="AZ5" s="81" t="s">
        <v>150</v>
      </c>
      <c r="BA5" s="41" t="s">
        <v>121</v>
      </c>
      <c r="BB5" s="68" t="s">
        <v>120</v>
      </c>
      <c r="BC5" s="42" t="s">
        <v>119</v>
      </c>
      <c r="BD5" s="42" t="s">
        <v>119</v>
      </c>
      <c r="BI5" s="81" t="s">
        <v>180</v>
      </c>
      <c r="BJ5" s="81" t="s">
        <v>151</v>
      </c>
      <c r="BK5" s="41" t="s">
        <v>121</v>
      </c>
      <c r="BL5" s="68" t="s">
        <v>120</v>
      </c>
      <c r="BM5" s="42" t="s">
        <v>119</v>
      </c>
      <c r="BN5" s="42" t="s">
        <v>119</v>
      </c>
      <c r="BS5" s="81" t="s">
        <v>180</v>
      </c>
      <c r="BT5" s="81" t="s">
        <v>152</v>
      </c>
      <c r="BU5" s="41" t="s">
        <v>121</v>
      </c>
      <c r="BV5" s="68" t="s">
        <v>120</v>
      </c>
      <c r="BW5" s="42" t="s">
        <v>119</v>
      </c>
      <c r="BX5" s="42" t="s">
        <v>119</v>
      </c>
      <c r="CC5" s="81" t="s">
        <v>180</v>
      </c>
      <c r="CD5" s="81" t="s">
        <v>153</v>
      </c>
      <c r="CE5" s="41" t="s">
        <v>121</v>
      </c>
      <c r="CF5" s="68" t="s">
        <v>120</v>
      </c>
      <c r="CG5" s="42" t="s">
        <v>119</v>
      </c>
      <c r="CH5" s="42" t="s">
        <v>119</v>
      </c>
      <c r="CM5" s="81" t="s">
        <v>180</v>
      </c>
      <c r="CN5" s="81" t="s">
        <v>204</v>
      </c>
      <c r="CO5" s="41" t="s">
        <v>121</v>
      </c>
      <c r="CP5" s="68" t="s">
        <v>120</v>
      </c>
      <c r="CQ5" s="42" t="s">
        <v>119</v>
      </c>
      <c r="CR5" s="42" t="s">
        <v>119</v>
      </c>
      <c r="CW5" s="81" t="s">
        <v>180</v>
      </c>
      <c r="CX5" s="81" t="s">
        <v>154</v>
      </c>
      <c r="CY5" s="41" t="s">
        <v>121</v>
      </c>
      <c r="CZ5" s="68" t="s">
        <v>120</v>
      </c>
      <c r="DA5" s="42" t="s">
        <v>119</v>
      </c>
      <c r="DB5" s="42" t="s">
        <v>119</v>
      </c>
      <c r="DG5" s="81" t="s">
        <v>180</v>
      </c>
      <c r="DH5" s="81" t="s">
        <v>155</v>
      </c>
      <c r="DI5" s="41" t="s">
        <v>121</v>
      </c>
      <c r="DJ5" s="68" t="s">
        <v>120</v>
      </c>
      <c r="DK5" s="42" t="s">
        <v>119</v>
      </c>
      <c r="DL5" s="42" t="s">
        <v>119</v>
      </c>
      <c r="DQ5" s="81" t="s">
        <v>180</v>
      </c>
      <c r="DR5" s="81" t="s">
        <v>156</v>
      </c>
      <c r="DS5" s="41" t="s">
        <v>121</v>
      </c>
      <c r="DT5" s="68" t="s">
        <v>120</v>
      </c>
      <c r="DU5" s="42" t="s">
        <v>119</v>
      </c>
      <c r="DV5" s="42" t="s">
        <v>119</v>
      </c>
    </row>
    <row r="6" spans="2:126" x14ac:dyDescent="0.25">
      <c r="B6" s="79">
        <v>17.399999999999999</v>
      </c>
      <c r="C6" s="79">
        <v>20.9</v>
      </c>
      <c r="D6" s="79"/>
      <c r="E6" s="240"/>
      <c r="F6" s="234"/>
      <c r="G6" s="234">
        <v>20.9</v>
      </c>
      <c r="H6" s="234"/>
      <c r="I6" s="79"/>
      <c r="J6" s="79"/>
      <c r="K6" s="79"/>
      <c r="L6" s="239">
        <v>0.34</v>
      </c>
      <c r="M6" s="239">
        <v>0.26</v>
      </c>
      <c r="N6" s="79"/>
      <c r="P6" s="176">
        <v>0.88365386716231653</v>
      </c>
      <c r="Q6" s="28">
        <v>7.0399126200675504</v>
      </c>
      <c r="R6" s="28"/>
      <c r="S6" s="28"/>
      <c r="T6" s="234">
        <v>0.34</v>
      </c>
      <c r="U6" s="234">
        <v>0.53</v>
      </c>
      <c r="V6" s="28"/>
      <c r="X6" s="177">
        <v>0.84601020326298804</v>
      </c>
      <c r="Y6" s="177">
        <v>5.892682528390579</v>
      </c>
      <c r="Z6" s="177"/>
      <c r="AA6" s="20"/>
      <c r="AB6" s="84">
        <v>11.987719535827637</v>
      </c>
      <c r="AC6" s="84">
        <v>18.999336242675781</v>
      </c>
      <c r="AD6" s="84">
        <f t="shared" si="0"/>
        <v>7.0116167068481445</v>
      </c>
      <c r="AE6" s="84">
        <f t="shared" si="1"/>
        <v>7.7498456532971135E-3</v>
      </c>
      <c r="AF6" s="206">
        <f t="shared" si="2"/>
        <v>0.25765970610435673</v>
      </c>
      <c r="AG6" s="183"/>
      <c r="AH6" s="38"/>
      <c r="AI6" s="9"/>
      <c r="AJ6" s="136"/>
      <c r="AK6" s="24">
        <v>7.0116167068481445</v>
      </c>
      <c r="AL6" s="138">
        <v>27.821977615356399</v>
      </c>
      <c r="AM6" s="52">
        <f t="shared" si="3"/>
        <v>20.810360908508255</v>
      </c>
      <c r="AN6" s="76">
        <f t="shared" si="4"/>
        <v>5.4382246733306496E-7</v>
      </c>
      <c r="AO6" s="134">
        <f t="shared" si="5"/>
        <v>7.0399126200675504</v>
      </c>
      <c r="AP6" s="61"/>
      <c r="AS6" s="165">
        <v>0.62</v>
      </c>
      <c r="AT6" s="165">
        <v>0.57999999999999996</v>
      </c>
      <c r="AV6" s="146" t="s">
        <v>2</v>
      </c>
      <c r="AW6" s="111" t="s">
        <v>158</v>
      </c>
      <c r="AX6" s="112"/>
      <c r="AY6" s="127">
        <v>18.202220916748047</v>
      </c>
      <c r="AZ6" s="128">
        <v>18.894369125366211</v>
      </c>
      <c r="BA6" s="98">
        <f>AZ6-AY6</f>
        <v>0.69214820861816406</v>
      </c>
      <c r="BB6" s="116">
        <f>POWER(2,-BA6)</f>
        <v>0.61893155907479702</v>
      </c>
      <c r="BC6" s="156">
        <f t="shared" ref="BC6:BC21" si="6">BB6/AVERAGE($BB$22:$BB$23,$BB$24,$BB$25,$BB$26,$BB$27,$BB$28,$BB$29,$BB$30,$BB$31,$BB$33,$BB$34,$BB$36)</f>
        <v>0.57634894927922498</v>
      </c>
      <c r="BD6" s="156">
        <f t="shared" ref="BD6:BD21" si="7">BC6*BC39</f>
        <v>1.3857473546537633</v>
      </c>
      <c r="BF6" s="146" t="s">
        <v>2</v>
      </c>
      <c r="BG6" s="111" t="s">
        <v>158</v>
      </c>
      <c r="BH6" s="112"/>
      <c r="BI6" s="127">
        <v>18.202220916748047</v>
      </c>
      <c r="BJ6" s="128">
        <v>25.639995574951172</v>
      </c>
      <c r="BK6" s="98">
        <f>BJ6-BI6</f>
        <v>7.437774658203125</v>
      </c>
      <c r="BL6" s="107">
        <f>POWER(2,-BK6)</f>
        <v>5.7677539713559232E-3</v>
      </c>
      <c r="BM6" s="97">
        <f t="shared" ref="BM6:BM37" si="8">BL6/AVERAGE($BL$22:$BL$36)</f>
        <v>2.2529775184335781E-2</v>
      </c>
      <c r="BN6" s="156">
        <f t="shared" ref="BN6:BN21" si="9">BM6*BM39</f>
        <v>8.0830956963715502E-5</v>
      </c>
      <c r="BO6" s="120"/>
      <c r="BP6" s="146" t="s">
        <v>2</v>
      </c>
      <c r="BQ6" s="111" t="s">
        <v>158</v>
      </c>
      <c r="BR6" s="112"/>
      <c r="BS6" s="121">
        <v>18.202220916748047</v>
      </c>
      <c r="BT6" s="121">
        <v>31.533069610595703</v>
      </c>
      <c r="BU6" s="98">
        <f>BT6-BS6</f>
        <v>13.330848693847656</v>
      </c>
      <c r="BV6" s="107">
        <f>POWER(2,-BU6)</f>
        <v>9.7054276285836151E-5</v>
      </c>
      <c r="BW6" s="97">
        <f t="shared" ref="BW6:BW37" si="10">BV6/AVERAGE($BV$22:$BV$36)</f>
        <v>8.8043699305013438E-4</v>
      </c>
      <c r="BX6" s="156">
        <f t="shared" ref="BX6:BX21" si="11">BW6*BW39</f>
        <v>2.7659976477408997E-2</v>
      </c>
      <c r="BY6" s="120"/>
      <c r="BZ6" s="146" t="s">
        <v>2</v>
      </c>
      <c r="CA6" s="150" t="s">
        <v>158</v>
      </c>
      <c r="CB6" s="150"/>
      <c r="CC6" s="127">
        <v>18.202220916748047</v>
      </c>
      <c r="CD6" s="128">
        <v>25.793041229248047</v>
      </c>
      <c r="CE6" s="98">
        <f>CD6-CC6</f>
        <v>7.5908203125</v>
      </c>
      <c r="CF6" s="107">
        <f>POWER(2,-CE6)</f>
        <v>5.1872286784293937E-3</v>
      </c>
      <c r="CG6" s="97">
        <f t="shared" ref="CG6:CG37" si="12">CF6/AVERAGE($CF$22:$CF$36)</f>
        <v>1.9765252652375262E-2</v>
      </c>
      <c r="CH6" s="156">
        <f t="shared" ref="CH6:CH21" si="13">CG6*CG39</f>
        <v>1.685408681453773E-2</v>
      </c>
      <c r="CI6" s="120"/>
      <c r="CJ6" s="146" t="s">
        <v>2</v>
      </c>
      <c r="CK6" s="150" t="s">
        <v>158</v>
      </c>
      <c r="CL6" s="150"/>
      <c r="CM6" s="127">
        <v>18.202220916748047</v>
      </c>
      <c r="CN6" s="128">
        <v>20.093101501464844</v>
      </c>
      <c r="CO6" s="98">
        <f>CN6-CM6</f>
        <v>1.8908805847167969</v>
      </c>
      <c r="CP6" s="107">
        <f>POWER(2,-CO6)</f>
        <v>0.26964242594174581</v>
      </c>
      <c r="CQ6" s="97">
        <f t="shared" ref="CQ6:CQ37" si="14">CP6/AVERAGE($CP$22,$CP$23,$CP$24,$CP$25,$CP$26,$CP$27,$CP$28,$CP$29,$CP$31,$CP$32,$CP$33,$CP$34,$CP$35,$CP$36,$CP$37)</f>
        <v>0.77159650244137168</v>
      </c>
      <c r="CR6" s="156">
        <f t="shared" ref="CR6:CR21" si="15">CQ6*CQ39</f>
        <v>0.4868640521292576</v>
      </c>
      <c r="CS6" s="120"/>
      <c r="CT6" s="146" t="s">
        <v>2</v>
      </c>
      <c r="CU6" s="111" t="s">
        <v>158</v>
      </c>
      <c r="CV6" s="112"/>
      <c r="CW6" s="121">
        <v>18.202220916748047</v>
      </c>
      <c r="CX6" s="121">
        <v>24.615867614746094</v>
      </c>
      <c r="CY6" s="98">
        <f>CX6-CW6</f>
        <v>6.4136466979980469</v>
      </c>
      <c r="CZ6" s="107">
        <f>POWER(2,-CY6)</f>
        <v>1.173005267358712E-2</v>
      </c>
      <c r="DA6" s="97">
        <f t="shared" ref="DA6:DA37" si="16">CZ6/AVERAGE($CZ$22:$CZ$36)</f>
        <v>0.23645977661258591</v>
      </c>
      <c r="DB6" s="156">
        <f t="shared" ref="DB6:DB21" si="17">DA6*DA39</f>
        <v>2.0446897475047913E-3</v>
      </c>
      <c r="DC6" s="120"/>
      <c r="DD6" s="146" t="s">
        <v>2</v>
      </c>
      <c r="DE6" s="111" t="s">
        <v>158</v>
      </c>
      <c r="DF6" s="112"/>
      <c r="DG6" s="121">
        <v>18.202220916748047</v>
      </c>
      <c r="DH6" s="121">
        <v>25.540500640869141</v>
      </c>
      <c r="DI6" s="98">
        <f>DH6-DG6</f>
        <v>7.3382797241210938</v>
      </c>
      <c r="DJ6" s="107">
        <f>POWER(2,-DI6)</f>
        <v>6.1795618941803271E-3</v>
      </c>
      <c r="DK6" s="97">
        <f t="shared" ref="DK6:DK37" si="18">DJ6/AVERAGE($DJ$22:$DJ$36)</f>
        <v>0.23545787065992849</v>
      </c>
      <c r="DL6" s="156">
        <f t="shared" ref="DL6:DL21" si="19">DK6*DK39</f>
        <v>0.26503525513036424</v>
      </c>
      <c r="DM6" s="120"/>
      <c r="DN6" s="146" t="s">
        <v>2</v>
      </c>
      <c r="DO6" s="111" t="s">
        <v>158</v>
      </c>
      <c r="DP6" s="112"/>
      <c r="DQ6" s="121">
        <v>18.202220916748047</v>
      </c>
      <c r="DR6" s="121">
        <v>29.329469680786133</v>
      </c>
      <c r="DS6" s="98">
        <f>DR6-DQ6</f>
        <v>11.127248764038086</v>
      </c>
      <c r="DT6" s="107">
        <f>POWER(2,-DS6)</f>
        <v>4.4705849608752508E-4</v>
      </c>
      <c r="DU6" s="97">
        <f t="shared" ref="DU6:DU37" si="20">DT6/AVERAGE($DT$22,$DT$23,$DT$24,$DT$25,$DT$26,$DT$27,$DT$28,$DT$29,$DT$30,$DT$32,$DT$33,$DT$34,$DT$35,$DT$36)</f>
        <v>0.22392813420228219</v>
      </c>
      <c r="DV6" s="156">
        <f t="shared" ref="DV6:DV21" si="21">DU6*DU39</f>
        <v>0.11239609444960744</v>
      </c>
    </row>
    <row r="7" spans="2:126" x14ac:dyDescent="0.25">
      <c r="B7" s="79">
        <v>6.91</v>
      </c>
      <c r="C7" s="79">
        <v>32.700000000000003</v>
      </c>
      <c r="D7" s="79"/>
      <c r="E7" s="234">
        <v>6.91</v>
      </c>
      <c r="F7" s="234">
        <v>32.700000000000003</v>
      </c>
      <c r="G7" s="234"/>
      <c r="H7" s="234"/>
      <c r="I7" s="79"/>
      <c r="J7" s="79"/>
      <c r="K7" s="79"/>
      <c r="L7" s="239">
        <v>1.1299999999999999</v>
      </c>
      <c r="M7" s="239">
        <v>0.32</v>
      </c>
      <c r="N7" s="79"/>
      <c r="P7" s="28">
        <v>1.3112879963826303</v>
      </c>
      <c r="Q7" s="28">
        <v>1.3112879963826303</v>
      </c>
      <c r="R7" s="28"/>
      <c r="S7" s="28"/>
      <c r="T7" s="234">
        <v>1.1299999999999999</v>
      </c>
      <c r="U7" s="234">
        <v>0.85</v>
      </c>
      <c r="V7" s="28"/>
      <c r="X7" s="177">
        <v>0.99545308988656911</v>
      </c>
      <c r="Y7" s="177">
        <v>3.608237706514557</v>
      </c>
      <c r="Z7" s="177"/>
      <c r="AA7" s="20"/>
      <c r="AB7" s="84">
        <v>12.213205337524414</v>
      </c>
      <c r="AC7" s="84">
        <v>18.91911506652832</v>
      </c>
      <c r="AD7" s="84">
        <f t="shared" si="0"/>
        <v>6.7059097290039063</v>
      </c>
      <c r="AE7" s="84">
        <f t="shared" si="1"/>
        <v>9.5789966936441345E-3</v>
      </c>
      <c r="AF7" s="206">
        <f t="shared" si="2"/>
        <v>0.31847362944691798</v>
      </c>
      <c r="AG7" s="183"/>
      <c r="AH7" s="38"/>
      <c r="AI7" s="9"/>
      <c r="AJ7" s="136"/>
      <c r="AK7" s="24">
        <v>6.7059097290039063</v>
      </c>
      <c r="AL7" s="138">
        <v>29.94084358215332</v>
      </c>
      <c r="AM7" s="52">
        <f t="shared" si="3"/>
        <v>23.234933853149414</v>
      </c>
      <c r="AN7" s="76">
        <f t="shared" si="4"/>
        <v>1.0129498930772107E-7</v>
      </c>
      <c r="AO7" s="134">
        <f t="shared" si="5"/>
        <v>1.3112879963826303</v>
      </c>
      <c r="AP7" s="61"/>
      <c r="AS7" s="165">
        <v>0.06</v>
      </c>
      <c r="AT7" s="165">
        <v>0.09</v>
      </c>
      <c r="AV7" s="147"/>
      <c r="AW7" s="102" t="s">
        <v>169</v>
      </c>
      <c r="AX7" s="104"/>
      <c r="AY7" s="124">
        <v>15.212507247924805</v>
      </c>
      <c r="AZ7" s="129">
        <v>18.649345397949219</v>
      </c>
      <c r="BA7" s="99">
        <f t="shared" ref="BA7:BA37" si="22">AZ7-AY7</f>
        <v>3.4368381500244141</v>
      </c>
      <c r="BB7" s="106">
        <f t="shared" ref="BB7:BB37" si="23">POWER(2,-BA7)</f>
        <v>9.2343988082014425E-2</v>
      </c>
      <c r="BC7" s="156">
        <f t="shared" si="6"/>
        <v>8.5990704017227915E-2</v>
      </c>
      <c r="BD7" s="156">
        <f t="shared" si="7"/>
        <v>2.0784236747274294</v>
      </c>
      <c r="BF7" s="147"/>
      <c r="BG7" s="102" t="s">
        <v>169</v>
      </c>
      <c r="BH7" s="104"/>
      <c r="BI7" s="124">
        <v>15.212507247924805</v>
      </c>
      <c r="BJ7" s="129">
        <v>21.097679138183594</v>
      </c>
      <c r="BK7" s="99">
        <f t="shared" ref="BK7:BK32" si="24">BJ7-BI7</f>
        <v>5.8851718902587891</v>
      </c>
      <c r="BL7" s="108">
        <f t="shared" ref="BL7:BL37" si="25">POWER(2,-BK7)</f>
        <v>1.6919469091901753E-2</v>
      </c>
      <c r="BM7" s="97">
        <f t="shared" si="8"/>
        <v>6.6090169028005755E-2</v>
      </c>
      <c r="BN7" s="156">
        <f t="shared" si="9"/>
        <v>0.17364173904232086</v>
      </c>
      <c r="BP7" s="147"/>
      <c r="BQ7" s="102" t="s">
        <v>169</v>
      </c>
      <c r="BR7" s="104"/>
      <c r="BS7" s="121">
        <v>15.212507247924805</v>
      </c>
      <c r="BT7" s="121">
        <v>18.571184158325195</v>
      </c>
      <c r="BU7" s="99">
        <f t="shared" ref="BU7:BU70" si="26">BT7-BS7</f>
        <v>3.3586769104003906</v>
      </c>
      <c r="BV7" s="108">
        <f t="shared" ref="BV7:BV37" si="27">POWER(2,-BU7)</f>
        <v>9.7484934501010215E-2</v>
      </c>
      <c r="BW7" s="97">
        <f t="shared" si="10"/>
        <v>0.88434374954258921</v>
      </c>
      <c r="BX7" s="156">
        <f t="shared" si="11"/>
        <v>0.18044514302466669</v>
      </c>
      <c r="BZ7" s="147"/>
      <c r="CA7" s="110" t="s">
        <v>169</v>
      </c>
      <c r="CB7" s="110"/>
      <c r="CC7" s="124">
        <v>15.212507247924805</v>
      </c>
      <c r="CD7" s="129">
        <v>23.833763122558594</v>
      </c>
      <c r="CE7" s="99">
        <f t="shared" ref="CE7:CE70" si="28">CD7-CC7</f>
        <v>8.6212558746337891</v>
      </c>
      <c r="CF7" s="108">
        <f t="shared" ref="CF7:CF37" si="29">POWER(2,-CE7)</f>
        <v>2.5394717236748902E-3</v>
      </c>
      <c r="CG7" s="97">
        <f t="shared" si="12"/>
        <v>9.6763230105357135E-3</v>
      </c>
      <c r="CH7" s="156">
        <f t="shared" si="13"/>
        <v>3.6845435674518652E-2</v>
      </c>
      <c r="CJ7" s="147"/>
      <c r="CK7" s="110" t="s">
        <v>169</v>
      </c>
      <c r="CL7" s="110"/>
      <c r="CM7" s="124">
        <v>15.212507247924805</v>
      </c>
      <c r="CN7" s="129">
        <v>20.441579818725586</v>
      </c>
      <c r="CO7" s="99">
        <f t="shared" ref="CO7:CO70" si="30">CN7-CM7</f>
        <v>5.2290725708007813</v>
      </c>
      <c r="CP7" s="108">
        <f t="shared" ref="CP7:CP37" si="31">POWER(2,-CO7)</f>
        <v>2.6661974375077346E-2</v>
      </c>
      <c r="CQ7" s="97">
        <f t="shared" si="14"/>
        <v>7.6294693255858928E-2</v>
      </c>
      <c r="CR7" s="156">
        <f t="shared" si="15"/>
        <v>0.30713904092007072</v>
      </c>
      <c r="CT7" s="147"/>
      <c r="CU7" s="102" t="s">
        <v>169</v>
      </c>
      <c r="CV7" s="104"/>
      <c r="CW7" s="121">
        <v>15.212507247924805</v>
      </c>
      <c r="CX7" s="121">
        <v>24.145088195800781</v>
      </c>
      <c r="CY7" s="99">
        <f t="shared" ref="CY7:CY70" si="32">CX7-CW7</f>
        <v>8.9325809478759766</v>
      </c>
      <c r="CZ7" s="108">
        <f t="shared" ref="CZ7:CZ37" si="33">POWER(2,-CY7)</f>
        <v>2.0465633665314956E-3</v>
      </c>
      <c r="DA7" s="97">
        <f t="shared" si="16"/>
        <v>4.125556209676854E-2</v>
      </c>
      <c r="DB7" s="156">
        <f t="shared" si="17"/>
        <v>3.9134876968200144E-2</v>
      </c>
      <c r="DD7" s="147"/>
      <c r="DE7" s="102" t="s">
        <v>169</v>
      </c>
      <c r="DF7" s="104"/>
      <c r="DG7" s="121">
        <v>15.212507247924805</v>
      </c>
      <c r="DH7" s="121">
        <v>28.863046646118164</v>
      </c>
      <c r="DI7" s="99">
        <f t="shared" ref="DI7:DI70" si="34">DH7-DG7</f>
        <v>13.650539398193359</v>
      </c>
      <c r="DJ7" s="108">
        <f t="shared" ref="DJ7:DJ37" si="35">POWER(2,-DI7)</f>
        <v>7.7763927043847999E-5</v>
      </c>
      <c r="DK7" s="97">
        <f t="shared" si="18"/>
        <v>2.9630140436237478E-3</v>
      </c>
      <c r="DL7" s="156">
        <f t="shared" si="19"/>
        <v>60.185560418579371</v>
      </c>
      <c r="DN7" s="147"/>
      <c r="DO7" s="102" t="s">
        <v>169</v>
      </c>
      <c r="DP7" s="104"/>
      <c r="DQ7" s="121">
        <v>15.212507247924805</v>
      </c>
      <c r="DR7" s="121">
        <v>28.572044372558594</v>
      </c>
      <c r="DS7" s="99">
        <f t="shared" ref="DS7:DS70" si="36">DR7-DQ7</f>
        <v>13.359537124633789</v>
      </c>
      <c r="DT7" s="108">
        <f t="shared" ref="DT7:DT37" si="37">POWER(2,-DS7)</f>
        <v>9.514338470702613E-5</v>
      </c>
      <c r="DU7" s="97">
        <f t="shared" si="20"/>
        <v>4.7656583658714689E-2</v>
      </c>
      <c r="DV7" s="156">
        <f t="shared" si="21"/>
        <v>6.6524873931516265E-2</v>
      </c>
    </row>
    <row r="8" spans="2:126" x14ac:dyDescent="0.25">
      <c r="B8" s="79">
        <v>13.5</v>
      </c>
      <c r="C8" s="79">
        <v>8.06</v>
      </c>
      <c r="D8" s="79"/>
      <c r="E8" s="234">
        <v>13.5</v>
      </c>
      <c r="F8" s="234">
        <v>8.06</v>
      </c>
      <c r="G8" s="234"/>
      <c r="H8" s="234"/>
      <c r="I8" s="79"/>
      <c r="J8" s="79"/>
      <c r="K8" s="79"/>
      <c r="L8" s="239">
        <v>0.91</v>
      </c>
      <c r="M8" s="239">
        <v>0.2</v>
      </c>
      <c r="N8" s="79"/>
      <c r="P8" s="28">
        <v>0.87399764535910407</v>
      </c>
      <c r="Q8" s="28">
        <v>0.75105248273740211</v>
      </c>
      <c r="R8" s="28"/>
      <c r="S8" s="28"/>
      <c r="T8" s="234">
        <v>0.91</v>
      </c>
      <c r="U8" s="234">
        <v>0.62</v>
      </c>
      <c r="V8" s="28"/>
      <c r="X8" s="177">
        <v>0.32012419510080764</v>
      </c>
      <c r="Y8" s="177">
        <v>1.0018803398313401</v>
      </c>
      <c r="Z8" s="177"/>
      <c r="AA8" s="20"/>
      <c r="AB8" s="84">
        <v>17.127532958984375</v>
      </c>
      <c r="AC8" s="84">
        <v>24.487152099609375</v>
      </c>
      <c r="AD8" s="84">
        <f t="shared" si="0"/>
        <v>7.359619140625</v>
      </c>
      <c r="AE8" s="84">
        <f t="shared" si="1"/>
        <v>6.0888304665552553E-3</v>
      </c>
      <c r="AF8" s="206">
        <f t="shared" si="2"/>
        <v>0.20243580823631327</v>
      </c>
      <c r="AG8" s="183"/>
      <c r="AH8" s="38"/>
      <c r="AI8" s="9"/>
      <c r="AJ8" s="136"/>
      <c r="AK8" s="24">
        <v>7.359619140625</v>
      </c>
      <c r="AL8" s="138">
        <v>31.398551940917969</v>
      </c>
      <c r="AM8" s="52">
        <f t="shared" si="3"/>
        <v>24.038932800292969</v>
      </c>
      <c r="AN8" s="76">
        <f t="shared" si="4"/>
        <v>5.8017653954199088E-8</v>
      </c>
      <c r="AO8" s="134">
        <f t="shared" si="5"/>
        <v>0.75105248273740211</v>
      </c>
      <c r="AP8" s="61"/>
      <c r="AS8" s="165">
        <v>0.28000000000000003</v>
      </c>
      <c r="AT8" s="165">
        <v>0.65</v>
      </c>
      <c r="AV8" s="147"/>
      <c r="AW8" s="102" t="s">
        <v>170</v>
      </c>
      <c r="AX8" s="104"/>
      <c r="AY8" s="124">
        <v>18.46843147277832</v>
      </c>
      <c r="AZ8" s="129">
        <v>18.982950210571289</v>
      </c>
      <c r="BA8" s="99">
        <f t="shared" si="22"/>
        <v>0.51451873779296875</v>
      </c>
      <c r="BB8" s="106">
        <f t="shared" si="23"/>
        <v>0.70002641254288123</v>
      </c>
      <c r="BC8" s="156">
        <f t="shared" si="6"/>
        <v>0.65186446129827635</v>
      </c>
      <c r="BD8" s="156">
        <f t="shared" si="7"/>
        <v>1.071321291910587</v>
      </c>
      <c r="BF8" s="147"/>
      <c r="BG8" s="102" t="s">
        <v>170</v>
      </c>
      <c r="BH8" s="104"/>
      <c r="BI8" s="124">
        <v>18.46843147277832</v>
      </c>
      <c r="BJ8" s="129">
        <v>24.97161865234375</v>
      </c>
      <c r="BK8" s="99">
        <f t="shared" si="24"/>
        <v>6.5031871795654297</v>
      </c>
      <c r="BL8" s="108">
        <f t="shared" si="25"/>
        <v>1.102416212610537E-2</v>
      </c>
      <c r="BM8" s="97">
        <f t="shared" si="8"/>
        <v>4.3062151320999255E-2</v>
      </c>
      <c r="BN8" s="156">
        <f t="shared" si="9"/>
        <v>8.56378938300736E-2</v>
      </c>
      <c r="BP8" s="147"/>
      <c r="BQ8" s="102" t="s">
        <v>170</v>
      </c>
      <c r="BR8" s="104"/>
      <c r="BS8" s="121">
        <v>18.46843147277832</v>
      </c>
      <c r="BT8" s="121">
        <v>23.922637939453125</v>
      </c>
      <c r="BU8" s="99">
        <f t="shared" si="26"/>
        <v>5.4542064666748047</v>
      </c>
      <c r="BV8" s="108">
        <f t="shared" si="27"/>
        <v>2.2809735590712709E-2</v>
      </c>
      <c r="BW8" s="97">
        <f t="shared" si="10"/>
        <v>0.20692066114233157</v>
      </c>
      <c r="BX8" s="156">
        <f t="shared" si="11"/>
        <v>0.43400731801667447</v>
      </c>
      <c r="BZ8" s="147"/>
      <c r="CA8" s="110" t="s">
        <v>170</v>
      </c>
      <c r="CB8" s="110"/>
      <c r="CC8" s="124">
        <v>18.46843147277832</v>
      </c>
      <c r="CD8" s="129">
        <v>25.967370986938477</v>
      </c>
      <c r="CE8" s="99">
        <f t="shared" si="28"/>
        <v>7.4989395141601563</v>
      </c>
      <c r="CF8" s="108">
        <f t="shared" si="29"/>
        <v>5.528333962576854E-3</v>
      </c>
      <c r="CG8" s="97">
        <f t="shared" si="12"/>
        <v>2.1064989475290147E-2</v>
      </c>
      <c r="CH8" s="156">
        <f t="shared" si="13"/>
        <v>4.7934345533091276E-2</v>
      </c>
      <c r="CJ8" s="147"/>
      <c r="CK8" s="110" t="s">
        <v>170</v>
      </c>
      <c r="CL8" s="110"/>
      <c r="CM8" s="124">
        <v>18.46843147277832</v>
      </c>
      <c r="CN8" s="129">
        <v>21.321949005126953</v>
      </c>
      <c r="CO8" s="99">
        <f t="shared" si="30"/>
        <v>2.8535175323486328</v>
      </c>
      <c r="CP8" s="108">
        <f t="shared" si="31"/>
        <v>0.13835843137831261</v>
      </c>
      <c r="CQ8" s="97">
        <f t="shared" si="14"/>
        <v>0.3959201945388392</v>
      </c>
      <c r="CR8" s="156">
        <f t="shared" si="15"/>
        <v>1.2714550774047249</v>
      </c>
      <c r="CT8" s="147"/>
      <c r="CU8" s="102" t="s">
        <v>170</v>
      </c>
      <c r="CV8" s="104"/>
      <c r="CW8" s="121">
        <v>18.46843147277832</v>
      </c>
      <c r="CX8" s="121">
        <v>24.940181732177734</v>
      </c>
      <c r="CY8" s="99">
        <f t="shared" si="32"/>
        <v>6.4717502593994141</v>
      </c>
      <c r="CZ8" s="108">
        <f t="shared" si="33"/>
        <v>1.1267019539353241E-2</v>
      </c>
      <c r="DA8" s="97">
        <f t="shared" si="16"/>
        <v>0.22712574252664294</v>
      </c>
      <c r="DB8" s="156">
        <f t="shared" si="17"/>
        <v>0.59969422758683311</v>
      </c>
      <c r="DD8" s="147"/>
      <c r="DE8" s="102" t="s">
        <v>170</v>
      </c>
      <c r="DF8" s="104"/>
      <c r="DG8" s="121">
        <v>18.46843147277832</v>
      </c>
      <c r="DH8" s="121">
        <v>26.333362579345703</v>
      </c>
      <c r="DI8" s="99">
        <f t="shared" si="34"/>
        <v>7.8649311065673828</v>
      </c>
      <c r="DJ8" s="108">
        <f t="shared" si="35"/>
        <v>4.2896298928989211E-3</v>
      </c>
      <c r="DK8" s="97">
        <f t="shared" si="18"/>
        <v>0.16344639600622199</v>
      </c>
      <c r="DL8" s="156">
        <f t="shared" si="19"/>
        <v>0.2529691900926751</v>
      </c>
      <c r="DN8" s="147"/>
      <c r="DO8" s="102" t="s">
        <v>170</v>
      </c>
      <c r="DP8" s="104"/>
      <c r="DQ8" s="121">
        <v>18.46843147277832</v>
      </c>
      <c r="DR8" s="121">
        <v>29.137527465820313</v>
      </c>
      <c r="DS8" s="99">
        <f t="shared" si="36"/>
        <v>10.669095993041992</v>
      </c>
      <c r="DT8" s="108">
        <f t="shared" si="37"/>
        <v>6.1416078044073178E-4</v>
      </c>
      <c r="DU8" s="97">
        <f t="shared" si="20"/>
        <v>0.30762837272504351</v>
      </c>
      <c r="DV8" s="156">
        <f t="shared" si="21"/>
        <v>0.45038453482926033</v>
      </c>
    </row>
    <row r="9" spans="2:126" x14ac:dyDescent="0.25">
      <c r="B9" s="79">
        <v>8.5</v>
      </c>
      <c r="C9" s="79">
        <v>36.4</v>
      </c>
      <c r="D9" s="79"/>
      <c r="E9" s="234">
        <v>8.5</v>
      </c>
      <c r="F9" s="234"/>
      <c r="G9" s="234">
        <v>36.4</v>
      </c>
      <c r="H9" s="234"/>
      <c r="I9" s="79"/>
      <c r="J9" s="79"/>
      <c r="K9" s="79"/>
      <c r="L9" s="239">
        <v>0.93</v>
      </c>
      <c r="M9" s="239">
        <v>1.06</v>
      </c>
      <c r="N9" s="79"/>
      <c r="P9" s="28">
        <v>0.53649511091879287</v>
      </c>
      <c r="Q9" s="28">
        <v>1.1015631156232517</v>
      </c>
      <c r="R9" s="28"/>
      <c r="S9" s="28"/>
      <c r="T9" s="234">
        <v>0.93</v>
      </c>
      <c r="U9" s="234">
        <v>0.92</v>
      </c>
      <c r="V9" s="28"/>
      <c r="X9" s="177">
        <v>0.74757769498084981</v>
      </c>
      <c r="Y9" s="177">
        <v>0.34948835453351845</v>
      </c>
      <c r="Z9" s="177"/>
      <c r="AA9" s="20"/>
      <c r="AB9" s="84">
        <v>13.010574340820313</v>
      </c>
      <c r="AC9" s="84">
        <v>17.980501174926758</v>
      </c>
      <c r="AD9" s="84">
        <f t="shared" si="0"/>
        <v>4.9699268341064453</v>
      </c>
      <c r="AE9" s="84">
        <f t="shared" si="1"/>
        <v>3.1908247105543776E-2</v>
      </c>
      <c r="AF9" s="206">
        <f t="shared" si="2"/>
        <v>1.0608559111137703</v>
      </c>
      <c r="AG9" s="183"/>
      <c r="AH9" s="38"/>
      <c r="AI9" s="9"/>
      <c r="AJ9" s="136"/>
      <c r="AK9" s="24">
        <v>4.9699268341064453</v>
      </c>
      <c r="AL9" s="138">
        <v>28.456293106079102</v>
      </c>
      <c r="AM9" s="52">
        <f t="shared" si="3"/>
        <v>23.486366271972656</v>
      </c>
      <c r="AN9" s="76">
        <f t="shared" si="4"/>
        <v>8.5094063490746416E-8</v>
      </c>
      <c r="AO9" s="134">
        <f t="shared" si="5"/>
        <v>1.1015631156232517</v>
      </c>
      <c r="AP9" s="61"/>
      <c r="AS9" s="165">
        <v>0.27</v>
      </c>
      <c r="AT9" s="165">
        <v>1.1100000000000001</v>
      </c>
      <c r="AV9" s="147"/>
      <c r="AW9" s="102" t="s">
        <v>171</v>
      </c>
      <c r="AX9" s="104"/>
      <c r="AY9" s="124">
        <v>21.085378646850586</v>
      </c>
      <c r="AZ9" s="129">
        <v>18.706562042236328</v>
      </c>
      <c r="BA9" s="99">
        <f t="shared" si="22"/>
        <v>-2.3788166046142578</v>
      </c>
      <c r="BB9" s="106">
        <f t="shared" si="23"/>
        <v>5.2010993804436545</v>
      </c>
      <c r="BC9" s="156">
        <f t="shared" si="6"/>
        <v>4.8432627470095877</v>
      </c>
      <c r="BD9" s="156">
        <f t="shared" si="7"/>
        <v>0.18776984752352735</v>
      </c>
      <c r="BF9" s="147"/>
      <c r="BG9" s="102" t="s">
        <v>171</v>
      </c>
      <c r="BH9" s="104"/>
      <c r="BI9" s="124">
        <v>21.085378646850586</v>
      </c>
      <c r="BJ9" s="129">
        <v>24.411113739013672</v>
      </c>
      <c r="BK9" s="99">
        <f t="shared" si="24"/>
        <v>3.3257350921630859</v>
      </c>
      <c r="BL9" s="108">
        <f t="shared" si="25"/>
        <v>9.9736466916907393E-2</v>
      </c>
      <c r="BM9" s="97">
        <f t="shared" si="8"/>
        <v>0.38958668980632982</v>
      </c>
      <c r="BN9" s="156">
        <f t="shared" si="9"/>
        <v>0.24897448225617577</v>
      </c>
      <c r="BP9" s="147"/>
      <c r="BQ9" s="102" t="s">
        <v>171</v>
      </c>
      <c r="BR9" s="104"/>
      <c r="BS9" s="121">
        <v>21.085378646850586</v>
      </c>
      <c r="BT9" s="121">
        <v>23.592689514160156</v>
      </c>
      <c r="BU9" s="99">
        <f t="shared" si="26"/>
        <v>2.5073108673095703</v>
      </c>
      <c r="BV9" s="108">
        <f t="shared" si="27"/>
        <v>0.17588314409531683</v>
      </c>
      <c r="BW9" s="97">
        <f t="shared" si="10"/>
        <v>1.5955404794263892</v>
      </c>
      <c r="BX9" s="156">
        <f t="shared" si="11"/>
        <v>1.1298370250370042</v>
      </c>
      <c r="BZ9" s="147"/>
      <c r="CA9" s="110" t="s">
        <v>171</v>
      </c>
      <c r="CB9" s="110"/>
      <c r="CC9" s="124">
        <v>21.085378646850586</v>
      </c>
      <c r="CD9" s="129">
        <v>24.944131851196289</v>
      </c>
      <c r="CE9" s="99">
        <f t="shared" si="28"/>
        <v>3.8587532043457031</v>
      </c>
      <c r="CF9" s="108">
        <f t="shared" si="29"/>
        <v>6.8928613005576664E-2</v>
      </c>
      <c r="CG9" s="97">
        <f t="shared" si="12"/>
        <v>0.26264341433382332</v>
      </c>
      <c r="CH9" s="156">
        <f t="shared" si="13"/>
        <v>1.3675525142167242E-2</v>
      </c>
      <c r="CJ9" s="147"/>
      <c r="CK9" s="110" t="s">
        <v>171</v>
      </c>
      <c r="CL9" s="110"/>
      <c r="CM9" s="124">
        <v>21.085378646850586</v>
      </c>
      <c r="CN9" s="129">
        <v>22.738605499267578</v>
      </c>
      <c r="CO9" s="99">
        <f t="shared" si="30"/>
        <v>1.6532268524169922</v>
      </c>
      <c r="CP9" s="108">
        <f t="shared" si="31"/>
        <v>0.31792825604444669</v>
      </c>
      <c r="CQ9" s="97">
        <f t="shared" si="14"/>
        <v>0.90976903777070228</v>
      </c>
      <c r="CR9" s="156">
        <f t="shared" si="15"/>
        <v>1.9096533418164269E-2</v>
      </c>
      <c r="CT9" s="147"/>
      <c r="CU9" s="102" t="s">
        <v>171</v>
      </c>
      <c r="CV9" s="104"/>
      <c r="CW9" s="121">
        <v>21.085378646850586</v>
      </c>
      <c r="CX9" s="121">
        <v>26.22825813293457</v>
      </c>
      <c r="CY9" s="99">
        <f t="shared" si="32"/>
        <v>5.1428794860839844</v>
      </c>
      <c r="CZ9" s="108">
        <f t="shared" si="33"/>
        <v>2.8303426165596512E-2</v>
      </c>
      <c r="DA9" s="97">
        <f t="shared" si="16"/>
        <v>0.57055343353723631</v>
      </c>
      <c r="DB9" s="156">
        <f t="shared" si="17"/>
        <v>0.53063754841295285</v>
      </c>
      <c r="DD9" s="147"/>
      <c r="DE9" s="102" t="s">
        <v>171</v>
      </c>
      <c r="DF9" s="104"/>
      <c r="DG9" s="121">
        <v>21.085378646850586</v>
      </c>
      <c r="DH9" s="121">
        <v>27.230501174926758</v>
      </c>
      <c r="DI9" s="99">
        <f t="shared" si="34"/>
        <v>6.1451225280761719</v>
      </c>
      <c r="DJ9" s="108">
        <f t="shared" si="35"/>
        <v>1.4129727685792313E-2</v>
      </c>
      <c r="DK9" s="97">
        <f t="shared" si="18"/>
        <v>0.53838049539312738</v>
      </c>
      <c r="DL9" s="156">
        <f t="shared" si="19"/>
        <v>0.40548073660844353</v>
      </c>
      <c r="DN9" s="147"/>
      <c r="DO9" s="102" t="s">
        <v>171</v>
      </c>
      <c r="DP9" s="104"/>
      <c r="DQ9" s="121">
        <v>21.085378646850586</v>
      </c>
      <c r="DR9" s="121">
        <v>31.094614028930664</v>
      </c>
      <c r="DS9" s="99">
        <f t="shared" si="36"/>
        <v>10.009235382080078</v>
      </c>
      <c r="DT9" s="108">
        <f t="shared" si="37"/>
        <v>9.703310222321591E-4</v>
      </c>
      <c r="DU9" s="97">
        <f t="shared" si="20"/>
        <v>0.48603128509719828</v>
      </c>
      <c r="DV9" s="156">
        <f t="shared" si="21"/>
        <v>0.30346286654490906</v>
      </c>
    </row>
    <row r="10" spans="2:126" x14ac:dyDescent="0.25">
      <c r="B10" s="79">
        <v>8.8000000000000007</v>
      </c>
      <c r="C10" s="79">
        <v>11.8</v>
      </c>
      <c r="D10" s="79"/>
      <c r="E10" s="234">
        <v>8.8000000000000007</v>
      </c>
      <c r="F10" s="234">
        <v>11.8</v>
      </c>
      <c r="G10" s="234"/>
      <c r="H10" s="234"/>
      <c r="I10" s="79"/>
      <c r="J10" s="79"/>
      <c r="K10" s="79"/>
      <c r="L10" s="239">
        <v>0.56999999999999995</v>
      </c>
      <c r="M10" s="239">
        <v>0.53</v>
      </c>
      <c r="N10" s="79"/>
      <c r="P10" s="28">
        <v>1.0364770962342533</v>
      </c>
      <c r="Q10" s="28">
        <v>1.7640011644206914</v>
      </c>
      <c r="R10" s="28"/>
      <c r="S10" s="28"/>
      <c r="T10" s="234">
        <v>0.56999999999999995</v>
      </c>
      <c r="U10" s="234">
        <v>1.57</v>
      </c>
      <c r="V10" s="28"/>
      <c r="X10" s="177">
        <v>2.6871995502071799</v>
      </c>
      <c r="Y10" s="177">
        <v>0.32589078451110748</v>
      </c>
      <c r="Z10" s="177"/>
      <c r="AA10" s="20"/>
      <c r="AB10" s="84">
        <v>13.223753929138184</v>
      </c>
      <c r="AC10" s="84">
        <v>19.205450057983398</v>
      </c>
      <c r="AD10" s="84">
        <f t="shared" si="0"/>
        <v>5.9816961288452148</v>
      </c>
      <c r="AE10" s="84">
        <f t="shared" si="1"/>
        <v>1.5824501588024533E-2</v>
      </c>
      <c r="AF10" s="206">
        <f t="shared" si="2"/>
        <v>0.52611840426572309</v>
      </c>
      <c r="AG10" s="183"/>
      <c r="AH10" s="38"/>
      <c r="AI10" s="9"/>
      <c r="AJ10" s="136"/>
      <c r="AK10" s="24">
        <v>5.9816961288452148</v>
      </c>
      <c r="AL10" s="138">
        <v>28.788763046264648</v>
      </c>
      <c r="AM10" s="52">
        <f t="shared" si="3"/>
        <v>22.807066917419434</v>
      </c>
      <c r="AN10" s="76">
        <f t="shared" si="4"/>
        <v>1.3626638814793345E-7</v>
      </c>
      <c r="AO10" s="134">
        <f t="shared" si="5"/>
        <v>1.7640011644206914</v>
      </c>
      <c r="AP10" s="61"/>
      <c r="AS10" s="165">
        <v>0.3</v>
      </c>
      <c r="AT10" s="165">
        <v>0</v>
      </c>
      <c r="AV10" s="147"/>
      <c r="AW10" s="102" t="s">
        <v>172</v>
      </c>
      <c r="AX10" s="104"/>
      <c r="AY10" s="124">
        <v>18.95598030090332</v>
      </c>
      <c r="AZ10" s="129">
        <v>18.69871711730957</v>
      </c>
      <c r="BA10" s="99">
        <f t="shared" si="22"/>
        <v>-0.25726318359375</v>
      </c>
      <c r="BB10" s="106">
        <f t="shared" si="23"/>
        <v>1.1952092209718581</v>
      </c>
      <c r="BC10" s="156">
        <f t="shared" si="6"/>
        <v>1.1129785976751656</v>
      </c>
      <c r="BD10" s="156">
        <f t="shared" si="7"/>
        <v>0.79944033184900609</v>
      </c>
      <c r="BF10" s="147"/>
      <c r="BG10" s="102" t="s">
        <v>172</v>
      </c>
      <c r="BH10" s="104"/>
      <c r="BI10" s="124">
        <v>18.95598030090332</v>
      </c>
      <c r="BJ10" s="129">
        <v>23.230781555175781</v>
      </c>
      <c r="BK10" s="99">
        <f t="shared" si="24"/>
        <v>4.2748012542724609</v>
      </c>
      <c r="BL10" s="108">
        <f t="shared" si="25"/>
        <v>5.1660261114134187E-2</v>
      </c>
      <c r="BM10" s="97">
        <f t="shared" si="8"/>
        <v>0.20179329330718851</v>
      </c>
      <c r="BN10" s="156">
        <f t="shared" si="9"/>
        <v>0.18306357745007795</v>
      </c>
      <c r="BP10" s="147"/>
      <c r="BQ10" s="102" t="s">
        <v>172</v>
      </c>
      <c r="BR10" s="104"/>
      <c r="BS10" s="121">
        <v>18.95598030090332</v>
      </c>
      <c r="BT10" s="121">
        <v>22.922040939331055</v>
      </c>
      <c r="BU10" s="99">
        <f t="shared" si="26"/>
        <v>3.9660606384277344</v>
      </c>
      <c r="BV10" s="108">
        <f t="shared" si="27"/>
        <v>6.3987741728753184E-2</v>
      </c>
      <c r="BW10" s="97">
        <f t="shared" si="10"/>
        <v>0.58047081566826086</v>
      </c>
      <c r="BX10" s="156">
        <f t="shared" si="11"/>
        <v>0.62509402172949702</v>
      </c>
      <c r="BZ10" s="147"/>
      <c r="CA10" s="110" t="s">
        <v>172</v>
      </c>
      <c r="CB10" s="110"/>
      <c r="CC10" s="124">
        <v>18.95598030090332</v>
      </c>
      <c r="CD10" s="129">
        <v>23.565889358520508</v>
      </c>
      <c r="CE10" s="99">
        <f t="shared" si="28"/>
        <v>4.6099090576171875</v>
      </c>
      <c r="CF10" s="108">
        <f t="shared" si="29"/>
        <v>4.0952375281823862E-2</v>
      </c>
      <c r="CG10" s="97">
        <f t="shared" si="12"/>
        <v>0.15604363993553863</v>
      </c>
      <c r="CH10" s="156">
        <f t="shared" si="13"/>
        <v>0.18953311925012481</v>
      </c>
      <c r="CJ10" s="147"/>
      <c r="CK10" s="110" t="s">
        <v>172</v>
      </c>
      <c r="CL10" s="110"/>
      <c r="CM10" s="124">
        <v>18.95598030090332</v>
      </c>
      <c r="CN10" s="129">
        <v>21.653593063354492</v>
      </c>
      <c r="CO10" s="99">
        <f t="shared" si="30"/>
        <v>2.6976127624511719</v>
      </c>
      <c r="CP10" s="108">
        <f t="shared" si="31"/>
        <v>0.15414791037440162</v>
      </c>
      <c r="CQ10" s="97">
        <f t="shared" si="14"/>
        <v>0.44110264951121009</v>
      </c>
      <c r="CR10" s="156">
        <f t="shared" si="15"/>
        <v>0.56843274725314064</v>
      </c>
      <c r="CT10" s="147"/>
      <c r="CU10" s="102" t="s">
        <v>172</v>
      </c>
      <c r="CV10" s="104"/>
      <c r="CW10" s="121">
        <v>18.95598030090332</v>
      </c>
      <c r="CX10" s="121">
        <v>24.072874069213867</v>
      </c>
      <c r="CY10" s="99">
        <f t="shared" si="32"/>
        <v>5.1168937683105469</v>
      </c>
      <c r="CZ10" s="108">
        <f t="shared" si="33"/>
        <v>2.8817844335445521E-2</v>
      </c>
      <c r="DA10" s="97">
        <f t="shared" si="16"/>
        <v>0.58092331071620673</v>
      </c>
      <c r="DB10" s="156">
        <f t="shared" si="17"/>
        <v>0.5625346368272286</v>
      </c>
      <c r="DD10" s="147"/>
      <c r="DE10" s="102" t="s">
        <v>172</v>
      </c>
      <c r="DF10" s="104"/>
      <c r="DG10" s="121">
        <v>18.95598030090332</v>
      </c>
      <c r="DH10" s="121">
        <v>25.061393737792969</v>
      </c>
      <c r="DI10" s="99">
        <f t="shared" si="34"/>
        <v>6.1054134368896484</v>
      </c>
      <c r="DJ10" s="108">
        <f t="shared" si="35"/>
        <v>1.4524039439934635E-2</v>
      </c>
      <c r="DK10" s="97">
        <f t="shared" si="18"/>
        <v>0.55340483006221919</v>
      </c>
      <c r="DL10" s="156">
        <f t="shared" si="19"/>
        <v>0.53084615324414852</v>
      </c>
      <c r="DN10" s="147"/>
      <c r="DO10" s="102" t="s">
        <v>172</v>
      </c>
      <c r="DP10" s="104"/>
      <c r="DQ10" s="121">
        <v>18.95598030090332</v>
      </c>
      <c r="DR10" s="121">
        <v>30.279296875</v>
      </c>
      <c r="DS10" s="99">
        <f t="shared" si="36"/>
        <v>11.32331657409668</v>
      </c>
      <c r="DT10" s="108">
        <f t="shared" si="37"/>
        <v>3.9024923536281968E-4</v>
      </c>
      <c r="DU10" s="97">
        <f t="shared" si="20"/>
        <v>0.19547281600382499</v>
      </c>
      <c r="DV10" s="156">
        <f t="shared" si="21"/>
        <v>0.1789699432769179</v>
      </c>
    </row>
    <row r="11" spans="2:126" x14ac:dyDescent="0.25">
      <c r="B11" s="79">
        <v>4.6100000000000003</v>
      </c>
      <c r="C11" s="79">
        <v>14.1</v>
      </c>
      <c r="D11" s="79"/>
      <c r="E11" s="234">
        <v>4.6100000000000003</v>
      </c>
      <c r="F11" s="234"/>
      <c r="G11" s="234">
        <v>14.1</v>
      </c>
      <c r="H11" s="234"/>
      <c r="I11" s="79"/>
      <c r="J11" s="79"/>
      <c r="K11" s="79"/>
      <c r="L11" s="239">
        <v>0.68</v>
      </c>
      <c r="M11" s="239">
        <v>0.89</v>
      </c>
      <c r="N11" s="79"/>
      <c r="P11" s="28">
        <v>2.3528687070176058</v>
      </c>
      <c r="Q11" s="176">
        <v>6.1887836147223938</v>
      </c>
      <c r="R11" s="176"/>
      <c r="S11" s="176"/>
      <c r="T11" s="234">
        <v>0.68</v>
      </c>
      <c r="U11" s="234">
        <v>2.14</v>
      </c>
      <c r="V11" s="176"/>
      <c r="X11" s="177">
        <v>1.3683915848166817</v>
      </c>
      <c r="Y11" s="177">
        <v>1.0860818728372839</v>
      </c>
      <c r="Z11" s="177"/>
      <c r="AA11" s="20"/>
      <c r="AB11" s="84">
        <v>15.009339332580566</v>
      </c>
      <c r="AC11" s="84">
        <v>20.236408233642578</v>
      </c>
      <c r="AD11" s="84">
        <f t="shared" si="0"/>
        <v>5.2270689010620117</v>
      </c>
      <c r="AE11" s="84">
        <f t="shared" si="1"/>
        <v>2.6699029264713493E-2</v>
      </c>
      <c r="AF11" s="206">
        <f t="shared" si="2"/>
        <v>0.88766465054577803</v>
      </c>
      <c r="AG11" s="183"/>
      <c r="AH11" s="38"/>
      <c r="AI11" s="9"/>
      <c r="AJ11" s="136"/>
      <c r="AK11" s="24">
        <v>5.2270689010620117</v>
      </c>
      <c r="AL11" s="138">
        <v>26.223331451416001</v>
      </c>
      <c r="AM11" s="52">
        <f t="shared" si="3"/>
        <v>20.99626255035399</v>
      </c>
      <c r="AN11" s="76">
        <f t="shared" si="4"/>
        <v>4.7807405528798775E-7</v>
      </c>
      <c r="AO11" s="134">
        <f t="shared" si="5"/>
        <v>6.1887836147223938</v>
      </c>
      <c r="AP11" s="61"/>
      <c r="AS11" s="165">
        <v>0.37</v>
      </c>
      <c r="AT11" s="165">
        <v>0.53</v>
      </c>
      <c r="AV11" s="147"/>
      <c r="AW11" s="102" t="s">
        <v>173</v>
      </c>
      <c r="AX11" s="104"/>
      <c r="AY11" s="124">
        <v>16.946999999999999</v>
      </c>
      <c r="AZ11" s="129">
        <v>34.302959442138672</v>
      </c>
      <c r="BA11" s="99">
        <f t="shared" si="22"/>
        <v>17.355959442138673</v>
      </c>
      <c r="BB11" s="106">
        <f t="shared" si="23"/>
        <v>5.961226239117645E-6</v>
      </c>
      <c r="BC11" s="156">
        <f t="shared" si="6"/>
        <v>5.5510927322353511E-6</v>
      </c>
      <c r="BD11" s="156">
        <f t="shared" si="7"/>
        <v>4622.9192025882221</v>
      </c>
      <c r="BF11" s="147"/>
      <c r="BG11" s="102" t="s">
        <v>173</v>
      </c>
      <c r="BH11" s="104"/>
      <c r="BI11" s="124">
        <v>16.946999999999999</v>
      </c>
      <c r="BJ11" s="129">
        <v>23.325714111328125</v>
      </c>
      <c r="BK11" s="99">
        <f t="shared" si="24"/>
        <v>6.3787141113281258</v>
      </c>
      <c r="BL11" s="108">
        <f t="shared" si="25"/>
        <v>1.2017543940039692E-2</v>
      </c>
      <c r="BM11" s="97">
        <f t="shared" si="8"/>
        <v>4.694246054557711E-2</v>
      </c>
      <c r="BN11" s="156">
        <f t="shared" si="9"/>
        <v>1.079915121115186E-2</v>
      </c>
      <c r="BP11" s="147"/>
      <c r="BQ11" s="102" t="s">
        <v>173</v>
      </c>
      <c r="BR11" s="104"/>
      <c r="BS11" s="121">
        <v>16.946999999999999</v>
      </c>
      <c r="BT11" s="121">
        <v>23.403097152709961</v>
      </c>
      <c r="BU11" s="99">
        <f t="shared" si="26"/>
        <v>6.4560971527099618</v>
      </c>
      <c r="BV11" s="108">
        <f t="shared" si="27"/>
        <v>1.1389931235372484E-2</v>
      </c>
      <c r="BW11" s="97">
        <f t="shared" si="10"/>
        <v>0.10332483216283207</v>
      </c>
      <c r="BX11" s="156">
        <f t="shared" si="11"/>
        <v>0.20677244240923809</v>
      </c>
      <c r="BZ11" s="147"/>
      <c r="CA11" s="110" t="s">
        <v>173</v>
      </c>
      <c r="CB11" s="110"/>
      <c r="CC11" s="124">
        <v>16.946999999999999</v>
      </c>
      <c r="CD11" s="129">
        <v>24.231410980224609</v>
      </c>
      <c r="CE11" s="99">
        <f t="shared" si="28"/>
        <v>7.2844109802246102</v>
      </c>
      <c r="CF11" s="108">
        <f t="shared" si="29"/>
        <v>6.4146622458752089E-3</v>
      </c>
      <c r="CG11" s="97">
        <f t="shared" si="12"/>
        <v>2.4442226828481666E-2</v>
      </c>
      <c r="CH11" s="156">
        <f t="shared" si="13"/>
        <v>2.8120531294552172E-2</v>
      </c>
      <c r="CJ11" s="147"/>
      <c r="CK11" s="110" t="s">
        <v>173</v>
      </c>
      <c r="CL11" s="110"/>
      <c r="CM11" s="124">
        <v>16.946999999999999</v>
      </c>
      <c r="CN11" s="129">
        <v>18.768821716308594</v>
      </c>
      <c r="CO11" s="99">
        <f t="shared" si="30"/>
        <v>1.8218217163085946</v>
      </c>
      <c r="CP11" s="108">
        <f t="shared" si="31"/>
        <v>0.28286356893717129</v>
      </c>
      <c r="CQ11" s="97">
        <f t="shared" si="14"/>
        <v>0.80942952392498446</v>
      </c>
      <c r="CR11" s="156">
        <f t="shared" si="15"/>
        <v>0.11161776518417325</v>
      </c>
      <c r="CT11" s="147"/>
      <c r="CU11" s="102" t="s">
        <v>173</v>
      </c>
      <c r="CV11" s="104"/>
      <c r="CW11" s="121">
        <v>16.946999999999999</v>
      </c>
      <c r="CX11" s="126"/>
      <c r="CY11" s="99">
        <f t="shared" si="32"/>
        <v>-16.946999999999999</v>
      </c>
      <c r="CZ11" s="108">
        <f t="shared" si="33"/>
        <v>126344.2077601815</v>
      </c>
      <c r="DA11" s="97">
        <f t="shared" si="16"/>
        <v>2546904.4321120349</v>
      </c>
      <c r="DB11" s="156">
        <f t="shared" si="17"/>
        <v>3051111.5560340639</v>
      </c>
      <c r="DD11" s="147"/>
      <c r="DE11" s="102" t="s">
        <v>173</v>
      </c>
      <c r="DF11" s="104"/>
      <c r="DG11" s="121">
        <v>16.946999999999999</v>
      </c>
      <c r="DH11" s="121">
        <v>4.1475591659545898</v>
      </c>
      <c r="DI11" s="99">
        <f t="shared" si="34"/>
        <v>-12.799440834045409</v>
      </c>
      <c r="DJ11" s="108">
        <f t="shared" si="35"/>
        <v>7128.7866731763897</v>
      </c>
      <c r="DK11" s="97">
        <f t="shared" si="18"/>
        <v>271625.87885651924</v>
      </c>
      <c r="DL11" s="156">
        <f t="shared" si="19"/>
        <v>2.5396076000893782E-2</v>
      </c>
      <c r="DN11" s="147"/>
      <c r="DO11" s="102" t="s">
        <v>173</v>
      </c>
      <c r="DP11" s="104"/>
      <c r="DQ11" s="121">
        <v>16.946999999999999</v>
      </c>
      <c r="DR11" s="121">
        <v>31.414228439331055</v>
      </c>
      <c r="DS11" s="99">
        <f t="shared" si="36"/>
        <v>14.467228439331056</v>
      </c>
      <c r="DT11" s="108">
        <f t="shared" si="37"/>
        <v>4.4149957071886546E-5</v>
      </c>
      <c r="DU11" s="97">
        <f t="shared" si="20"/>
        <v>2.2114371158898291E-2</v>
      </c>
      <c r="DV11" s="156">
        <f t="shared" si="21"/>
        <v>4.972521876939593E-2</v>
      </c>
    </row>
    <row r="12" spans="2:126" x14ac:dyDescent="0.25">
      <c r="B12" s="79">
        <v>5.78</v>
      </c>
      <c r="C12" s="79">
        <v>19.600000000000001</v>
      </c>
      <c r="D12" s="79"/>
      <c r="E12" s="240"/>
      <c r="F12" s="234">
        <v>8.02</v>
      </c>
      <c r="G12" s="234"/>
      <c r="H12" s="234"/>
      <c r="I12" s="80"/>
      <c r="J12" s="80"/>
      <c r="K12" s="80"/>
      <c r="L12" s="239">
        <v>0.47</v>
      </c>
      <c r="M12" s="239">
        <v>3.45</v>
      </c>
      <c r="N12" s="80"/>
      <c r="P12" s="28">
        <v>0.25297973034961707</v>
      </c>
      <c r="Q12" s="28">
        <v>1.1824704780398634</v>
      </c>
      <c r="R12" s="28"/>
      <c r="S12" s="28"/>
      <c r="T12" s="234">
        <v>0.47</v>
      </c>
      <c r="U12" s="234">
        <v>1.67</v>
      </c>
      <c r="V12" s="28"/>
      <c r="X12" s="177">
        <v>0.19893315740113265</v>
      </c>
      <c r="Y12" s="177">
        <v>1.2164665003834847</v>
      </c>
      <c r="Z12" s="177"/>
      <c r="AA12" s="20"/>
      <c r="AB12" s="84">
        <v>15.491402626037598</v>
      </c>
      <c r="AC12" s="84">
        <v>18.75872802734375</v>
      </c>
      <c r="AD12" s="84">
        <f t="shared" si="0"/>
        <v>3.2673254013061523</v>
      </c>
      <c r="AE12" s="84">
        <f t="shared" si="1"/>
        <v>0.10385730493845881</v>
      </c>
      <c r="AF12" s="206">
        <f t="shared" si="2"/>
        <v>3.4529516927668209</v>
      </c>
      <c r="AG12" s="183"/>
      <c r="AH12" s="38"/>
      <c r="AI12" s="9"/>
      <c r="AJ12" s="136"/>
      <c r="AK12" s="24">
        <v>3.2673254013061523</v>
      </c>
      <c r="AL12" s="138">
        <v>26.651439666748001</v>
      </c>
      <c r="AM12" s="52">
        <f t="shared" si="3"/>
        <v>23.384114265441848</v>
      </c>
      <c r="AN12" s="76">
        <f t="shared" si="4"/>
        <v>9.13440333169898E-8</v>
      </c>
      <c r="AO12" s="134">
        <f t="shared" si="5"/>
        <v>1.1824704780398634</v>
      </c>
      <c r="AP12" s="61"/>
      <c r="AS12" s="165">
        <v>2.06</v>
      </c>
      <c r="AT12" s="165">
        <v>0.12</v>
      </c>
      <c r="AV12" s="147"/>
      <c r="AW12" s="102" t="s">
        <v>174</v>
      </c>
      <c r="AX12" s="104"/>
      <c r="AY12" s="124">
        <v>16.120233535766602</v>
      </c>
      <c r="AZ12" s="129">
        <v>16.937175750732422</v>
      </c>
      <c r="BA12" s="99">
        <f t="shared" si="22"/>
        <v>0.81694221496582031</v>
      </c>
      <c r="BB12" s="106">
        <f t="shared" si="23"/>
        <v>0.56764378675714744</v>
      </c>
      <c r="BC12" s="156">
        <f t="shared" si="6"/>
        <v>0.52858978551912139</v>
      </c>
      <c r="BD12" s="156">
        <f t="shared" si="7"/>
        <v>0.49065259011972068</v>
      </c>
      <c r="BF12" s="147"/>
      <c r="BG12" s="102" t="s">
        <v>174</v>
      </c>
      <c r="BH12" s="104"/>
      <c r="BI12" s="124">
        <v>16.120233535766602</v>
      </c>
      <c r="BJ12" s="129">
        <v>19.768880844116211</v>
      </c>
      <c r="BK12" s="99">
        <f t="shared" si="24"/>
        <v>3.6486473083496094</v>
      </c>
      <c r="BL12" s="108">
        <f t="shared" si="25"/>
        <v>7.973476463395264E-2</v>
      </c>
      <c r="BM12" s="97">
        <f t="shared" si="8"/>
        <v>0.31145682192761232</v>
      </c>
      <c r="BN12" s="156">
        <f t="shared" si="9"/>
        <v>7.0393487565859586E-2</v>
      </c>
      <c r="BP12" s="147"/>
      <c r="BQ12" s="102" t="s">
        <v>174</v>
      </c>
      <c r="BR12" s="104"/>
      <c r="BS12" s="121">
        <v>16.120233535766602</v>
      </c>
      <c r="BT12" s="121">
        <v>21.00633430480957</v>
      </c>
      <c r="BU12" s="99">
        <f t="shared" si="26"/>
        <v>4.8861007690429688</v>
      </c>
      <c r="BV12" s="108">
        <f t="shared" si="27"/>
        <v>3.3817158005588897E-2</v>
      </c>
      <c r="BW12" s="97">
        <f t="shared" si="10"/>
        <v>0.30677552857387175</v>
      </c>
      <c r="BX12" s="156">
        <f t="shared" si="11"/>
        <v>0.16348050008830353</v>
      </c>
      <c r="BZ12" s="147"/>
      <c r="CA12" s="110" t="s">
        <v>174</v>
      </c>
      <c r="CB12" s="110"/>
      <c r="CC12" s="124">
        <v>16.120233535766602</v>
      </c>
      <c r="CD12" s="129">
        <v>22.006492614746094</v>
      </c>
      <c r="CE12" s="99">
        <f t="shared" si="28"/>
        <v>5.8862590789794922</v>
      </c>
      <c r="CF12" s="108">
        <f t="shared" si="29"/>
        <v>1.6906723690942017E-2</v>
      </c>
      <c r="CG12" s="97">
        <f t="shared" si="12"/>
        <v>6.4420847044003304E-2</v>
      </c>
      <c r="CH12" s="156">
        <f t="shared" si="13"/>
        <v>3.8829401742262001E-2</v>
      </c>
      <c r="CJ12" s="147"/>
      <c r="CK12" s="110" t="s">
        <v>174</v>
      </c>
      <c r="CL12" s="110"/>
      <c r="CM12" s="124">
        <v>16.120233535766602</v>
      </c>
      <c r="CN12" s="129">
        <v>17.988864898681641</v>
      </c>
      <c r="CO12" s="99">
        <f t="shared" si="30"/>
        <v>1.8686313629150391</v>
      </c>
      <c r="CP12" s="108">
        <f t="shared" si="31"/>
        <v>0.2738330785212601</v>
      </c>
      <c r="CQ12" s="97">
        <f t="shared" si="14"/>
        <v>0.78358828326743024</v>
      </c>
      <c r="CR12" s="156">
        <f t="shared" si="15"/>
        <v>9.0821341330172958E-2</v>
      </c>
      <c r="CT12" s="147"/>
      <c r="CU12" s="102" t="s">
        <v>174</v>
      </c>
      <c r="CV12" s="104"/>
      <c r="CW12" s="121">
        <v>16.120233535766602</v>
      </c>
      <c r="CX12" s="124"/>
      <c r="CY12" s="99">
        <f t="shared" si="32"/>
        <v>-16.120233535766602</v>
      </c>
      <c r="CZ12" s="108">
        <f t="shared" si="33"/>
        <v>71231.785638252186</v>
      </c>
      <c r="DA12" s="97">
        <f t="shared" si="16"/>
        <v>1435922.9739576173</v>
      </c>
      <c r="DB12" s="156">
        <f t="shared" si="17"/>
        <v>0.44427663313494031</v>
      </c>
      <c r="DD12" s="147"/>
      <c r="DE12" s="102" t="s">
        <v>174</v>
      </c>
      <c r="DF12" s="104"/>
      <c r="DG12" s="121">
        <v>16.120233535766602</v>
      </c>
      <c r="DH12" s="121">
        <v>14.05402946472168</v>
      </c>
      <c r="DI12" s="99">
        <f t="shared" si="34"/>
        <v>-2.0662040710449219</v>
      </c>
      <c r="DJ12" s="108">
        <f t="shared" si="35"/>
        <v>4.1878334603633203</v>
      </c>
      <c r="DK12" s="97">
        <f t="shared" si="18"/>
        <v>159.56767909132509</v>
      </c>
      <c r="DL12" s="156">
        <f t="shared" si="19"/>
        <v>162.05799394194642</v>
      </c>
      <c r="DN12" s="147"/>
      <c r="DO12" s="102" t="s">
        <v>174</v>
      </c>
      <c r="DP12" s="104"/>
      <c r="DQ12" s="121">
        <v>16.120233535766602</v>
      </c>
      <c r="DR12" s="121">
        <v>28.665081024169922</v>
      </c>
      <c r="DS12" s="99">
        <f t="shared" si="36"/>
        <v>12.54484748840332</v>
      </c>
      <c r="DT12" s="108">
        <f t="shared" si="37"/>
        <v>1.6734957546131276E-4</v>
      </c>
      <c r="DU12" s="97">
        <f t="shared" si="20"/>
        <v>8.3824104721318363E-2</v>
      </c>
      <c r="DV12" s="156">
        <f t="shared" si="21"/>
        <v>2.4891535533063353E-2</v>
      </c>
    </row>
    <row r="13" spans="2:126" x14ac:dyDescent="0.25">
      <c r="B13" s="79">
        <v>4.5999999999999996</v>
      </c>
      <c r="C13" s="79">
        <v>6.14</v>
      </c>
      <c r="D13" s="79"/>
      <c r="E13" s="234">
        <v>5.78</v>
      </c>
      <c r="F13" s="234"/>
      <c r="G13" s="234">
        <v>19.600000000000001</v>
      </c>
      <c r="H13" s="234"/>
      <c r="I13" s="79"/>
      <c r="J13" s="79"/>
      <c r="K13" s="79"/>
      <c r="L13" s="239">
        <v>3.73</v>
      </c>
      <c r="M13" s="239"/>
      <c r="N13" s="79"/>
      <c r="P13" s="28">
        <v>0.73458012327957212</v>
      </c>
      <c r="Q13" s="28"/>
      <c r="R13" s="28"/>
      <c r="S13" s="28"/>
      <c r="T13" s="234">
        <v>3.73</v>
      </c>
      <c r="U13" s="234">
        <v>2.4900000000000002</v>
      </c>
      <c r="V13" s="28"/>
      <c r="X13" s="177">
        <v>0.72568548823858969</v>
      </c>
      <c r="Y13" s="177">
        <v>0.266337158373599</v>
      </c>
      <c r="Z13" s="177"/>
      <c r="AA13" s="19" t="s">
        <v>125</v>
      </c>
      <c r="AB13" s="184">
        <v>14.299309730529785</v>
      </c>
      <c r="AC13" s="181">
        <v>21.474336624145508</v>
      </c>
      <c r="AD13" s="181">
        <f t="shared" ref="AD13:AD21" si="38">AC13-AB13</f>
        <v>7.1750268936157227</v>
      </c>
      <c r="AE13" s="181">
        <f t="shared" ref="AE13:AE21" si="39">POWER(2,-AD13)</f>
        <v>6.9199297457558078E-3</v>
      </c>
      <c r="AF13" s="214">
        <f t="shared" si="2"/>
        <v>0.23006742899397992</v>
      </c>
      <c r="AG13" s="175"/>
      <c r="AH13" s="38"/>
      <c r="AI13" s="9"/>
      <c r="AJ13" s="19" t="s">
        <v>125</v>
      </c>
      <c r="AK13" s="93">
        <v>7.1750268936157227</v>
      </c>
      <c r="AL13" s="137">
        <v>30.775690078735352</v>
      </c>
      <c r="AM13" s="58">
        <f t="shared" si="3"/>
        <v>23.600663185119629</v>
      </c>
      <c r="AN13" s="75">
        <f t="shared" si="4"/>
        <v>7.861265494273464E-8</v>
      </c>
      <c r="AO13" s="134">
        <f t="shared" si="5"/>
        <v>1.0176597232961075</v>
      </c>
      <c r="AP13" s="57">
        <f>AVERAGE($AO$13,$AO$14,$AO$15,$AO$16,$AO$17,$AO$18,$AO$19,$AO$20,$AO$21)</f>
        <v>1</v>
      </c>
      <c r="AS13" s="165">
        <v>1.36</v>
      </c>
      <c r="AT13" s="165">
        <v>0.93</v>
      </c>
      <c r="AV13" s="147"/>
      <c r="AW13" s="102" t="s">
        <v>175</v>
      </c>
      <c r="AX13" s="104"/>
      <c r="AY13" s="124">
        <v>15.433990478515625</v>
      </c>
      <c r="AZ13" s="129">
        <v>9.0899429321289063</v>
      </c>
      <c r="BA13" s="99">
        <f t="shared" si="22"/>
        <v>-6.3440475463867188</v>
      </c>
      <c r="BB13" s="106">
        <f t="shared" si="23"/>
        <v>81.236013927533946</v>
      </c>
      <c r="BC13" s="156">
        <f t="shared" si="6"/>
        <v>75.646960611857423</v>
      </c>
      <c r="BD13" s="156">
        <f t="shared" si="7"/>
        <v>2.0003174688478446E-5</v>
      </c>
      <c r="BF13" s="147"/>
      <c r="BG13" s="102" t="s">
        <v>175</v>
      </c>
      <c r="BH13" s="104"/>
      <c r="BI13" s="124">
        <v>15.433990478515625</v>
      </c>
      <c r="BJ13" s="129">
        <v>20.677892684936523</v>
      </c>
      <c r="BK13" s="99">
        <f t="shared" si="24"/>
        <v>5.2439022064208984</v>
      </c>
      <c r="BL13" s="108">
        <f t="shared" si="25"/>
        <v>2.638931648025284E-2</v>
      </c>
      <c r="BM13" s="97">
        <f t="shared" si="8"/>
        <v>0.10308091685620459</v>
      </c>
      <c r="BN13" s="156">
        <f t="shared" si="9"/>
        <v>0.31433627021748278</v>
      </c>
      <c r="BP13" s="147"/>
      <c r="BQ13" s="102" t="s">
        <v>175</v>
      </c>
      <c r="BR13" s="104"/>
      <c r="BS13" s="121">
        <v>15.433990478515625</v>
      </c>
      <c r="BT13" s="121">
        <v>24.30030632019043</v>
      </c>
      <c r="BU13" s="99">
        <f t="shared" si="26"/>
        <v>8.8663158416748047</v>
      </c>
      <c r="BV13" s="108">
        <f t="shared" si="27"/>
        <v>2.1427572865932122E-3</v>
      </c>
      <c r="BW13" s="97">
        <f t="shared" si="10"/>
        <v>1.9438224202385949E-2</v>
      </c>
      <c r="BX13" s="156">
        <f t="shared" si="11"/>
        <v>0.16651962557944516</v>
      </c>
      <c r="BZ13" s="147"/>
      <c r="CA13" s="110" t="s">
        <v>175</v>
      </c>
      <c r="CB13" s="110"/>
      <c r="CC13" s="124">
        <v>15.433990478515625</v>
      </c>
      <c r="CD13" s="129">
        <v>22.210893630981445</v>
      </c>
      <c r="CE13" s="99">
        <f t="shared" si="28"/>
        <v>6.7769031524658203</v>
      </c>
      <c r="CF13" s="108">
        <f t="shared" si="29"/>
        <v>9.1190348070260743E-3</v>
      </c>
      <c r="CG13" s="97">
        <f t="shared" si="12"/>
        <v>3.4746882792383103E-2</v>
      </c>
      <c r="CH13" s="156">
        <f t="shared" si="13"/>
        <v>3.8170078722066451E-2</v>
      </c>
      <c r="CJ13" s="147"/>
      <c r="CK13" s="110" t="s">
        <v>175</v>
      </c>
      <c r="CL13" s="110"/>
      <c r="CM13" s="124">
        <v>15.433990478515625</v>
      </c>
      <c r="CN13" s="129">
        <v>17.876609802246094</v>
      </c>
      <c r="CO13" s="99">
        <f t="shared" si="30"/>
        <v>2.4426193237304688</v>
      </c>
      <c r="CP13" s="108">
        <f t="shared" si="31"/>
        <v>0.18394937457222929</v>
      </c>
      <c r="CQ13" s="97">
        <f t="shared" si="14"/>
        <v>0.52638116405640789</v>
      </c>
      <c r="CR13" s="156">
        <f t="shared" si="15"/>
        <v>0.26419207684159018</v>
      </c>
      <c r="CT13" s="147"/>
      <c r="CU13" s="102" t="s">
        <v>175</v>
      </c>
      <c r="CV13" s="104"/>
      <c r="CW13" s="121">
        <v>15.433990478515625</v>
      </c>
      <c r="CX13" s="124"/>
      <c r="CY13" s="99">
        <f t="shared" si="32"/>
        <v>-15.433990478515625</v>
      </c>
      <c r="CZ13" s="108">
        <f t="shared" si="33"/>
        <v>44268.426638778052</v>
      </c>
      <c r="DA13" s="97">
        <f t="shared" si="16"/>
        <v>892383.22838622169</v>
      </c>
      <c r="DB13" s="156">
        <f t="shared" si="17"/>
        <v>1.4014269900558887E-2</v>
      </c>
      <c r="DD13" s="147"/>
      <c r="DE13" s="102" t="s">
        <v>175</v>
      </c>
      <c r="DF13" s="104"/>
      <c r="DG13" s="121">
        <v>15.433990478515625</v>
      </c>
      <c r="DH13" s="124"/>
      <c r="DI13" s="99">
        <f t="shared" si="34"/>
        <v>-15.433990478515625</v>
      </c>
      <c r="DJ13" s="108">
        <f t="shared" si="35"/>
        <v>44268.426638778052</v>
      </c>
      <c r="DK13" s="97">
        <f t="shared" si="18"/>
        <v>1686745.7033884949</v>
      </c>
      <c r="DL13" s="156">
        <f t="shared" si="19"/>
        <v>1.716941757607738E-2</v>
      </c>
      <c r="DN13" s="147"/>
      <c r="DO13" s="102" t="s">
        <v>175</v>
      </c>
      <c r="DP13" s="104"/>
      <c r="DQ13" s="121">
        <v>15.433990478515625</v>
      </c>
      <c r="DR13" s="121">
        <v>28.038389205932617</v>
      </c>
      <c r="DS13" s="99">
        <f t="shared" si="36"/>
        <v>12.604398727416992</v>
      </c>
      <c r="DT13" s="108">
        <f t="shared" si="37"/>
        <v>1.6058238569782162E-4</v>
      </c>
      <c r="DU13" s="97">
        <f t="shared" si="20"/>
        <v>8.0434471841520291E-2</v>
      </c>
      <c r="DV13" s="156">
        <f t="shared" si="21"/>
        <v>6.8472157138565262E-2</v>
      </c>
    </row>
    <row r="14" spans="2:126" x14ac:dyDescent="0.25">
      <c r="B14" s="79">
        <v>8.83</v>
      </c>
      <c r="C14" s="79">
        <v>18.3</v>
      </c>
      <c r="D14" s="79"/>
      <c r="E14" s="234">
        <v>4.5999999999999996</v>
      </c>
      <c r="F14" s="234">
        <v>6.14</v>
      </c>
      <c r="G14" s="234"/>
      <c r="H14" s="234"/>
      <c r="I14" s="79"/>
      <c r="J14" s="79"/>
      <c r="K14" s="79"/>
      <c r="L14" s="79"/>
      <c r="M14" s="79"/>
      <c r="N14" s="79"/>
      <c r="P14" s="7"/>
      <c r="Q14" s="11"/>
      <c r="R14" s="11"/>
      <c r="S14" s="11"/>
      <c r="T14" s="11"/>
      <c r="U14" s="11"/>
      <c r="V14" s="11"/>
      <c r="X14" s="177"/>
      <c r="Y14" s="177">
        <v>0.1468587262426399</v>
      </c>
      <c r="Z14" s="177"/>
      <c r="AA14" s="20"/>
      <c r="AB14" s="185">
        <v>13.442352294921875</v>
      </c>
      <c r="AC14" s="84">
        <v>20.068174362182617</v>
      </c>
      <c r="AD14" s="84">
        <f t="shared" si="38"/>
        <v>6.6258220672607422</v>
      </c>
      <c r="AE14" s="84">
        <f t="shared" si="39"/>
        <v>1.012578756503428E-2</v>
      </c>
      <c r="AF14" s="207">
        <f t="shared" si="2"/>
        <v>0.33665282701106447</v>
      </c>
      <c r="AG14" s="186"/>
      <c r="AH14" s="38"/>
      <c r="AI14" s="9"/>
      <c r="AJ14" s="20"/>
      <c r="AK14" s="94">
        <v>6.6258220672607422</v>
      </c>
      <c r="AL14" s="138">
        <v>30.430187225341797</v>
      </c>
      <c r="AM14" s="60">
        <f t="shared" si="3"/>
        <v>23.804365158081055</v>
      </c>
      <c r="AN14" s="76">
        <f t="shared" si="4"/>
        <v>6.826090780427958E-8</v>
      </c>
      <c r="AO14" s="134">
        <f t="shared" si="5"/>
        <v>0.88365386716231653</v>
      </c>
      <c r="AP14" s="67"/>
      <c r="AS14" s="165">
        <v>2.31</v>
      </c>
      <c r="AT14" s="165">
        <v>0.02</v>
      </c>
      <c r="AV14" s="147"/>
      <c r="AW14" s="102" t="s">
        <v>176</v>
      </c>
      <c r="AX14" s="104"/>
      <c r="AY14" s="124">
        <v>16.343184947967529</v>
      </c>
      <c r="AZ14" s="129">
        <v>19.304231643676758</v>
      </c>
      <c r="BA14" s="99">
        <f t="shared" si="22"/>
        <v>2.9610466957092285</v>
      </c>
      <c r="BB14" s="106">
        <f t="shared" si="23"/>
        <v>0.12842102325194504</v>
      </c>
      <c r="BC14" s="156">
        <f t="shared" si="6"/>
        <v>0.11958563225837511</v>
      </c>
      <c r="BD14" s="156">
        <f t="shared" si="7"/>
        <v>0.84693759034311311</v>
      </c>
      <c r="BF14" s="147"/>
      <c r="BG14" s="102" t="s">
        <v>176</v>
      </c>
      <c r="BH14" s="104"/>
      <c r="BI14" s="124">
        <v>16.343184947967529</v>
      </c>
      <c r="BJ14" s="129">
        <v>18.92271614074707</v>
      </c>
      <c r="BK14" s="99">
        <f t="shared" si="24"/>
        <v>2.579531192779541</v>
      </c>
      <c r="BL14" s="108">
        <f t="shared" si="25"/>
        <v>0.16729529852580657</v>
      </c>
      <c r="BM14" s="97">
        <f t="shared" si="8"/>
        <v>0.65348235793363629</v>
      </c>
      <c r="BN14" s="156">
        <f t="shared" si="9"/>
        <v>0.91472144901000729</v>
      </c>
      <c r="BP14" s="147"/>
      <c r="BQ14" s="102" t="s">
        <v>176</v>
      </c>
      <c r="BR14" s="104"/>
      <c r="BS14" s="121">
        <v>16.343184947967529</v>
      </c>
      <c r="BT14" s="121">
        <v>18.95380973815918</v>
      </c>
      <c r="BU14" s="99">
        <f t="shared" si="26"/>
        <v>2.6106247901916504</v>
      </c>
      <c r="BV14" s="108">
        <f t="shared" si="27"/>
        <v>0.16372825407600847</v>
      </c>
      <c r="BW14" s="97">
        <f t="shared" si="10"/>
        <v>1.4852762517282974</v>
      </c>
      <c r="BX14" s="156">
        <f t="shared" si="11"/>
        <v>3.220107030177735</v>
      </c>
      <c r="BZ14" s="147"/>
      <c r="CA14" s="110" t="s">
        <v>176</v>
      </c>
      <c r="CB14" s="110"/>
      <c r="CC14" s="124">
        <v>16.343184947967529</v>
      </c>
      <c r="CD14" s="129">
        <v>20.845947265625</v>
      </c>
      <c r="CE14" s="99">
        <f t="shared" si="28"/>
        <v>4.5027623176574707</v>
      </c>
      <c r="CF14" s="108">
        <f t="shared" si="29"/>
        <v>4.410963651963476E-2</v>
      </c>
      <c r="CG14" s="97">
        <f t="shared" si="12"/>
        <v>0.16807396863771923</v>
      </c>
      <c r="CH14" s="156">
        <f t="shared" si="13"/>
        <v>4.2870803164267635</v>
      </c>
      <c r="CJ14" s="147"/>
      <c r="CK14" s="110" t="s">
        <v>176</v>
      </c>
      <c r="CL14" s="110"/>
      <c r="CM14" s="124">
        <v>16.343184947967529</v>
      </c>
      <c r="CN14" s="129">
        <v>18.775913238525391</v>
      </c>
      <c r="CO14" s="99">
        <f t="shared" si="30"/>
        <v>2.4327282905578613</v>
      </c>
      <c r="CP14" s="108">
        <f t="shared" si="31"/>
        <v>0.18521485383962979</v>
      </c>
      <c r="CQ14" s="97">
        <f t="shared" si="14"/>
        <v>0.53000240197261494</v>
      </c>
      <c r="CR14" s="156">
        <f t="shared" si="15"/>
        <v>8.8078812579097523</v>
      </c>
      <c r="CT14" s="147"/>
      <c r="CU14" s="102" t="s">
        <v>176</v>
      </c>
      <c r="CV14" s="104"/>
      <c r="CW14" s="121">
        <v>16.343184947967529</v>
      </c>
      <c r="CX14" s="121">
        <v>24.814535140991211</v>
      </c>
      <c r="CY14" s="99">
        <f t="shared" si="32"/>
        <v>8.4713501930236816</v>
      </c>
      <c r="CZ14" s="108">
        <f t="shared" si="33"/>
        <v>2.8175360930261127E-3</v>
      </c>
      <c r="DA14" s="97">
        <f t="shared" si="16"/>
        <v>5.6797183584267261E-2</v>
      </c>
      <c r="DB14" s="156">
        <f t="shared" si="17"/>
        <v>2.3897429061022399</v>
      </c>
      <c r="DD14" s="147"/>
      <c r="DE14" s="102" t="s">
        <v>176</v>
      </c>
      <c r="DF14" s="104"/>
      <c r="DG14" s="121">
        <v>16.343184947967529</v>
      </c>
      <c r="DH14" s="121">
        <v>26.863079071044922</v>
      </c>
      <c r="DI14" s="99">
        <f t="shared" si="34"/>
        <v>10.519894123077393</v>
      </c>
      <c r="DJ14" s="108">
        <f t="shared" si="35"/>
        <v>6.8107716208966763E-4</v>
      </c>
      <c r="DK14" s="97">
        <f t="shared" si="18"/>
        <v>2.5950865301918192E-2</v>
      </c>
      <c r="DL14" s="156">
        <f t="shared" si="19"/>
        <v>0.42599728576951301</v>
      </c>
      <c r="DN14" s="147"/>
      <c r="DO14" s="102" t="s">
        <v>176</v>
      </c>
      <c r="DP14" s="104"/>
      <c r="DQ14" s="121">
        <v>16.343184947967529</v>
      </c>
      <c r="DR14" s="121">
        <v>26.703649520874023</v>
      </c>
      <c r="DS14" s="99">
        <f t="shared" si="36"/>
        <v>10.360464572906494</v>
      </c>
      <c r="DT14" s="108">
        <f t="shared" si="37"/>
        <v>7.6065792529456198E-4</v>
      </c>
      <c r="DU14" s="97">
        <f t="shared" si="20"/>
        <v>0.38100765664465192</v>
      </c>
      <c r="DV14" s="156">
        <f t="shared" si="21"/>
        <v>0.70719622922014114</v>
      </c>
    </row>
    <row r="15" spans="2:126" x14ac:dyDescent="0.25">
      <c r="B15" s="80"/>
      <c r="C15" s="79">
        <v>11.7</v>
      </c>
      <c r="D15" s="79"/>
      <c r="E15" s="234">
        <v>8.83</v>
      </c>
      <c r="F15" s="234"/>
      <c r="G15" s="234">
        <v>18.3</v>
      </c>
      <c r="H15" s="234"/>
      <c r="I15" s="79"/>
      <c r="J15" s="79"/>
      <c r="K15" s="79"/>
      <c r="L15" t="s">
        <v>228</v>
      </c>
      <c r="M15" s="79"/>
      <c r="N15" s="79"/>
      <c r="O15" t="s">
        <v>228</v>
      </c>
      <c r="P15" s="7"/>
      <c r="Q15" s="11"/>
      <c r="R15" s="11"/>
      <c r="S15" t="s">
        <v>228</v>
      </c>
      <c r="T15" s="11"/>
      <c r="U15" s="11"/>
      <c r="V15" s="11"/>
      <c r="X15" s="177"/>
      <c r="Y15" s="177">
        <v>0.17280482496054436</v>
      </c>
      <c r="Z15" s="177"/>
      <c r="AA15" s="20"/>
      <c r="AB15" s="185">
        <v>19.686965942382813</v>
      </c>
      <c r="AC15" s="84">
        <v>24.560819625854492</v>
      </c>
      <c r="AD15" s="84">
        <f t="shared" si="38"/>
        <v>4.8738536834716797</v>
      </c>
      <c r="AE15" s="84">
        <f t="shared" si="39"/>
        <v>3.4105454919921216E-2</v>
      </c>
      <c r="AF15" s="207">
        <f t="shared" si="2"/>
        <v>1.1339066459321896</v>
      </c>
      <c r="AG15" s="186"/>
      <c r="AH15" s="38"/>
      <c r="AI15" s="9"/>
      <c r="AJ15" s="20"/>
      <c r="AK15" s="94">
        <v>6.7059097290039063</v>
      </c>
      <c r="AL15" s="138">
        <v>29.94084358215332</v>
      </c>
      <c r="AM15" s="60">
        <f t="shared" si="3"/>
        <v>23.234933853149414</v>
      </c>
      <c r="AN15" s="76">
        <f t="shared" si="4"/>
        <v>1.0129498930772107E-7</v>
      </c>
      <c r="AO15" s="134">
        <f t="shared" si="5"/>
        <v>1.3112879963826303</v>
      </c>
      <c r="AP15" s="67"/>
      <c r="AS15" s="165">
        <v>6</v>
      </c>
      <c r="AT15" s="165">
        <v>0.06</v>
      </c>
      <c r="AV15" s="147"/>
      <c r="AW15" s="102" t="s">
        <v>177</v>
      </c>
      <c r="AX15" s="104"/>
      <c r="AY15" s="124">
        <v>17.363349914550781</v>
      </c>
      <c r="AZ15" s="129">
        <v>17.362606048583984</v>
      </c>
      <c r="BA15" s="99">
        <f t="shared" si="22"/>
        <v>-7.43865966796875E-4</v>
      </c>
      <c r="BB15" s="106">
        <f t="shared" si="23"/>
        <v>1.0005157415465615</v>
      </c>
      <c r="BC15" s="156">
        <f t="shared" si="6"/>
        <v>0.9316800669199653</v>
      </c>
      <c r="BD15" s="156">
        <f t="shared" si="7"/>
        <v>1.2125521840081277</v>
      </c>
      <c r="BF15" s="147"/>
      <c r="BG15" s="102" t="s">
        <v>177</v>
      </c>
      <c r="BH15" s="104"/>
      <c r="BI15" s="124">
        <v>17.363349914550781</v>
      </c>
      <c r="BJ15" s="129"/>
      <c r="BK15" s="99">
        <f t="shared" si="24"/>
        <v>-17.363349914550781</v>
      </c>
      <c r="BL15" s="108">
        <f t="shared" si="25"/>
        <v>168612.25999186171</v>
      </c>
      <c r="BM15" s="97">
        <f t="shared" si="8"/>
        <v>658626.62135125219</v>
      </c>
      <c r="BN15" s="156">
        <f t="shared" si="9"/>
        <v>3.7938189526843535E-5</v>
      </c>
      <c r="BP15" s="147"/>
      <c r="BQ15" s="102" t="s">
        <v>177</v>
      </c>
      <c r="BR15" s="104"/>
      <c r="BS15" s="121">
        <v>17.363349914550781</v>
      </c>
      <c r="BT15" s="121">
        <v>20.363813400268555</v>
      </c>
      <c r="BU15" s="99">
        <f t="shared" si="26"/>
        <v>3.0004634857177734</v>
      </c>
      <c r="BV15" s="108">
        <f t="shared" si="27"/>
        <v>0.12495984847264882</v>
      </c>
      <c r="BW15" s="97">
        <f t="shared" si="10"/>
        <v>1.1335850150202529</v>
      </c>
      <c r="BX15" s="156">
        <f t="shared" si="11"/>
        <v>0.14859819311428552</v>
      </c>
      <c r="BZ15" s="147"/>
      <c r="CA15" s="110" t="s">
        <v>177</v>
      </c>
      <c r="CB15" s="110"/>
      <c r="CC15" s="124">
        <v>17.363349914550781</v>
      </c>
      <c r="CD15" s="129">
        <v>19.148334503173828</v>
      </c>
      <c r="CE15" s="99">
        <f t="shared" si="28"/>
        <v>1.7849845886230469</v>
      </c>
      <c r="CF15" s="108">
        <f t="shared" si="29"/>
        <v>0.29017907837457213</v>
      </c>
      <c r="CG15" s="97">
        <f t="shared" si="12"/>
        <v>1.1056892136560716</v>
      </c>
      <c r="CH15" s="156">
        <f t="shared" si="13"/>
        <v>2.7270349089375792</v>
      </c>
      <c r="CJ15" s="147"/>
      <c r="CK15" s="110" t="s">
        <v>177</v>
      </c>
      <c r="CL15" s="110"/>
      <c r="CM15" s="124">
        <v>17.363349914550781</v>
      </c>
      <c r="CN15" s="129">
        <v>17.994693756103516</v>
      </c>
      <c r="CO15" s="99">
        <f t="shared" si="30"/>
        <v>0.63134384155273438</v>
      </c>
      <c r="CP15" s="108">
        <f t="shared" si="31"/>
        <v>0.64557479516419902</v>
      </c>
      <c r="CQ15" s="97">
        <f t="shared" si="14"/>
        <v>1.8473474723915169</v>
      </c>
      <c r="CR15" s="156">
        <f t="shared" si="15"/>
        <v>2.1669652929404903</v>
      </c>
      <c r="CT15" s="147"/>
      <c r="CU15" s="102" t="s">
        <v>177</v>
      </c>
      <c r="CV15" s="104"/>
      <c r="CW15" s="121">
        <v>17.363349914550781</v>
      </c>
      <c r="CX15" s="121">
        <v>23.035215377807617</v>
      </c>
      <c r="CY15" s="99">
        <f t="shared" si="32"/>
        <v>5.6718654632568359</v>
      </c>
      <c r="CZ15" s="108">
        <f t="shared" si="33"/>
        <v>1.9615453993424858E-2</v>
      </c>
      <c r="DA15" s="97">
        <f t="shared" si="16"/>
        <v>0.39541730958155097</v>
      </c>
      <c r="DB15" s="156">
        <f t="shared" si="17"/>
        <v>6.7559616712400965</v>
      </c>
      <c r="DD15" s="147"/>
      <c r="DE15" s="102" t="s">
        <v>177</v>
      </c>
      <c r="DF15" s="104"/>
      <c r="DG15" s="121">
        <v>17.363349914550781</v>
      </c>
      <c r="DH15" s="121">
        <v>24.610860824584961</v>
      </c>
      <c r="DI15" s="99">
        <f t="shared" si="34"/>
        <v>7.2475109100341797</v>
      </c>
      <c r="DJ15" s="108">
        <f t="shared" si="35"/>
        <v>6.580847428789365E-3</v>
      </c>
      <c r="DK15" s="97">
        <f t="shared" si="18"/>
        <v>0.25074792505596233</v>
      </c>
      <c r="DL15" s="156">
        <f t="shared" si="19"/>
        <v>0.15010687304407475</v>
      </c>
      <c r="DN15" s="147"/>
      <c r="DO15" s="102" t="s">
        <v>177</v>
      </c>
      <c r="DP15" s="104"/>
      <c r="DQ15" s="121">
        <v>17.363349914550781</v>
      </c>
      <c r="DR15" s="121">
        <v>30.409811019897461</v>
      </c>
      <c r="DS15" s="99">
        <f t="shared" si="36"/>
        <v>13.04646110534668</v>
      </c>
      <c r="DT15" s="108">
        <f t="shared" si="37"/>
        <v>1.1820174009839185E-4</v>
      </c>
      <c r="DU15" s="97">
        <f t="shared" si="20"/>
        <v>5.9206335079948762E-2</v>
      </c>
      <c r="DV15" s="156">
        <f t="shared" si="21"/>
        <v>1.7098139296416153</v>
      </c>
    </row>
    <row r="16" spans="2:126" x14ac:dyDescent="0.25">
      <c r="B16" s="79">
        <v>11.7</v>
      </c>
      <c r="C16" s="79">
        <v>17.5</v>
      </c>
      <c r="D16" s="79"/>
      <c r="E16" s="240"/>
      <c r="F16" s="234">
        <v>11.7</v>
      </c>
      <c r="G16" s="234"/>
      <c r="H16" s="234"/>
      <c r="I16" s="79"/>
      <c r="J16" s="79"/>
      <c r="K16" s="79"/>
      <c r="L16" s="79"/>
      <c r="M16" s="79"/>
      <c r="N16" s="79"/>
      <c r="P16" s="7"/>
      <c r="Q16" s="11"/>
      <c r="R16" s="11"/>
      <c r="S16" s="11"/>
      <c r="T16" s="11"/>
      <c r="U16" s="11"/>
      <c r="V16" s="11"/>
      <c r="X16" s="177"/>
      <c r="Y16" s="177">
        <v>2.4485847130741716</v>
      </c>
      <c r="Z16" s="177"/>
      <c r="AA16" s="20"/>
      <c r="AB16" s="185">
        <v>15.515597343444824</v>
      </c>
      <c r="AC16" s="84">
        <v>20.707550048828125</v>
      </c>
      <c r="AD16" s="84">
        <f t="shared" si="38"/>
        <v>5.1919527053833008</v>
      </c>
      <c r="AE16" s="84">
        <f t="shared" si="39"/>
        <v>2.7356875854912841E-2</v>
      </c>
      <c r="AF16" s="207">
        <f t="shared" si="2"/>
        <v>0.90953612601450617</v>
      </c>
      <c r="AG16" s="186"/>
      <c r="AH16" s="38"/>
      <c r="AI16" s="9"/>
      <c r="AJ16" s="20"/>
      <c r="AK16" s="94">
        <v>6.5582809448242188</v>
      </c>
      <c r="AL16" s="138">
        <v>30.378498077392578</v>
      </c>
      <c r="AM16" s="60">
        <f t="shared" si="3"/>
        <v>23.820217132568359</v>
      </c>
      <c r="AN16" s="76">
        <f t="shared" si="4"/>
        <v>6.7514979459775793E-8</v>
      </c>
      <c r="AO16" s="134">
        <f t="shared" si="5"/>
        <v>0.87399764535910407</v>
      </c>
      <c r="AP16" s="67"/>
      <c r="AQ16" s="24"/>
      <c r="AS16" s="165">
        <v>0.16</v>
      </c>
      <c r="AT16" s="165">
        <v>0.54</v>
      </c>
      <c r="AV16" s="147"/>
      <c r="AW16" s="102" t="s">
        <v>178</v>
      </c>
      <c r="AX16" s="104"/>
      <c r="AY16" s="124">
        <v>14.191907405853271</v>
      </c>
      <c r="AZ16" s="129">
        <v>19.690679550170898</v>
      </c>
      <c r="BA16" s="99">
        <f t="shared" si="22"/>
        <v>5.498772144317627</v>
      </c>
      <c r="BB16" s="106">
        <f t="shared" si="23"/>
        <v>2.2115901409991662E-2</v>
      </c>
      <c r="BC16" s="156">
        <f t="shared" si="6"/>
        <v>2.059432315758071E-2</v>
      </c>
      <c r="BD16" s="156">
        <f t="shared" si="7"/>
        <v>11.698474605727542</v>
      </c>
      <c r="BF16" s="147"/>
      <c r="BG16" s="102" t="s">
        <v>178</v>
      </c>
      <c r="BH16" s="104"/>
      <c r="BI16" s="124">
        <v>14.191907405853271</v>
      </c>
      <c r="BJ16" s="129">
        <v>19.680444717407227</v>
      </c>
      <c r="BK16" s="99">
        <f t="shared" si="24"/>
        <v>5.4885373115539551</v>
      </c>
      <c r="BL16" s="108">
        <f t="shared" si="25"/>
        <v>2.2273354889920126E-2</v>
      </c>
      <c r="BM16" s="97">
        <f t="shared" si="8"/>
        <v>8.7003308525806747E-2</v>
      </c>
      <c r="BN16" s="156">
        <f t="shared" si="9"/>
        <v>9.2278617665720583E-2</v>
      </c>
      <c r="BP16" s="147"/>
      <c r="BQ16" s="102" t="s">
        <v>178</v>
      </c>
      <c r="BR16" s="104"/>
      <c r="BS16" s="121">
        <v>14.191907405853271</v>
      </c>
      <c r="BT16" s="121">
        <v>20.42340087890625</v>
      </c>
      <c r="BU16" s="99">
        <f t="shared" si="26"/>
        <v>6.2314934730529785</v>
      </c>
      <c r="BV16" s="108">
        <f t="shared" si="27"/>
        <v>1.3308635995221569E-2</v>
      </c>
      <c r="BW16" s="97">
        <f t="shared" si="10"/>
        <v>0.12073054280187004</v>
      </c>
      <c r="BX16" s="156">
        <f t="shared" si="11"/>
        <v>0.20608728887806585</v>
      </c>
      <c r="BZ16" s="147"/>
      <c r="CA16" s="110" t="s">
        <v>178</v>
      </c>
      <c r="CB16" s="110"/>
      <c r="CC16" s="124">
        <v>14.191907405853271</v>
      </c>
      <c r="CD16" s="129">
        <v>21.110132217407227</v>
      </c>
      <c r="CE16" s="99">
        <f t="shared" si="28"/>
        <v>6.9182248115539551</v>
      </c>
      <c r="CF16" s="108">
        <f t="shared" si="29"/>
        <v>8.2681208340165332E-3</v>
      </c>
      <c r="CG16" s="97">
        <f t="shared" si="12"/>
        <v>3.1504587010840197E-2</v>
      </c>
      <c r="CH16" s="156">
        <f t="shared" si="13"/>
        <v>7.3663840943643061E-2</v>
      </c>
      <c r="CJ16" s="147"/>
      <c r="CK16" s="110" t="s">
        <v>178</v>
      </c>
      <c r="CL16" s="110"/>
      <c r="CM16" s="124">
        <v>14.191907405853271</v>
      </c>
      <c r="CN16" s="129">
        <v>19.182065963745117</v>
      </c>
      <c r="CO16" s="99">
        <f t="shared" si="30"/>
        <v>4.9901585578918457</v>
      </c>
      <c r="CP16" s="108">
        <f t="shared" si="31"/>
        <v>3.146390274186843E-2</v>
      </c>
      <c r="CQ16" s="97">
        <f t="shared" si="14"/>
        <v>9.0035673073294922E-2</v>
      </c>
      <c r="CR16" s="156">
        <f t="shared" si="15"/>
        <v>0.28989764888066494</v>
      </c>
      <c r="CT16" s="147"/>
      <c r="CU16" s="102" t="s">
        <v>178</v>
      </c>
      <c r="CV16" s="104"/>
      <c r="CW16" s="121">
        <v>14.191907405853271</v>
      </c>
      <c r="CX16" s="121">
        <v>22.088794708251953</v>
      </c>
      <c r="CY16" s="99">
        <f t="shared" si="32"/>
        <v>7.8968873023986816</v>
      </c>
      <c r="CZ16" s="108">
        <f t="shared" si="33"/>
        <v>4.1956577025656031E-3</v>
      </c>
      <c r="DA16" s="97">
        <f t="shared" si="16"/>
        <v>8.4577990457407423E-2</v>
      </c>
      <c r="DB16" s="156">
        <f t="shared" si="17"/>
        <v>0.27929358502085039</v>
      </c>
      <c r="DD16" s="147"/>
      <c r="DE16" s="102" t="s">
        <v>178</v>
      </c>
      <c r="DF16" s="104"/>
      <c r="DG16" s="121">
        <v>14.191907405853271</v>
      </c>
      <c r="DH16" s="121">
        <v>20.490100860595703</v>
      </c>
      <c r="DI16" s="99">
        <f t="shared" si="34"/>
        <v>6.2981934547424316</v>
      </c>
      <c r="DJ16" s="108">
        <f t="shared" si="35"/>
        <v>1.2707345895396896E-2</v>
      </c>
      <c r="DK16" s="97">
        <f t="shared" si="18"/>
        <v>0.48418393690451217</v>
      </c>
      <c r="DL16" s="156">
        <f t="shared" si="19"/>
        <v>0.50372820043767519</v>
      </c>
      <c r="DN16" s="147"/>
      <c r="DO16" s="102" t="s">
        <v>178</v>
      </c>
      <c r="DP16" s="104"/>
      <c r="DQ16" s="121">
        <v>14.191907405853271</v>
      </c>
      <c r="DR16" s="121">
        <v>26.855939865112305</v>
      </c>
      <c r="DS16" s="99">
        <f t="shared" si="36"/>
        <v>12.664032459259033</v>
      </c>
      <c r="DT16" s="108">
        <f t="shared" si="37"/>
        <v>1.5408003332125652E-4</v>
      </c>
      <c r="DU16" s="97">
        <f t="shared" si="20"/>
        <v>7.7177493955286502E-2</v>
      </c>
      <c r="DV16" s="156">
        <f t="shared" si="21"/>
        <v>0.10704627419754111</v>
      </c>
    </row>
    <row r="17" spans="2:126" x14ac:dyDescent="0.25">
      <c r="B17" s="79">
        <v>6.16</v>
      </c>
      <c r="C17" s="79">
        <v>35</v>
      </c>
      <c r="D17" s="79"/>
      <c r="E17" s="234">
        <v>11.7</v>
      </c>
      <c r="F17" s="234"/>
      <c r="G17" s="234">
        <v>17.5</v>
      </c>
      <c r="H17" s="234"/>
      <c r="I17" s="79"/>
      <c r="J17" s="79"/>
      <c r="K17" s="79"/>
      <c r="L17" s="79"/>
      <c r="M17" s="79"/>
      <c r="N17" s="79"/>
      <c r="P17" s="9"/>
      <c r="Q17" s="9"/>
      <c r="R17" s="9"/>
      <c r="S17" s="9"/>
      <c r="T17" s="9"/>
      <c r="U17" s="9"/>
      <c r="V17" s="9"/>
      <c r="W17" t="s">
        <v>228</v>
      </c>
      <c r="Y17" s="9"/>
      <c r="Z17" s="9"/>
      <c r="AA17" s="20"/>
      <c r="AB17" s="185">
        <v>13.225076675415039</v>
      </c>
      <c r="AC17" s="84">
        <v>18.379367828369141</v>
      </c>
      <c r="AD17" s="84">
        <f t="shared" si="38"/>
        <v>5.1542911529541016</v>
      </c>
      <c r="AE17" s="84">
        <f t="shared" si="39"/>
        <v>2.8080430171185521E-2</v>
      </c>
      <c r="AF17" s="207">
        <f t="shared" si="2"/>
        <v>0.93359219123459758</v>
      </c>
      <c r="AG17" s="186"/>
      <c r="AH17" s="38"/>
      <c r="AI17" s="9"/>
      <c r="AJ17" s="20"/>
      <c r="AK17" s="94">
        <v>5.1919527053833008</v>
      </c>
      <c r="AL17" s="138">
        <v>29.71623420715332</v>
      </c>
      <c r="AM17" s="60">
        <f t="shared" si="3"/>
        <v>24.52428150177002</v>
      </c>
      <c r="AN17" s="76">
        <f t="shared" si="4"/>
        <v>4.1443425604504845E-8</v>
      </c>
      <c r="AO17" s="134">
        <f t="shared" si="5"/>
        <v>0.53649511091879287</v>
      </c>
      <c r="AP17" s="67"/>
      <c r="AS17" s="195"/>
      <c r="AT17" s="177"/>
      <c r="AV17" s="147"/>
      <c r="AW17" s="102" t="s">
        <v>179</v>
      </c>
      <c r="AX17" s="104"/>
      <c r="AY17" s="124">
        <v>13.193026065826416</v>
      </c>
      <c r="AZ17" s="129">
        <v>17.271808624267578</v>
      </c>
      <c r="BA17" s="99">
        <f t="shared" si="22"/>
        <v>4.0787825584411621</v>
      </c>
      <c r="BB17" s="106">
        <f t="shared" si="23"/>
        <v>5.9178520607823686E-2</v>
      </c>
      <c r="BC17" s="156">
        <f t="shared" si="6"/>
        <v>5.5107027056761057E-2</v>
      </c>
      <c r="BD17" s="156">
        <f t="shared" si="7"/>
        <v>3.1714241640083651</v>
      </c>
      <c r="BF17" s="147"/>
      <c r="BG17" s="102" t="s">
        <v>179</v>
      </c>
      <c r="BH17" s="104"/>
      <c r="BI17" s="124">
        <v>13.193026065826416</v>
      </c>
      <c r="BJ17" s="129">
        <v>19.325901031494141</v>
      </c>
      <c r="BK17" s="99">
        <f t="shared" si="24"/>
        <v>6.1328749656677246</v>
      </c>
      <c r="BL17" s="108">
        <f t="shared" si="25"/>
        <v>1.4250190681782933E-2</v>
      </c>
      <c r="BM17" s="97">
        <f t="shared" si="8"/>
        <v>5.5663538006114129E-2</v>
      </c>
      <c r="BN17" s="156">
        <f t="shared" si="9"/>
        <v>31.587711393165705</v>
      </c>
      <c r="BP17" s="147"/>
      <c r="BQ17" s="102" t="s">
        <v>179</v>
      </c>
      <c r="BR17" s="104"/>
      <c r="BS17" s="121">
        <v>18.411905288696289</v>
      </c>
      <c r="BT17" s="121">
        <v>26.769317626953125</v>
      </c>
      <c r="BU17" s="99">
        <f t="shared" si="26"/>
        <v>8.3574123382568359</v>
      </c>
      <c r="BV17" s="108">
        <f t="shared" si="27"/>
        <v>3.0490756525326035E-3</v>
      </c>
      <c r="BW17" s="97">
        <f t="shared" si="10"/>
        <v>2.7659976477408997E-2</v>
      </c>
      <c r="BX17" s="156">
        <f t="shared" si="11"/>
        <v>1.8281818886922505</v>
      </c>
      <c r="BZ17" s="147"/>
      <c r="CA17" s="110" t="s">
        <v>179</v>
      </c>
      <c r="CB17" s="110"/>
      <c r="CC17" s="124">
        <v>13.193026065826416</v>
      </c>
      <c r="CD17" s="129">
        <v>19.854604721069336</v>
      </c>
      <c r="CE17" s="99">
        <f t="shared" si="28"/>
        <v>6.6615786552429199</v>
      </c>
      <c r="CF17" s="108">
        <f t="shared" si="29"/>
        <v>9.8779086674835957E-3</v>
      </c>
      <c r="CG17" s="97">
        <f t="shared" si="12"/>
        <v>3.7638471830205862E-2</v>
      </c>
      <c r="CH17" s="156">
        <f t="shared" si="13"/>
        <v>24.436948934273392</v>
      </c>
      <c r="CJ17" s="147"/>
      <c r="CK17" s="110" t="s">
        <v>179</v>
      </c>
      <c r="CL17" s="110"/>
      <c r="CM17" s="124">
        <v>13.193026065826416</v>
      </c>
      <c r="CN17" s="129">
        <v>18.943933486938477</v>
      </c>
      <c r="CO17" s="99">
        <f t="shared" si="30"/>
        <v>5.7509074211120605</v>
      </c>
      <c r="CP17" s="108">
        <f t="shared" si="31"/>
        <v>1.8569677609259379E-2</v>
      </c>
      <c r="CQ17" s="97">
        <f t="shared" si="14"/>
        <v>5.3138144877334356E-2</v>
      </c>
      <c r="CR17" s="156">
        <f t="shared" si="15"/>
        <v>4.9322640232391812</v>
      </c>
      <c r="CT17" s="147"/>
      <c r="CU17" s="102" t="s">
        <v>179</v>
      </c>
      <c r="CV17" s="104"/>
      <c r="CW17" s="121">
        <v>13.193026065826416</v>
      </c>
      <c r="CX17" s="121">
        <v>22.281280517578125</v>
      </c>
      <c r="CY17" s="99">
        <f t="shared" si="32"/>
        <v>9.088254451751709</v>
      </c>
      <c r="CZ17" s="108">
        <f t="shared" si="33"/>
        <v>1.837226926328325E-3</v>
      </c>
      <c r="DA17" s="97">
        <f t="shared" si="16"/>
        <v>3.7035662215263707E-2</v>
      </c>
      <c r="DB17" s="156">
        <f t="shared" si="17"/>
        <v>32.790267313822433</v>
      </c>
      <c r="DD17" s="147"/>
      <c r="DE17" s="102" t="s">
        <v>179</v>
      </c>
      <c r="DF17" s="104"/>
      <c r="DG17" s="121">
        <v>13.193026065826416</v>
      </c>
      <c r="DH17" s="121">
        <v>21.899164199829102</v>
      </c>
      <c r="DI17" s="99">
        <f t="shared" si="34"/>
        <v>8.7061381340026855</v>
      </c>
      <c r="DJ17" s="108">
        <f t="shared" si="35"/>
        <v>2.3943700708488665E-3</v>
      </c>
      <c r="DK17" s="97">
        <f t="shared" si="18"/>
        <v>9.1231917101579019E-2</v>
      </c>
      <c r="DL17" s="156">
        <f t="shared" si="19"/>
        <v>6.9222209115303333</v>
      </c>
      <c r="DN17" s="147"/>
      <c r="DO17" s="102" t="s">
        <v>179</v>
      </c>
      <c r="DP17" s="104"/>
      <c r="DQ17" s="121">
        <v>13.193026065826416</v>
      </c>
      <c r="DR17" s="121">
        <v>26.566954421997099</v>
      </c>
      <c r="DS17" s="99">
        <f t="shared" si="36"/>
        <v>13.373928356170683</v>
      </c>
      <c r="DT17" s="108">
        <f t="shared" si="37"/>
        <v>9.4199024403115444E-5</v>
      </c>
      <c r="DU17" s="97">
        <f t="shared" si="20"/>
        <v>4.7183560905047973E-2</v>
      </c>
      <c r="DV17" s="156">
        <f t="shared" si="21"/>
        <v>9.5441838985717364</v>
      </c>
    </row>
    <row r="18" spans="2:126" x14ac:dyDescent="0.25">
      <c r="B18" s="79">
        <v>13.1</v>
      </c>
      <c r="C18" s="79">
        <v>20.7</v>
      </c>
      <c r="D18" s="79"/>
      <c r="E18" s="234">
        <v>6.16</v>
      </c>
      <c r="F18" s="234"/>
      <c r="G18" s="234">
        <v>35</v>
      </c>
      <c r="H18" s="234"/>
      <c r="I18" s="79"/>
      <c r="J18" s="79"/>
      <c r="K18" s="79"/>
      <c r="L18" s="79"/>
      <c r="M18" s="79"/>
      <c r="N18" s="79"/>
      <c r="O18" s="79"/>
      <c r="P18" s="177"/>
      <c r="Q18" s="177"/>
      <c r="R18" s="177"/>
      <c r="S18" s="177"/>
      <c r="T18" s="177"/>
      <c r="U18" s="177"/>
      <c r="V18" s="177"/>
      <c r="W18" s="177"/>
      <c r="Y18" s="9"/>
      <c r="Z18" s="9"/>
      <c r="AA18" s="20"/>
      <c r="AB18" s="185">
        <v>12.347135543823242</v>
      </c>
      <c r="AC18" s="84">
        <v>18.208379745483398</v>
      </c>
      <c r="AD18" s="84">
        <f t="shared" si="38"/>
        <v>5.8612442016601563</v>
      </c>
      <c r="AE18" s="84">
        <f t="shared" si="39"/>
        <v>1.7202425408979032E-2</v>
      </c>
      <c r="AF18" s="207">
        <f t="shared" si="2"/>
        <v>0.57193034202867477</v>
      </c>
      <c r="AG18" s="186"/>
      <c r="AH18" s="38"/>
      <c r="AI18" s="9"/>
      <c r="AJ18" s="20"/>
      <c r="AK18" s="94">
        <v>5.1542911529541016</v>
      </c>
      <c r="AL18" s="138">
        <v>28.728521347045898</v>
      </c>
      <c r="AM18" s="60">
        <f t="shared" si="3"/>
        <v>23.574230194091797</v>
      </c>
      <c r="AN18" s="76">
        <f t="shared" si="4"/>
        <v>8.0066268180884564E-8</v>
      </c>
      <c r="AO18" s="134">
        <f t="shared" si="5"/>
        <v>1.0364770962342533</v>
      </c>
      <c r="AP18" s="67"/>
      <c r="AR18" s="81" t="s">
        <v>151</v>
      </c>
      <c r="AS18" s="4" t="s">
        <v>125</v>
      </c>
      <c r="AT18" s="4" t="s">
        <v>2</v>
      </c>
      <c r="AV18" s="147"/>
      <c r="AW18" s="30" t="s">
        <v>209</v>
      </c>
      <c r="AX18" s="104"/>
      <c r="AY18" s="124">
        <v>18.7171630859375</v>
      </c>
      <c r="AZ18" s="129"/>
      <c r="BA18" s="99">
        <f t="shared" si="22"/>
        <v>-18.7171630859375</v>
      </c>
      <c r="BB18" s="106">
        <f t="shared" si="23"/>
        <v>430950.63264485484</v>
      </c>
      <c r="BC18" s="156">
        <f t="shared" si="6"/>
        <v>401301.14658778167</v>
      </c>
      <c r="BD18" s="156">
        <f t="shared" si="7"/>
        <v>4.9428180152986851E-6</v>
      </c>
      <c r="BF18" s="147"/>
      <c r="BG18" s="30" t="s">
        <v>209</v>
      </c>
      <c r="BH18" s="104"/>
      <c r="BI18" s="124">
        <v>18.7171630859375</v>
      </c>
      <c r="BJ18" s="129">
        <v>22.67364501953125</v>
      </c>
      <c r="BK18" s="99">
        <f t="shared" si="24"/>
        <v>3.95648193359375</v>
      </c>
      <c r="BL18" s="108">
        <f t="shared" si="25"/>
        <v>6.4413998775275899E-2</v>
      </c>
      <c r="BM18" s="97">
        <f t="shared" si="8"/>
        <v>0.2516114449989067</v>
      </c>
      <c r="BN18" s="156">
        <f t="shared" si="9"/>
        <v>0.51660590700413622</v>
      </c>
      <c r="BP18" s="147"/>
      <c r="BQ18" s="30" t="s">
        <v>209</v>
      </c>
      <c r="BR18" s="104"/>
      <c r="BS18" s="121">
        <v>18.7171630859375</v>
      </c>
      <c r="BT18" s="121">
        <v>23.502853393554688</v>
      </c>
      <c r="BU18" s="99">
        <f t="shared" si="26"/>
        <v>4.7856903076171875</v>
      </c>
      <c r="BV18" s="108">
        <f t="shared" si="27"/>
        <v>3.625464587741576E-2</v>
      </c>
      <c r="BW18" s="97">
        <f t="shared" si="10"/>
        <v>0.32888742899283968</v>
      </c>
      <c r="BX18" s="156">
        <f t="shared" si="11"/>
        <v>2.7806454187244953E-2</v>
      </c>
      <c r="BZ18" s="147"/>
      <c r="CA18" t="s">
        <v>209</v>
      </c>
      <c r="CB18" s="110"/>
      <c r="CC18" s="124">
        <v>18.7171630859375</v>
      </c>
      <c r="CD18" s="129">
        <v>23.167173385620117</v>
      </c>
      <c r="CE18" s="99">
        <f t="shared" si="28"/>
        <v>4.4500102996826172</v>
      </c>
      <c r="CF18" s="108">
        <f t="shared" si="29"/>
        <v>4.5752351362132515E-2</v>
      </c>
      <c r="CG18" s="97">
        <f t="shared" si="12"/>
        <v>0.17433331749442046</v>
      </c>
      <c r="CH18" s="156">
        <f t="shared" si="13"/>
        <v>0.23348879040269463</v>
      </c>
      <c r="CJ18" s="147"/>
      <c r="CK18" t="s">
        <v>209</v>
      </c>
      <c r="CL18" s="110"/>
      <c r="CM18" s="124">
        <v>18.7171630859375</v>
      </c>
      <c r="CN18" s="129">
        <v>22.604118347167969</v>
      </c>
      <c r="CO18" s="99">
        <f t="shared" si="30"/>
        <v>3.8869552612304688</v>
      </c>
      <c r="CP18" s="108">
        <f t="shared" si="31"/>
        <v>6.7594268820810918E-2</v>
      </c>
      <c r="CQ18" s="97">
        <f t="shared" si="14"/>
        <v>0.19342468539608587</v>
      </c>
      <c r="CR18" s="156">
        <f t="shared" si="15"/>
        <v>7.8284692433794711E-2</v>
      </c>
      <c r="CT18" s="147"/>
      <c r="CU18" s="30" t="s">
        <v>209</v>
      </c>
      <c r="CV18" s="104"/>
      <c r="CW18" s="121">
        <v>18.7171630859375</v>
      </c>
      <c r="CX18" s="121">
        <v>21.942558288574219</v>
      </c>
      <c r="CY18" s="99">
        <f t="shared" si="32"/>
        <v>3.2253952026367188</v>
      </c>
      <c r="CZ18" s="108">
        <f t="shared" si="33"/>
        <v>0.10692008519519475</v>
      </c>
      <c r="DA18" s="97">
        <f t="shared" si="16"/>
        <v>2.1553440691347658</v>
      </c>
      <c r="DB18" s="156">
        <f t="shared" si="17"/>
        <v>0.25062520014103512</v>
      </c>
      <c r="DD18" s="147"/>
      <c r="DE18" s="30" t="s">
        <v>209</v>
      </c>
      <c r="DF18" s="104"/>
      <c r="DG18" s="121">
        <v>18.7171630859375</v>
      </c>
      <c r="DH18" s="121">
        <v>25.605627059936523</v>
      </c>
      <c r="DI18" s="99">
        <f t="shared" si="34"/>
        <v>6.8884639739990234</v>
      </c>
      <c r="DJ18" s="108">
        <f t="shared" si="35"/>
        <v>8.4404522982831562E-3</v>
      </c>
      <c r="DK18" s="97">
        <f t="shared" si="18"/>
        <v>0.32160385470563546</v>
      </c>
      <c r="DL18" s="156">
        <f t="shared" si="19"/>
        <v>4.0079482961298503</v>
      </c>
      <c r="DN18" s="147"/>
      <c r="DO18" s="30" t="s">
        <v>209</v>
      </c>
      <c r="DP18" s="104"/>
      <c r="DQ18" s="121">
        <v>18.7171630859375</v>
      </c>
      <c r="DR18" s="121">
        <v>29.660499572753906</v>
      </c>
      <c r="DS18" s="99">
        <f t="shared" si="36"/>
        <v>10.943336486816406</v>
      </c>
      <c r="DT18" s="108">
        <f t="shared" si="37"/>
        <v>5.0784065454049815E-4</v>
      </c>
      <c r="DU18" s="97">
        <f t="shared" si="20"/>
        <v>0.2543734460670119</v>
      </c>
      <c r="DV18" s="156">
        <f t="shared" si="21"/>
        <v>0.56614983280438935</v>
      </c>
    </row>
    <row r="19" spans="2:126" x14ac:dyDescent="0.25">
      <c r="B19" s="79">
        <v>7.16</v>
      </c>
      <c r="C19" s="79">
        <v>9.67</v>
      </c>
      <c r="D19" s="79"/>
      <c r="E19" s="234">
        <v>13.1</v>
      </c>
      <c r="F19" s="234"/>
      <c r="G19" s="234">
        <v>20.7</v>
      </c>
      <c r="H19" s="234"/>
      <c r="I19" s="79"/>
      <c r="J19" s="79"/>
      <c r="K19" s="79"/>
      <c r="L19" s="79"/>
      <c r="M19" s="79"/>
      <c r="N19" s="79"/>
      <c r="P19" s="177"/>
      <c r="Q19" s="177"/>
      <c r="R19" s="177"/>
      <c r="S19" s="177"/>
      <c r="T19" s="177"/>
      <c r="U19" s="177"/>
      <c r="V19" s="177"/>
      <c r="W19" s="177"/>
      <c r="Y19" s="9"/>
      <c r="Z19" s="9"/>
      <c r="AA19" s="20"/>
      <c r="AB19" s="185">
        <v>13.297305107116699</v>
      </c>
      <c r="AC19" s="84">
        <v>18.901012420654297</v>
      </c>
      <c r="AD19" s="84">
        <f t="shared" si="38"/>
        <v>5.6037073135375977</v>
      </c>
      <c r="AE19" s="84">
        <f t="shared" si="39"/>
        <v>2.0564398528570744E-2</v>
      </c>
      <c r="AF19" s="207">
        <f t="shared" si="2"/>
        <v>0.68370611727346431</v>
      </c>
      <c r="AG19" s="186"/>
      <c r="AH19" s="38"/>
      <c r="AI19" s="9"/>
      <c r="AJ19" s="20"/>
      <c r="AK19" s="94">
        <v>5.6037073135375977</v>
      </c>
      <c r="AL19" s="138">
        <v>27.995204925537109</v>
      </c>
      <c r="AM19" s="60">
        <f t="shared" si="3"/>
        <v>22.391497611999512</v>
      </c>
      <c r="AN19" s="76">
        <f t="shared" si="4"/>
        <v>1.8175550388419379E-7</v>
      </c>
      <c r="AO19" s="134">
        <f t="shared" si="5"/>
        <v>2.3528687070176058</v>
      </c>
      <c r="AP19" s="67"/>
      <c r="AS19" s="6">
        <v>0.6</v>
      </c>
      <c r="AT19" s="6">
        <v>0.02</v>
      </c>
      <c r="AV19" s="147"/>
      <c r="AW19" s="30" t="s">
        <v>214</v>
      </c>
      <c r="AX19" s="104"/>
      <c r="AY19" s="124">
        <v>19.416269302368164</v>
      </c>
      <c r="AZ19" s="129">
        <v>18.456356048583984</v>
      </c>
      <c r="BA19" s="99">
        <f t="shared" si="22"/>
        <v>-0.95991325378417969</v>
      </c>
      <c r="BB19" s="106">
        <f t="shared" si="23"/>
        <v>1.9451929309520588</v>
      </c>
      <c r="BC19" s="156">
        <f t="shared" si="6"/>
        <v>1.8113632847797805</v>
      </c>
      <c r="BD19" s="156">
        <f t="shared" si="7"/>
        <v>0.12643846913014764</v>
      </c>
      <c r="BF19" s="147"/>
      <c r="BG19" s="30" t="s">
        <v>214</v>
      </c>
      <c r="BH19" s="104"/>
      <c r="BI19" s="124">
        <v>19.416269302368164</v>
      </c>
      <c r="BJ19" s="129">
        <v>21.862556457519531</v>
      </c>
      <c r="BK19" s="99">
        <f t="shared" si="24"/>
        <v>2.4462871551513672</v>
      </c>
      <c r="BL19" s="108">
        <f t="shared" si="25"/>
        <v>0.18348230540765453</v>
      </c>
      <c r="BM19" s="97">
        <f t="shared" si="8"/>
        <v>0.71671141169814645</v>
      </c>
      <c r="BN19" s="156">
        <f t="shared" si="9"/>
        <v>0.49628159170576908</v>
      </c>
      <c r="BP19" s="147"/>
      <c r="BQ19" s="30" t="s">
        <v>214</v>
      </c>
      <c r="BR19" s="104"/>
      <c r="BS19" s="121">
        <v>19.416269302368164</v>
      </c>
      <c r="BT19" s="121">
        <v>24.303470611572266</v>
      </c>
      <c r="BU19" s="99">
        <f t="shared" si="26"/>
        <v>4.8872013092041016</v>
      </c>
      <c r="BV19" s="108">
        <f t="shared" si="27"/>
        <v>3.3791370886494476E-2</v>
      </c>
      <c r="BW19" s="97">
        <f t="shared" si="10"/>
        <v>0.30654159829832106</v>
      </c>
      <c r="BX19" s="156">
        <f t="shared" si="11"/>
        <v>0.40794896935421415</v>
      </c>
      <c r="BZ19" s="147"/>
      <c r="CA19" t="s">
        <v>214</v>
      </c>
      <c r="CB19" s="110"/>
      <c r="CC19" s="124">
        <v>19.416269302368164</v>
      </c>
      <c r="CD19" s="129">
        <v>22.255590438842773</v>
      </c>
      <c r="CE19" s="99">
        <f t="shared" si="28"/>
        <v>2.8393211364746094</v>
      </c>
      <c r="CF19" s="108">
        <f t="shared" si="29"/>
        <v>0.13972662548274045</v>
      </c>
      <c r="CG19" s="97">
        <f t="shared" si="12"/>
        <v>0.5324099294898228</v>
      </c>
      <c r="CH19" s="156">
        <f t="shared" si="13"/>
        <v>0.55560698242834294</v>
      </c>
      <c r="CJ19" s="147"/>
      <c r="CK19" t="s">
        <v>214</v>
      </c>
      <c r="CL19" s="110"/>
      <c r="CM19" s="124">
        <v>19.416269302368164</v>
      </c>
      <c r="CN19" s="129">
        <v>23.392244338989258</v>
      </c>
      <c r="CO19" s="99">
        <f t="shared" si="30"/>
        <v>3.9759750366210938</v>
      </c>
      <c r="CP19" s="108">
        <f t="shared" si="31"/>
        <v>6.354951668731304E-2</v>
      </c>
      <c r="CQ19" s="97">
        <f t="shared" si="14"/>
        <v>0.18185040665063543</v>
      </c>
      <c r="CR19" s="156">
        <f t="shared" si="15"/>
        <v>0.49545144157346166</v>
      </c>
      <c r="CT19" s="147"/>
      <c r="CU19" s="30" t="s">
        <v>214</v>
      </c>
      <c r="CV19" s="104"/>
      <c r="CW19" s="121">
        <v>19.416269302368164</v>
      </c>
      <c r="CX19" s="121">
        <v>22.497749328613281</v>
      </c>
      <c r="CY19" s="99">
        <f t="shared" si="32"/>
        <v>3.0814800262451172</v>
      </c>
      <c r="CZ19" s="108">
        <f t="shared" si="33"/>
        <v>0.1181359508161038</v>
      </c>
      <c r="DA19" s="97">
        <f t="shared" si="16"/>
        <v>2.3814386275342132</v>
      </c>
      <c r="DB19" s="156">
        <f t="shared" si="17"/>
        <v>0.79255431066329129</v>
      </c>
      <c r="DD19" s="147"/>
      <c r="DE19" s="30" t="s">
        <v>214</v>
      </c>
      <c r="DF19" s="104"/>
      <c r="DG19" s="121">
        <v>19.416269302368164</v>
      </c>
      <c r="DH19" s="121">
        <v>25.48309326171875</v>
      </c>
      <c r="DI19" s="99">
        <f t="shared" si="34"/>
        <v>6.0668239593505859</v>
      </c>
      <c r="DJ19" s="108">
        <f t="shared" si="35"/>
        <v>1.4917773532631849E-2</v>
      </c>
      <c r="DK19" s="97">
        <f t="shared" si="18"/>
        <v>0.56840715428200139</v>
      </c>
      <c r="DL19" s="156">
        <f t="shared" si="19"/>
        <v>0.60084438665585638</v>
      </c>
      <c r="DN19" s="147"/>
      <c r="DO19" s="30" t="s">
        <v>214</v>
      </c>
      <c r="DP19" s="104"/>
      <c r="DQ19" s="121">
        <v>19.416269302368164</v>
      </c>
      <c r="DR19" s="121">
        <v>14.704240798950201</v>
      </c>
      <c r="DS19" s="99">
        <f t="shared" si="36"/>
        <v>-4.7120285034179634</v>
      </c>
      <c r="DT19" s="108">
        <f t="shared" si="37"/>
        <v>26.209692152959128</v>
      </c>
      <c r="DU19" s="97">
        <f t="shared" si="20"/>
        <v>13128.231569676476</v>
      </c>
      <c r="DV19" s="156">
        <f t="shared" si="21"/>
        <v>0.55013033970531833</v>
      </c>
    </row>
    <row r="20" spans="2:126" x14ac:dyDescent="0.25">
      <c r="E20" s="234">
        <v>7.16</v>
      </c>
      <c r="F20" s="234"/>
      <c r="G20" s="240"/>
      <c r="H20" s="240"/>
      <c r="I20" s="79"/>
      <c r="J20" s="79"/>
      <c r="K20" s="79"/>
      <c r="L20" s="79"/>
      <c r="M20" s="79"/>
      <c r="N20" s="79"/>
      <c r="P20" s="177"/>
      <c r="Q20" s="177"/>
      <c r="R20" s="177"/>
      <c r="S20" s="177"/>
      <c r="T20" s="177"/>
      <c r="U20" s="177"/>
      <c r="V20" s="177"/>
      <c r="W20" s="177"/>
      <c r="Y20" s="9"/>
      <c r="Z20" s="9"/>
      <c r="AA20" s="20"/>
      <c r="AB20" s="185">
        <v>13.01679515838623</v>
      </c>
      <c r="AC20" s="84">
        <v>19.151596069335938</v>
      </c>
      <c r="AD20" s="84">
        <f t="shared" si="38"/>
        <v>6.134800910949707</v>
      </c>
      <c r="AE20" s="84">
        <f t="shared" si="39"/>
        <v>1.4231179888935507E-2</v>
      </c>
      <c r="AF20" s="207">
        <f t="shared" si="2"/>
        <v>0.4731451169148565</v>
      </c>
      <c r="AG20" s="186"/>
      <c r="AH20" s="38"/>
      <c r="AI20" s="9"/>
      <c r="AJ20" s="20"/>
      <c r="AK20" s="94">
        <v>6.134800910949707</v>
      </c>
      <c r="AL20" s="138">
        <v>31.743625640869141</v>
      </c>
      <c r="AM20" s="60">
        <f t="shared" si="3"/>
        <v>25.608824729919434</v>
      </c>
      <c r="AN20" s="76">
        <f t="shared" si="4"/>
        <v>1.9542296697236864E-8</v>
      </c>
      <c r="AO20" s="134">
        <f t="shared" si="5"/>
        <v>0.25297973034961707</v>
      </c>
      <c r="AP20" s="67"/>
      <c r="AS20" s="6">
        <v>0.08</v>
      </c>
      <c r="AT20" s="6">
        <v>7.0000000000000007E-2</v>
      </c>
      <c r="AV20" s="147"/>
      <c r="AW20" s="102" t="s">
        <v>215</v>
      </c>
      <c r="AX20" s="104"/>
      <c r="AY20" s="124">
        <v>17.0336594581604</v>
      </c>
      <c r="AZ20" s="129">
        <v>17.811180114746094</v>
      </c>
      <c r="BA20" s="99">
        <f t="shared" si="22"/>
        <v>0.77752065658569336</v>
      </c>
      <c r="BB20" s="106">
        <f t="shared" si="23"/>
        <v>0.58336848010481335</v>
      </c>
      <c r="BC20" s="156">
        <f t="shared" si="6"/>
        <v>0.54323261695304093</v>
      </c>
      <c r="BD20" s="156">
        <f t="shared" si="7"/>
        <v>0.2505602340441539</v>
      </c>
      <c r="BF20" s="147"/>
      <c r="BG20" s="102" t="s">
        <v>215</v>
      </c>
      <c r="BH20" s="104"/>
      <c r="BI20" s="124">
        <v>17.0336594581604</v>
      </c>
      <c r="BJ20" s="129">
        <v>19.649160385131836</v>
      </c>
      <c r="BK20" s="99">
        <f t="shared" si="24"/>
        <v>2.6155009269714355</v>
      </c>
      <c r="BL20" s="108">
        <f t="shared" si="25"/>
        <v>0.16317580627882342</v>
      </c>
      <c r="BM20" s="97">
        <f t="shared" si="8"/>
        <v>0.6373909582901931</v>
      </c>
      <c r="BN20" s="156">
        <f t="shared" si="9"/>
        <v>0.53422619327354559</v>
      </c>
      <c r="BP20" s="147"/>
      <c r="BQ20" s="102" t="s">
        <v>215</v>
      </c>
      <c r="BR20" s="104"/>
      <c r="BS20" s="121">
        <v>17.0336594581604</v>
      </c>
      <c r="BT20" s="121">
        <v>23.65089225769043</v>
      </c>
      <c r="BU20" s="99">
        <f t="shared" si="26"/>
        <v>6.6172327995300293</v>
      </c>
      <c r="BV20" s="108">
        <f t="shared" si="27"/>
        <v>1.0186252538686925E-2</v>
      </c>
      <c r="BW20" s="97">
        <f t="shared" si="10"/>
        <v>9.2405547687543083E-2</v>
      </c>
      <c r="BX20" s="156">
        <f t="shared" si="11"/>
        <v>2.3810613991450465E-2</v>
      </c>
      <c r="BZ20" s="147"/>
      <c r="CA20" s="110" t="s">
        <v>215</v>
      </c>
      <c r="CB20" s="110"/>
      <c r="CC20" s="124">
        <v>17.0336594581604</v>
      </c>
      <c r="CD20" s="129">
        <v>23.505285263061523</v>
      </c>
      <c r="CE20" s="99">
        <f t="shared" si="28"/>
        <v>6.471625804901123</v>
      </c>
      <c r="CF20" s="108">
        <f t="shared" si="29"/>
        <v>1.1267991533924469E-2</v>
      </c>
      <c r="CG20" s="97">
        <f t="shared" si="12"/>
        <v>4.2935199768419863E-2</v>
      </c>
      <c r="CH20" s="156">
        <f t="shared" si="13"/>
        <v>9.2475434850432622E-2</v>
      </c>
      <c r="CJ20" s="147"/>
      <c r="CK20" s="110" t="s">
        <v>215</v>
      </c>
      <c r="CL20" s="110"/>
      <c r="CM20" s="124">
        <v>17.0336594581604</v>
      </c>
      <c r="CN20" s="129">
        <v>21.823406219482422</v>
      </c>
      <c r="CO20" s="99">
        <f t="shared" si="30"/>
        <v>4.7897467613220215</v>
      </c>
      <c r="CP20" s="108">
        <f t="shared" si="31"/>
        <v>3.615285116065714E-2</v>
      </c>
      <c r="CQ20" s="97">
        <f t="shared" si="14"/>
        <v>0.10345335460997938</v>
      </c>
      <c r="CR20" s="156">
        <f t="shared" si="15"/>
        <v>0.19440979580562451</v>
      </c>
      <c r="CT20" s="147"/>
      <c r="CU20" s="102" t="s">
        <v>215</v>
      </c>
      <c r="CV20" s="104"/>
      <c r="CW20" s="121">
        <v>17.0336594581604</v>
      </c>
      <c r="CX20" s="121">
        <v>24.160972595214844</v>
      </c>
      <c r="CY20" s="99">
        <f t="shared" si="32"/>
        <v>7.1273131370544434</v>
      </c>
      <c r="CZ20" s="108">
        <f t="shared" si="33"/>
        <v>7.1526167806996209E-3</v>
      </c>
      <c r="DA20" s="97">
        <f t="shared" si="16"/>
        <v>0.14418572646037867</v>
      </c>
      <c r="DB20" s="156">
        <f t="shared" si="17"/>
        <v>0.67087840831593981</v>
      </c>
      <c r="DD20" s="147"/>
      <c r="DE20" s="102" t="s">
        <v>215</v>
      </c>
      <c r="DF20" s="104"/>
      <c r="DG20" s="121">
        <v>17.0336594581604</v>
      </c>
      <c r="DH20" s="121">
        <v>26.093032836914063</v>
      </c>
      <c r="DI20" s="99">
        <f t="shared" si="34"/>
        <v>9.0593733787536621</v>
      </c>
      <c r="DJ20" s="108">
        <f t="shared" si="35"/>
        <v>1.8743766744513002E-3</v>
      </c>
      <c r="DK20" s="97">
        <f t="shared" si="18"/>
        <v>7.1418775010017296E-2</v>
      </c>
      <c r="DL20" s="156">
        <f t="shared" si="19"/>
        <v>0.27277655635857972</v>
      </c>
      <c r="DN20" s="147"/>
      <c r="DO20" s="102" t="s">
        <v>215</v>
      </c>
      <c r="DP20" s="104"/>
      <c r="DQ20" s="121">
        <v>17.0336594581604</v>
      </c>
      <c r="DR20" s="121">
        <v>29.073041915893555</v>
      </c>
      <c r="DS20" s="99">
        <f t="shared" si="36"/>
        <v>12.039382457733154</v>
      </c>
      <c r="DT20" s="108">
        <f t="shared" si="37"/>
        <v>2.3756625469410503E-4</v>
      </c>
      <c r="DU20" s="97">
        <f t="shared" si="20"/>
        <v>0.11899509488946174</v>
      </c>
      <c r="DV20" s="156">
        <f t="shared" si="21"/>
        <v>0.62663832408581077</v>
      </c>
    </row>
    <row r="21" spans="2:126" x14ac:dyDescent="0.25">
      <c r="B21" t="s">
        <v>224</v>
      </c>
      <c r="P21" s="177"/>
      <c r="Q21" s="177"/>
      <c r="R21" s="177"/>
      <c r="S21" s="177"/>
      <c r="T21" s="177"/>
      <c r="U21" s="177"/>
      <c r="V21" s="177"/>
      <c r="W21" s="177"/>
      <c r="Y21" s="9"/>
      <c r="Z21" s="9"/>
      <c r="AA21" s="163"/>
      <c r="AB21" s="187">
        <v>13.885175704956055</v>
      </c>
      <c r="AC21" s="86">
        <v>17.042137145996094</v>
      </c>
      <c r="AD21" s="86">
        <f t="shared" si="38"/>
        <v>3.1569614410400391</v>
      </c>
      <c r="AE21" s="86">
        <f t="shared" si="39"/>
        <v>0.11211401639287964</v>
      </c>
      <c r="AF21" s="208">
        <f t="shared" si="2"/>
        <v>3.7274632045966665</v>
      </c>
      <c r="AG21" s="188"/>
      <c r="AH21" s="38"/>
      <c r="AI21" s="9" t="s">
        <v>124</v>
      </c>
      <c r="AJ21" s="73"/>
      <c r="AK21" s="95">
        <v>3.1569614410400391</v>
      </c>
      <c r="AL21" s="139">
        <v>27.227888107299805</v>
      </c>
      <c r="AM21" s="62">
        <f t="shared" si="3"/>
        <v>24.070926666259766</v>
      </c>
      <c r="AN21" s="77">
        <f t="shared" si="4"/>
        <v>5.6745189415701973E-8</v>
      </c>
      <c r="AO21" s="202">
        <f t="shared" si="5"/>
        <v>0.73458012327957212</v>
      </c>
      <c r="AP21" s="73"/>
      <c r="AS21" s="6">
        <v>0.23</v>
      </c>
      <c r="AT21" s="6">
        <v>0.04</v>
      </c>
      <c r="AV21" s="148"/>
      <c r="AW21" s="113" t="s">
        <v>216</v>
      </c>
      <c r="AX21" s="105"/>
      <c r="AY21" s="130">
        <v>18.440010070800781</v>
      </c>
      <c r="AZ21" s="131">
        <v>16.23914909362793</v>
      </c>
      <c r="BA21" s="100">
        <f t="shared" si="22"/>
        <v>-2.2008609771728516</v>
      </c>
      <c r="BB21" s="106">
        <f t="shared" si="23"/>
        <v>4.5975363371074831</v>
      </c>
      <c r="BC21" s="156">
        <f t="shared" si="6"/>
        <v>4.281224956642955</v>
      </c>
      <c r="BD21" s="156">
        <f t="shared" si="7"/>
        <v>0.53158049032920252</v>
      </c>
      <c r="BF21" s="148"/>
      <c r="BG21" s="113" t="s">
        <v>216</v>
      </c>
      <c r="BH21" s="105"/>
      <c r="BI21" s="130">
        <v>18.440010070800781</v>
      </c>
      <c r="BJ21" s="131">
        <v>19.986629486083984</v>
      </c>
      <c r="BK21" s="99">
        <f t="shared" si="24"/>
        <v>1.5466194152832031</v>
      </c>
      <c r="BL21" s="108">
        <f t="shared" si="25"/>
        <v>0.34231124348792119</v>
      </c>
      <c r="BM21" s="97">
        <f t="shared" si="8"/>
        <v>1.3371228032877163</v>
      </c>
      <c r="BN21" s="156">
        <f t="shared" si="9"/>
        <v>0.21969421815270881</v>
      </c>
      <c r="BP21" s="148"/>
      <c r="BQ21" s="113" t="s">
        <v>216</v>
      </c>
      <c r="BR21" s="105"/>
      <c r="BS21" s="121">
        <v>18.440010070800781</v>
      </c>
      <c r="BT21" s="121">
        <v>23.79058837890625</v>
      </c>
      <c r="BU21" s="99">
        <f t="shared" si="26"/>
        <v>5.3505783081054688</v>
      </c>
      <c r="BV21" s="108">
        <f t="shared" si="27"/>
        <v>2.4508426822550992E-2</v>
      </c>
      <c r="BW21" s="97">
        <f t="shared" si="10"/>
        <v>0.2223304983748059</v>
      </c>
      <c r="BX21" s="156">
        <f t="shared" si="11"/>
        <v>0.21135562842713976</v>
      </c>
      <c r="BZ21" s="148"/>
      <c r="CA21" s="110" t="s">
        <v>216</v>
      </c>
      <c r="CB21" s="110"/>
      <c r="CC21" s="130">
        <v>18.440010070800781</v>
      </c>
      <c r="CD21" s="131">
        <v>21.196907043457031</v>
      </c>
      <c r="CE21" s="99">
        <f t="shared" si="28"/>
        <v>2.75689697265625</v>
      </c>
      <c r="CF21" s="108">
        <f t="shared" si="29"/>
        <v>0.14794194233646277</v>
      </c>
      <c r="CG21" s="97">
        <f t="shared" si="12"/>
        <v>0.5637133138785565</v>
      </c>
      <c r="CH21" s="156">
        <f t="shared" si="13"/>
        <v>0.14183309065875271</v>
      </c>
      <c r="CJ21" s="148"/>
      <c r="CK21" s="110" t="s">
        <v>216</v>
      </c>
      <c r="CL21" s="110"/>
      <c r="CM21" s="130">
        <v>18.440010070800781</v>
      </c>
      <c r="CN21" s="131">
        <v>21.154115676879883</v>
      </c>
      <c r="CO21" s="99">
        <f t="shared" si="30"/>
        <v>2.7141056060791016</v>
      </c>
      <c r="CP21" s="108">
        <f t="shared" si="31"/>
        <v>0.15239573089900463</v>
      </c>
      <c r="CQ21" s="97">
        <f t="shared" si="14"/>
        <v>0.43608869241546</v>
      </c>
      <c r="CR21" s="156">
        <f t="shared" si="15"/>
        <v>0.47040895358733964</v>
      </c>
      <c r="CT21" s="148"/>
      <c r="CU21" s="113" t="s">
        <v>216</v>
      </c>
      <c r="CV21" s="105"/>
      <c r="CW21" s="121">
        <v>18.440010070800781</v>
      </c>
      <c r="CX21" s="121">
        <v>23.904947280883789</v>
      </c>
      <c r="CY21" s="99">
        <f t="shared" si="32"/>
        <v>5.4649372100830078</v>
      </c>
      <c r="CZ21" s="108">
        <f t="shared" si="33"/>
        <v>2.2640706527111972E-2</v>
      </c>
      <c r="DA21" s="97">
        <f t="shared" si="16"/>
        <v>0.4564017363542533</v>
      </c>
      <c r="DB21" s="156">
        <f t="shared" si="17"/>
        <v>0.27378193370935</v>
      </c>
      <c r="DD21" s="148"/>
      <c r="DE21" s="113" t="s">
        <v>216</v>
      </c>
      <c r="DF21" s="105"/>
      <c r="DG21" s="121">
        <v>18.440010070800781</v>
      </c>
      <c r="DH21" s="121">
        <v>25.825263977050781</v>
      </c>
      <c r="DI21" s="99">
        <f t="shared" si="34"/>
        <v>7.38525390625</v>
      </c>
      <c r="DJ21" s="108">
        <f t="shared" si="35"/>
        <v>5.9815956061698315E-3</v>
      </c>
      <c r="DK21" s="97">
        <f t="shared" si="18"/>
        <v>0.22791482449652659</v>
      </c>
      <c r="DL21" s="156">
        <f t="shared" si="19"/>
        <v>0.12394614900092081</v>
      </c>
      <c r="DN21" s="148"/>
      <c r="DO21" s="113" t="s">
        <v>216</v>
      </c>
      <c r="DP21" s="105"/>
      <c r="DQ21" s="121">
        <v>18.440010070800781</v>
      </c>
      <c r="DR21" s="121">
        <v>0</v>
      </c>
      <c r="DS21" s="99">
        <f t="shared" si="36"/>
        <v>-18.440010070800781</v>
      </c>
      <c r="DT21" s="108">
        <f t="shared" si="37"/>
        <v>355628.16728497361</v>
      </c>
      <c r="DU21" s="97">
        <f t="shared" si="20"/>
        <v>178131391.45511344</v>
      </c>
      <c r="DV21" s="156">
        <f t="shared" si="21"/>
        <v>7.2910738057035893E-2</v>
      </c>
    </row>
    <row r="22" spans="2:126" x14ac:dyDescent="0.25">
      <c r="E22" s="238" t="s">
        <v>244</v>
      </c>
      <c r="P22" s="177"/>
      <c r="Q22" s="177"/>
      <c r="R22" s="177"/>
      <c r="S22" s="177"/>
      <c r="T22" s="177"/>
      <c r="U22" s="177"/>
      <c r="V22" s="177"/>
      <c r="W22" s="177"/>
      <c r="Y22" s="9"/>
      <c r="Z22" s="9"/>
      <c r="AA22" s="43"/>
      <c r="AB22" s="84"/>
      <c r="AC22" s="84"/>
      <c r="AD22" s="84"/>
      <c r="AE22" s="84"/>
      <c r="AF22" s="38"/>
      <c r="AG22" s="204"/>
      <c r="AH22" s="38"/>
      <c r="AS22" s="6">
        <v>0.1</v>
      </c>
      <c r="AT22" s="6">
        <v>0.39</v>
      </c>
      <c r="AV22" s="227" t="s">
        <v>125</v>
      </c>
      <c r="AW22" s="111" t="s">
        <v>157</v>
      </c>
      <c r="AX22" s="112"/>
      <c r="AY22" s="127">
        <v>18.056190490722656</v>
      </c>
      <c r="AZ22" s="128">
        <v>17.945810317993164</v>
      </c>
      <c r="BA22" s="98">
        <f t="shared" si="22"/>
        <v>-0.11038017272949219</v>
      </c>
      <c r="BB22" s="107">
        <f t="shared" si="23"/>
        <v>1.079512667515049</v>
      </c>
      <c r="BC22" s="123">
        <f t="shared" ref="BC22:BC37" si="40">BB22/AVERAGE($BB$22:$BB$23,$BB$24,$BB$25,$BB$26,$BB$27,$BB$28,$BB$29,$BB$30,$BB$31,$BB$32,$BB$33,$BB$34,$BB$36)</f>
        <v>0.61893493882668682</v>
      </c>
      <c r="BD22" s="101"/>
      <c r="BF22" s="146" t="s">
        <v>125</v>
      </c>
      <c r="BG22" s="111" t="s">
        <v>157</v>
      </c>
      <c r="BH22" s="112"/>
      <c r="BI22" s="127">
        <v>18.056190490722656</v>
      </c>
      <c r="BJ22" s="128">
        <v>25.146139144897461</v>
      </c>
      <c r="BK22" s="98">
        <f t="shared" si="24"/>
        <v>7.0899486541748047</v>
      </c>
      <c r="BL22" s="107">
        <f t="shared" si="25"/>
        <v>7.3402827158181279E-3</v>
      </c>
      <c r="BM22" s="97">
        <f t="shared" si="8"/>
        <v>2.8672325518415039E-2</v>
      </c>
      <c r="BN22" s="101"/>
      <c r="BP22" s="146" t="s">
        <v>125</v>
      </c>
      <c r="BQ22" s="111" t="s">
        <v>157</v>
      </c>
      <c r="BR22" s="112"/>
      <c r="BS22" s="127">
        <v>18.056190490722656</v>
      </c>
      <c r="BT22" s="149">
        <v>23.176633834838867</v>
      </c>
      <c r="BU22" s="98">
        <f t="shared" si="26"/>
        <v>5.1204433441162109</v>
      </c>
      <c r="BV22" s="107">
        <f t="shared" si="27"/>
        <v>2.8747028684299528E-2</v>
      </c>
      <c r="BW22" s="97">
        <f t="shared" si="10"/>
        <v>0.26078137370670706</v>
      </c>
      <c r="BX22" s="101"/>
      <c r="BZ22" s="146" t="s">
        <v>125</v>
      </c>
      <c r="CA22" s="111" t="s">
        <v>157</v>
      </c>
      <c r="CB22" s="112"/>
      <c r="CC22" s="127">
        <v>18.056190490722656</v>
      </c>
      <c r="CD22" s="128">
        <v>25.313491821289063</v>
      </c>
      <c r="CE22" s="98">
        <f t="shared" si="28"/>
        <v>7.2573013305664063</v>
      </c>
      <c r="CF22" s="107">
        <f t="shared" si="29"/>
        <v>6.536339656433768E-3</v>
      </c>
      <c r="CG22" s="97">
        <f t="shared" si="12"/>
        <v>2.4905862598344215E-2</v>
      </c>
      <c r="CH22" s="101"/>
      <c r="CJ22" s="146" t="s">
        <v>125</v>
      </c>
      <c r="CK22" s="111" t="s">
        <v>157</v>
      </c>
      <c r="CL22" s="112"/>
      <c r="CM22" s="127">
        <v>18.056190490722656</v>
      </c>
      <c r="CN22" s="128">
        <v>20.326492309570313</v>
      </c>
      <c r="CO22" s="98">
        <f t="shared" si="30"/>
        <v>2.2703018188476563</v>
      </c>
      <c r="CP22" s="107">
        <f t="shared" si="31"/>
        <v>0.20728651656566616</v>
      </c>
      <c r="CQ22" s="97">
        <f t="shared" si="14"/>
        <v>0.59316166818599092</v>
      </c>
      <c r="CR22" s="101"/>
      <c r="CT22" s="143" t="s">
        <v>125</v>
      </c>
      <c r="CU22" s="111" t="s">
        <v>157</v>
      </c>
      <c r="CV22" s="112"/>
      <c r="CW22" s="149">
        <v>18.056190490722656</v>
      </c>
      <c r="CX22" s="149">
        <v>23.959339141845703</v>
      </c>
      <c r="CY22" s="98">
        <f t="shared" si="32"/>
        <v>5.9031486511230469</v>
      </c>
      <c r="CZ22" s="107">
        <f t="shared" si="33"/>
        <v>1.6709951414453129E-2</v>
      </c>
      <c r="DA22" s="97">
        <f t="shared" si="16"/>
        <v>0.33684685726653613</v>
      </c>
      <c r="DB22" s="101"/>
      <c r="DD22" s="146" t="s">
        <v>125</v>
      </c>
      <c r="DE22" s="111" t="s">
        <v>157</v>
      </c>
      <c r="DF22" s="112"/>
      <c r="DG22" s="127">
        <v>18.056190490722656</v>
      </c>
      <c r="DH22" s="128">
        <v>24.698516845703125</v>
      </c>
      <c r="DI22" s="98">
        <f t="shared" si="34"/>
        <v>6.6423263549804688</v>
      </c>
      <c r="DJ22" s="107">
        <f t="shared" si="35"/>
        <v>1.0010609630979373E-2</v>
      </c>
      <c r="DK22" s="97">
        <f t="shared" si="18"/>
        <v>0.3814310574246339</v>
      </c>
      <c r="DL22" s="101"/>
      <c r="DN22" s="146" t="s">
        <v>125</v>
      </c>
      <c r="DO22" s="111" t="s">
        <v>157</v>
      </c>
      <c r="DP22" s="112"/>
      <c r="DQ22" s="127">
        <v>18.056190490722656</v>
      </c>
      <c r="DR22" s="128">
        <v>30.360183715820313</v>
      </c>
      <c r="DS22" s="98">
        <f t="shared" si="36"/>
        <v>12.303993225097656</v>
      </c>
      <c r="DT22" s="107">
        <f>POWER(2,-DS22)</f>
        <v>1.9775568296408712E-4</v>
      </c>
      <c r="DU22" s="97">
        <f t="shared" si="20"/>
        <v>9.9054288200746632E-2</v>
      </c>
      <c r="DV22" s="101"/>
    </row>
    <row r="23" spans="2:126" x14ac:dyDescent="0.25">
      <c r="P23" s="177"/>
      <c r="Q23" s="177"/>
      <c r="R23" s="177"/>
      <c r="S23" s="177"/>
      <c r="T23" s="177"/>
      <c r="U23" s="177"/>
      <c r="V23" s="177"/>
      <c r="W23" s="177"/>
      <c r="AA23" s="43"/>
      <c r="AB23" s="37"/>
      <c r="AC23" s="37"/>
      <c r="AD23" s="37"/>
      <c r="AE23" s="37"/>
      <c r="AF23" s="38"/>
      <c r="AG23" s="38"/>
      <c r="AH23" s="38"/>
      <c r="AS23" s="6">
        <v>0.33</v>
      </c>
      <c r="AT23" s="6">
        <v>0.2</v>
      </c>
      <c r="AV23" s="141"/>
      <c r="AW23" s="102" t="s">
        <v>159</v>
      </c>
      <c r="AX23" s="104"/>
      <c r="AY23" s="124">
        <v>15.975077629089355</v>
      </c>
      <c r="AZ23" s="129">
        <v>19.330528259277344</v>
      </c>
      <c r="BA23" s="99">
        <f t="shared" si="22"/>
        <v>3.3554506301879883</v>
      </c>
      <c r="BB23" s="108">
        <f t="shared" si="23"/>
        <v>9.7703182737836583E-2</v>
      </c>
      <c r="BC23" s="97">
        <f t="shared" si="40"/>
        <v>5.6017789555186E-2</v>
      </c>
      <c r="BD23" s="114"/>
      <c r="BF23" s="147"/>
      <c r="BG23" s="102" t="s">
        <v>159</v>
      </c>
      <c r="BH23" s="104"/>
      <c r="BI23" s="124">
        <v>15.975077629089355</v>
      </c>
      <c r="BJ23" s="129">
        <v>18.678852081298828</v>
      </c>
      <c r="BK23" s="99">
        <f t="shared" si="24"/>
        <v>2.7037744522094727</v>
      </c>
      <c r="BL23" s="108">
        <f t="shared" si="25"/>
        <v>0.15349095505425334</v>
      </c>
      <c r="BM23" s="97">
        <f t="shared" si="8"/>
        <v>0.59956037087836433</v>
      </c>
      <c r="BN23" s="114"/>
      <c r="BP23" s="147"/>
      <c r="BQ23" s="102" t="s">
        <v>159</v>
      </c>
      <c r="BR23" s="104"/>
      <c r="BS23" s="124">
        <v>15.975077629089355</v>
      </c>
      <c r="BT23" s="121">
        <v>21.336004257202148</v>
      </c>
      <c r="BU23" s="99">
        <f t="shared" si="26"/>
        <v>5.360926628112793</v>
      </c>
      <c r="BV23" s="108">
        <f t="shared" si="27"/>
        <v>2.4333259093340567E-2</v>
      </c>
      <c r="BW23" s="97">
        <f t="shared" si="10"/>
        <v>0.22074144784877611</v>
      </c>
      <c r="BX23" s="114"/>
      <c r="BZ23" s="147"/>
      <c r="CA23" s="102" t="s">
        <v>159</v>
      </c>
      <c r="CB23" s="104"/>
      <c r="CC23" s="124">
        <v>15.975077629089355</v>
      </c>
      <c r="CD23" s="129">
        <v>27.970806121826172</v>
      </c>
      <c r="CE23" s="99">
        <f t="shared" si="28"/>
        <v>11.995728492736816</v>
      </c>
      <c r="CF23" s="108">
        <f t="shared" si="29"/>
        <v>2.4486454361910884E-4</v>
      </c>
      <c r="CG23" s="97">
        <f t="shared" si="12"/>
        <v>9.3302413875951632E-4</v>
      </c>
      <c r="CH23" s="114"/>
      <c r="CJ23" s="147"/>
      <c r="CK23" s="102" t="s">
        <v>159</v>
      </c>
      <c r="CL23" s="104"/>
      <c r="CM23" s="124">
        <v>15.975077629089355</v>
      </c>
      <c r="CN23" s="129">
        <v>19.439085006713867</v>
      </c>
      <c r="CO23" s="99">
        <f t="shared" si="30"/>
        <v>3.4640073776245117</v>
      </c>
      <c r="CP23" s="108">
        <f t="shared" si="31"/>
        <v>9.0621213636827028E-2</v>
      </c>
      <c r="CQ23" s="97">
        <f t="shared" si="14"/>
        <v>0.25931754339086982</v>
      </c>
      <c r="CR23" s="114"/>
      <c r="CT23" s="144"/>
      <c r="CU23" s="102" t="s">
        <v>159</v>
      </c>
      <c r="CV23" s="104"/>
      <c r="CW23" s="121">
        <v>15.975077629089355</v>
      </c>
      <c r="CX23" s="121">
        <v>24.833258137038801</v>
      </c>
      <c r="CY23" s="99">
        <f t="shared" si="32"/>
        <v>8.8581805079494451</v>
      </c>
      <c r="CZ23" s="108">
        <f t="shared" si="33"/>
        <v>2.1548743918359853E-3</v>
      </c>
      <c r="DA23" s="97">
        <f t="shared" si="16"/>
        <v>4.3438945373968071E-2</v>
      </c>
      <c r="DB23" s="114"/>
      <c r="DD23" s="147"/>
      <c r="DE23" s="102" t="s">
        <v>159</v>
      </c>
      <c r="DF23" s="104"/>
      <c r="DG23" s="124">
        <v>15.975077629089355</v>
      </c>
      <c r="DH23" s="129">
        <v>23.274894714355469</v>
      </c>
      <c r="DI23" s="99">
        <f t="shared" si="34"/>
        <v>7.2998170852661133</v>
      </c>
      <c r="DJ23" s="108">
        <f t="shared" si="35"/>
        <v>6.3465264515088337E-3</v>
      </c>
      <c r="DK23" s="97">
        <f t="shared" si="18"/>
        <v>0.24181966779335817</v>
      </c>
      <c r="DL23" s="114"/>
      <c r="DN23" s="147"/>
      <c r="DO23" s="102" t="s">
        <v>159</v>
      </c>
      <c r="DP23" s="104"/>
      <c r="DQ23" s="124">
        <v>15.975077629089355</v>
      </c>
      <c r="DR23" s="129">
        <v>28.851028442382813</v>
      </c>
      <c r="DS23" s="99">
        <f t="shared" si="36"/>
        <v>12.875950813293457</v>
      </c>
      <c r="DT23" s="108">
        <f t="shared" si="37"/>
        <v>1.3303091631453612E-4</v>
      </c>
      <c r="DU23" s="97">
        <f t="shared" si="20"/>
        <v>6.6634154461303108E-2</v>
      </c>
      <c r="DV23" s="114"/>
    </row>
    <row r="24" spans="2:126" x14ac:dyDescent="0.25">
      <c r="P24" s="177"/>
      <c r="Q24" s="177"/>
      <c r="R24" s="177"/>
      <c r="S24" s="177"/>
      <c r="T24" s="177"/>
      <c r="U24" s="177"/>
      <c r="V24" s="177"/>
      <c r="W24" s="177"/>
      <c r="AA24" s="43"/>
      <c r="AB24" s="37"/>
      <c r="AC24" s="37"/>
      <c r="AD24" s="37"/>
      <c r="AE24" s="37"/>
      <c r="AF24" s="38"/>
      <c r="AG24" s="38"/>
      <c r="AH24" s="38"/>
      <c r="AS24" s="6">
        <v>0.54</v>
      </c>
      <c r="AT24" s="6">
        <v>0.05</v>
      </c>
      <c r="AV24" s="141"/>
      <c r="AW24" s="102" t="s">
        <v>160</v>
      </c>
      <c r="AX24" s="104"/>
      <c r="AY24" s="124">
        <v>18.173940658569336</v>
      </c>
      <c r="AZ24" s="129">
        <v>19.18278694152832</v>
      </c>
      <c r="BA24" s="99">
        <f t="shared" si="22"/>
        <v>1.0088462829589844</v>
      </c>
      <c r="BB24" s="108">
        <f t="shared" si="23"/>
        <v>0.49694349244097347</v>
      </c>
      <c r="BC24" s="97">
        <f t="shared" si="40"/>
        <v>0.28492087156539664</v>
      </c>
      <c r="BD24" s="114"/>
      <c r="BF24" s="147"/>
      <c r="BG24" s="102" t="s">
        <v>160</v>
      </c>
      <c r="BH24" s="104"/>
      <c r="BI24" s="124">
        <v>18.173940658569336</v>
      </c>
      <c r="BJ24" s="129">
        <v>23.73045539855957</v>
      </c>
      <c r="BK24" s="99">
        <f t="shared" si="24"/>
        <v>5.5565147399902344</v>
      </c>
      <c r="BL24" s="108">
        <f t="shared" si="25"/>
        <v>2.124821205448553E-2</v>
      </c>
      <c r="BM24" s="97">
        <f t="shared" si="8"/>
        <v>8.2998935640126198E-2</v>
      </c>
      <c r="BN24" s="114"/>
      <c r="BP24" s="147"/>
      <c r="BQ24" s="102" t="s">
        <v>160</v>
      </c>
      <c r="BR24" s="104"/>
      <c r="BS24" s="124">
        <v>18.173940658569336</v>
      </c>
      <c r="BT24" s="121">
        <v>22.57109260559082</v>
      </c>
      <c r="BU24" s="99">
        <f t="shared" si="26"/>
        <v>4.3971519470214844</v>
      </c>
      <c r="BV24" s="108">
        <f t="shared" si="27"/>
        <v>4.7459741505205773E-2</v>
      </c>
      <c r="BW24" s="97">
        <f t="shared" si="10"/>
        <v>0.43053550756194831</v>
      </c>
      <c r="BX24" s="114"/>
      <c r="BZ24" s="147"/>
      <c r="CA24" s="102" t="s">
        <v>160</v>
      </c>
      <c r="CB24" s="104"/>
      <c r="CC24" s="124">
        <v>18.173940658569336</v>
      </c>
      <c r="CD24" s="129">
        <v>25.112333297729492</v>
      </c>
      <c r="CE24" s="99">
        <f t="shared" si="28"/>
        <v>6.9383926391601563</v>
      </c>
      <c r="CF24" s="108">
        <f t="shared" si="29"/>
        <v>8.1533426439518789E-3</v>
      </c>
      <c r="CG24" s="97">
        <f t="shared" si="12"/>
        <v>3.1067239813280915E-2</v>
      </c>
      <c r="CH24" s="114"/>
      <c r="CJ24" s="147"/>
      <c r="CK24" s="102" t="s">
        <v>160</v>
      </c>
      <c r="CL24" s="104"/>
      <c r="CM24" s="124">
        <v>18.173940658569336</v>
      </c>
      <c r="CN24" s="129">
        <v>19.923696517944336</v>
      </c>
      <c r="CO24" s="99">
        <f t="shared" si="30"/>
        <v>1.749755859375</v>
      </c>
      <c r="CP24" s="108">
        <f t="shared" si="31"/>
        <v>0.29735209401610191</v>
      </c>
      <c r="CQ24" s="97">
        <f t="shared" si="14"/>
        <v>0.85088922833682712</v>
      </c>
      <c r="CR24" s="114"/>
      <c r="CT24" s="144"/>
      <c r="CU24" s="102" t="s">
        <v>160</v>
      </c>
      <c r="CV24" s="104"/>
      <c r="CW24" s="121">
        <v>18.173940658569336</v>
      </c>
      <c r="CX24" s="121">
        <v>23.982620239257813</v>
      </c>
      <c r="CY24" s="99">
        <f t="shared" si="32"/>
        <v>5.8086795806884766</v>
      </c>
      <c r="CZ24" s="108">
        <f t="shared" si="33"/>
        <v>1.7840754250110641E-2</v>
      </c>
      <c r="DA24" s="97">
        <f t="shared" si="16"/>
        <v>0.3596420989720181</v>
      </c>
      <c r="DB24" s="114"/>
      <c r="DD24" s="147"/>
      <c r="DE24" s="102" t="s">
        <v>160</v>
      </c>
      <c r="DF24" s="104"/>
      <c r="DG24" s="124">
        <v>18.173940658569336</v>
      </c>
      <c r="DH24" s="129">
        <v>25.708648681640625</v>
      </c>
      <c r="DI24" s="99">
        <f t="shared" si="34"/>
        <v>7.5347080230712891</v>
      </c>
      <c r="DJ24" s="108">
        <f t="shared" si="35"/>
        <v>5.3929559937999291E-3</v>
      </c>
      <c r="DK24" s="97">
        <f t="shared" si="18"/>
        <v>0.20548607759049903</v>
      </c>
      <c r="DL24" s="114"/>
      <c r="DN24" s="147"/>
      <c r="DO24" s="102" t="s">
        <v>160</v>
      </c>
      <c r="DP24" s="104"/>
      <c r="DQ24" s="124">
        <v>18.173940658569336</v>
      </c>
      <c r="DR24" s="129">
        <v>28.34083366394043</v>
      </c>
      <c r="DS24" s="99">
        <f t="shared" si="36"/>
        <v>10.166893005371094</v>
      </c>
      <c r="DT24" s="108">
        <f t="shared" si="37"/>
        <v>8.6988179642225874E-4</v>
      </c>
      <c r="DU24" s="97">
        <f t="shared" si="20"/>
        <v>0.43571704677150286</v>
      </c>
      <c r="DV24" s="114"/>
    </row>
    <row r="25" spans="2:126" x14ac:dyDescent="0.25">
      <c r="P25" s="177"/>
      <c r="Q25" s="177"/>
      <c r="R25" s="177"/>
      <c r="S25" s="177"/>
      <c r="T25" s="177"/>
      <c r="U25" s="177"/>
      <c r="V25" s="177"/>
      <c r="W25" s="177"/>
      <c r="AA25" s="3" t="s">
        <v>132</v>
      </c>
      <c r="AH25" s="38"/>
      <c r="AJ25" s="3" t="s">
        <v>133</v>
      </c>
      <c r="AS25" s="6">
        <v>1.73</v>
      </c>
      <c r="AT25" s="6">
        <v>0.31</v>
      </c>
      <c r="AV25" s="141"/>
      <c r="AW25" s="102" t="s">
        <v>161</v>
      </c>
      <c r="AX25" s="104"/>
      <c r="AY25" s="124">
        <v>17.852972030639648</v>
      </c>
      <c r="AZ25" s="129">
        <v>18.924177169799805</v>
      </c>
      <c r="BA25" s="99">
        <f t="shared" si="22"/>
        <v>1.0712051391601563</v>
      </c>
      <c r="BB25" s="108">
        <f t="shared" si="23"/>
        <v>0.47592127741492213</v>
      </c>
      <c r="BC25" s="97">
        <f t="shared" si="40"/>
        <v>0.2728678556419229</v>
      </c>
      <c r="BD25" s="114"/>
      <c r="BF25" s="147"/>
      <c r="BG25" s="102" t="s">
        <v>161</v>
      </c>
      <c r="BH25" s="104"/>
      <c r="BI25" s="124">
        <v>17.852972030639648</v>
      </c>
      <c r="BJ25" s="129">
        <v>21.942380905151367</v>
      </c>
      <c r="BK25" s="99">
        <f t="shared" si="24"/>
        <v>4.0894088745117188</v>
      </c>
      <c r="BL25" s="108">
        <f t="shared" si="25"/>
        <v>5.8744236580669927E-2</v>
      </c>
      <c r="BM25" s="97">
        <f t="shared" si="8"/>
        <v>0.22946444146382192</v>
      </c>
      <c r="BN25" s="114"/>
      <c r="BP25" s="147"/>
      <c r="BQ25" s="102" t="s">
        <v>161</v>
      </c>
      <c r="BR25" s="104"/>
      <c r="BS25" s="124">
        <v>17.852972030639648</v>
      </c>
      <c r="BT25" s="121">
        <v>21.942380905151367</v>
      </c>
      <c r="BU25" s="99">
        <f t="shared" si="26"/>
        <v>4.0894088745117188</v>
      </c>
      <c r="BV25" s="108">
        <f t="shared" si="27"/>
        <v>5.8744236580669927E-2</v>
      </c>
      <c r="BW25" s="97">
        <f t="shared" si="10"/>
        <v>0.53290386568632531</v>
      </c>
      <c r="BX25" s="114"/>
      <c r="BZ25" s="147"/>
      <c r="CA25" s="102" t="s">
        <v>161</v>
      </c>
      <c r="CB25" s="104"/>
      <c r="CC25" s="124">
        <v>17.852972030639648</v>
      </c>
      <c r="CD25" s="129">
        <v>20.785697937011719</v>
      </c>
      <c r="CE25" s="99">
        <f t="shared" si="28"/>
        <v>2.9327259063720703</v>
      </c>
      <c r="CF25" s="108">
        <f t="shared" si="29"/>
        <v>0.13096689556109786</v>
      </c>
      <c r="CG25" s="97">
        <f t="shared" si="12"/>
        <v>0.49903213070724428</v>
      </c>
      <c r="CH25" s="114"/>
      <c r="CJ25" s="147"/>
      <c r="CK25" s="102" t="s">
        <v>161</v>
      </c>
      <c r="CL25" s="104"/>
      <c r="CM25" s="124">
        <v>17.852972030639648</v>
      </c>
      <c r="CN25" s="129">
        <v>23.014181137084961</v>
      </c>
      <c r="CO25" s="99">
        <f t="shared" si="30"/>
        <v>5.1612091064453125</v>
      </c>
      <c r="CP25" s="108">
        <f t="shared" si="31"/>
        <v>2.7946102335952124E-2</v>
      </c>
      <c r="CQ25" s="97">
        <f t="shared" si="14"/>
        <v>7.9969295425148912E-2</v>
      </c>
      <c r="CR25" s="114"/>
      <c r="CT25" s="144"/>
      <c r="CU25" s="102" t="s">
        <v>161</v>
      </c>
      <c r="CV25" s="104"/>
      <c r="CW25" s="121">
        <v>17.852972030639648</v>
      </c>
      <c r="CX25" s="121">
        <v>19.969415664672852</v>
      </c>
      <c r="CY25" s="99">
        <f t="shared" si="32"/>
        <v>2.1164436340332031</v>
      </c>
      <c r="CZ25" s="108">
        <f t="shared" si="33"/>
        <v>0.23061469739108856</v>
      </c>
      <c r="DA25" s="97">
        <f t="shared" si="16"/>
        <v>4.6488367397927437</v>
      </c>
      <c r="DB25" s="114"/>
      <c r="DD25" s="147"/>
      <c r="DE25" s="102" t="s">
        <v>161</v>
      </c>
      <c r="DF25" s="104"/>
      <c r="DG25" s="124">
        <v>17.852972030639648</v>
      </c>
      <c r="DH25" s="129">
        <v>24.247209548950195</v>
      </c>
      <c r="DI25" s="99">
        <f t="shared" si="34"/>
        <v>6.3942375183105469</v>
      </c>
      <c r="DJ25" s="108">
        <f t="shared" si="35"/>
        <v>1.1888928291215226E-2</v>
      </c>
      <c r="DK25" s="97">
        <f t="shared" si="18"/>
        <v>0.45300003265837196</v>
      </c>
      <c r="DL25" s="114"/>
      <c r="DN25" s="147"/>
      <c r="DO25" s="102" t="s">
        <v>161</v>
      </c>
      <c r="DP25" s="104"/>
      <c r="DQ25" s="124">
        <v>17.852972030639648</v>
      </c>
      <c r="DR25" s="129">
        <v>24.761358261108398</v>
      </c>
      <c r="DS25" s="99">
        <f t="shared" si="36"/>
        <v>6.90838623046875</v>
      </c>
      <c r="DT25" s="108">
        <f t="shared" si="37"/>
        <v>8.3246986841348947E-3</v>
      </c>
      <c r="DU25" s="97">
        <f t="shared" si="20"/>
        <v>4.169777021236972</v>
      </c>
      <c r="DV25" s="114"/>
    </row>
    <row r="26" spans="2:126" ht="15.75" x14ac:dyDescent="0.25">
      <c r="P26" s="177"/>
      <c r="Q26" s="177"/>
      <c r="R26" s="177"/>
      <c r="S26" s="177"/>
      <c r="T26" s="177"/>
      <c r="U26" s="177"/>
      <c r="V26" s="177"/>
      <c r="W26" s="177"/>
      <c r="AA26" s="35" t="s">
        <v>123</v>
      </c>
      <c r="AB26" s="34" t="s">
        <v>122</v>
      </c>
      <c r="AC26" s="34" t="s">
        <v>110</v>
      </c>
      <c r="AD26" s="82" t="s">
        <v>121</v>
      </c>
      <c r="AE26" s="83" t="s">
        <v>120</v>
      </c>
      <c r="AF26" s="65" t="s">
        <v>119</v>
      </c>
      <c r="AG26" s="65" t="s">
        <v>134</v>
      </c>
      <c r="AH26" s="38"/>
      <c r="AI26" s="9"/>
      <c r="AJ26" s="85" t="s">
        <v>126</v>
      </c>
      <c r="AK26" s="82" t="s">
        <v>127</v>
      </c>
      <c r="AL26" s="46" t="s">
        <v>110</v>
      </c>
      <c r="AM26" s="82" t="s">
        <v>121</v>
      </c>
      <c r="AN26" s="83" t="s">
        <v>120</v>
      </c>
      <c r="AO26" s="34" t="s">
        <v>128</v>
      </c>
      <c r="AP26" s="65" t="s">
        <v>134</v>
      </c>
      <c r="AS26" s="6">
        <v>4.07</v>
      </c>
      <c r="AT26" s="6">
        <v>0.1</v>
      </c>
      <c r="AV26" s="141"/>
      <c r="AW26" s="102" t="s">
        <v>162</v>
      </c>
      <c r="AX26" s="104"/>
      <c r="AY26" s="124">
        <v>18.027462005615234</v>
      </c>
      <c r="AZ26" s="129">
        <v>18.957319259643555</v>
      </c>
      <c r="BA26" s="99">
        <f t="shared" si="22"/>
        <v>0.92985725402832031</v>
      </c>
      <c r="BB26" s="108">
        <f t="shared" si="23"/>
        <v>0.52491027594765094</v>
      </c>
      <c r="BC26" s="97">
        <f t="shared" si="40"/>
        <v>0.30095553235240713</v>
      </c>
      <c r="BD26" s="114"/>
      <c r="BF26" s="147"/>
      <c r="BG26" s="102" t="s">
        <v>162</v>
      </c>
      <c r="BH26" s="104"/>
      <c r="BI26" s="124">
        <v>18.027462005615234</v>
      </c>
      <c r="BJ26" s="129">
        <v>23.309362411499023</v>
      </c>
      <c r="BK26" s="99">
        <f t="shared" si="24"/>
        <v>5.2819004058837891</v>
      </c>
      <c r="BL26" s="108">
        <f t="shared" si="25"/>
        <v>2.5703338974408498E-2</v>
      </c>
      <c r="BM26" s="97">
        <f t="shared" si="8"/>
        <v>0.10040137832787323</v>
      </c>
      <c r="BN26" s="114"/>
      <c r="BP26" s="147"/>
      <c r="BQ26" s="102" t="s">
        <v>162</v>
      </c>
      <c r="BR26" s="104"/>
      <c r="BS26" s="124">
        <v>18.027462005615234</v>
      </c>
      <c r="BT26" s="121">
        <v>23.047824859619141</v>
      </c>
      <c r="BU26" s="99">
        <f t="shared" si="26"/>
        <v>5.0203628540039063</v>
      </c>
      <c r="BV26" s="108">
        <f t="shared" si="27"/>
        <v>3.0812021471372165E-2</v>
      </c>
      <c r="BW26" s="97">
        <f t="shared" si="10"/>
        <v>0.27951414993972895</v>
      </c>
      <c r="BX26" s="114"/>
      <c r="BZ26" s="147"/>
      <c r="CA26" s="102" t="s">
        <v>162</v>
      </c>
      <c r="CB26" s="104"/>
      <c r="CC26" s="124">
        <v>18.027462005615234</v>
      </c>
      <c r="CD26" s="129">
        <v>23.471769332885742</v>
      </c>
      <c r="CE26" s="99">
        <f t="shared" si="28"/>
        <v>5.4443073272705078</v>
      </c>
      <c r="CF26" s="108">
        <f t="shared" si="29"/>
        <v>2.2966784155964433E-2</v>
      </c>
      <c r="CG26" s="97">
        <f t="shared" si="12"/>
        <v>8.7511910423940076E-2</v>
      </c>
      <c r="CH26" s="114"/>
      <c r="CJ26" s="147"/>
      <c r="CK26" s="102" t="s">
        <v>162</v>
      </c>
      <c r="CL26" s="104"/>
      <c r="CM26" s="124">
        <v>18.027462005615234</v>
      </c>
      <c r="CN26" s="129">
        <v>20.943727493286133</v>
      </c>
      <c r="CO26" s="99">
        <f t="shared" si="30"/>
        <v>2.9162654876708984</v>
      </c>
      <c r="CP26" s="108">
        <f t="shared" si="31"/>
        <v>0.13246971833498297</v>
      </c>
      <c r="CQ26" s="97">
        <f t="shared" si="14"/>
        <v>0.37906932111918057</v>
      </c>
      <c r="CR26" s="114"/>
      <c r="CT26" s="144"/>
      <c r="CU26" s="102" t="s">
        <v>162</v>
      </c>
      <c r="CV26" s="104"/>
      <c r="CW26" s="121">
        <v>18.027462005615234</v>
      </c>
      <c r="CX26" s="121">
        <v>24.534124374389648</v>
      </c>
      <c r="CY26" s="99">
        <f t="shared" si="32"/>
        <v>6.5066623687744141</v>
      </c>
      <c r="CZ26" s="108">
        <f t="shared" si="33"/>
        <v>1.0997638887973692E-2</v>
      </c>
      <c r="DA26" s="97">
        <f t="shared" si="16"/>
        <v>0.22169544392343285</v>
      </c>
      <c r="DB26" s="114"/>
      <c r="DD26" s="147"/>
      <c r="DE26" s="102" t="s">
        <v>162</v>
      </c>
      <c r="DF26" s="104"/>
      <c r="DG26" s="124">
        <v>18.027462005615234</v>
      </c>
      <c r="DH26" s="129">
        <v>25.089035034179688</v>
      </c>
      <c r="DI26" s="99">
        <f t="shared" si="34"/>
        <v>7.0615730285644531</v>
      </c>
      <c r="DJ26" s="108">
        <f t="shared" si="35"/>
        <v>7.4860841014325755E-3</v>
      </c>
      <c r="DK26" s="97">
        <f t="shared" si="18"/>
        <v>0.28523986850337418</v>
      </c>
      <c r="DL26" s="114"/>
      <c r="DN26" s="147"/>
      <c r="DO26" s="102" t="s">
        <v>162</v>
      </c>
      <c r="DP26" s="104"/>
      <c r="DQ26" s="124">
        <v>18.027462005615234</v>
      </c>
      <c r="DR26" s="129">
        <v>29.989513397216797</v>
      </c>
      <c r="DS26" s="99">
        <f t="shared" si="36"/>
        <v>11.962051391601563</v>
      </c>
      <c r="DT26" s="108">
        <f t="shared" si="37"/>
        <v>2.506476986558014E-4</v>
      </c>
      <c r="DU26" s="97">
        <f t="shared" si="20"/>
        <v>0.12554748873646487</v>
      </c>
      <c r="DV26" s="114"/>
    </row>
    <row r="27" spans="2:126" x14ac:dyDescent="0.25">
      <c r="P27" s="177"/>
      <c r="Q27" s="177"/>
      <c r="R27" s="177"/>
      <c r="S27" s="177"/>
      <c r="T27" s="177"/>
      <c r="U27" s="177"/>
      <c r="V27" s="177"/>
      <c r="W27" s="177"/>
      <c r="Y27" s="9"/>
      <c r="Z27" s="9"/>
      <c r="AA27" s="70" t="s">
        <v>2</v>
      </c>
      <c r="AB27" s="184">
        <v>11.218127250671387</v>
      </c>
      <c r="AC27" s="178">
        <v>17.084014892578125</v>
      </c>
      <c r="AD27" s="181">
        <f>AC27-AB27</f>
        <v>5.8658876419067383</v>
      </c>
      <c r="AE27" s="189">
        <f>POWER(2,-AD27)</f>
        <v>1.7147146904402583E-2</v>
      </c>
      <c r="AF27" s="209">
        <f t="shared" ref="AF27:AF44" si="41">AE27/AVERAGE($AE$36:$AE$44)</f>
        <v>0.57009249339526402</v>
      </c>
      <c r="AG27" s="57">
        <f>AVERAGE(AF35,AF34,AF33,AF32,AF31,AF30,AF29,AF28,AF27)</f>
        <v>1.2624167698473079</v>
      </c>
      <c r="AH27" s="38"/>
      <c r="AI27" s="9"/>
      <c r="AJ27" s="19" t="s">
        <v>2</v>
      </c>
      <c r="AK27" s="87">
        <v>5.8658876419067383</v>
      </c>
      <c r="AL27" s="87">
        <v>26.85679817199707</v>
      </c>
      <c r="AM27" s="50">
        <f>AL27-AK27</f>
        <v>20.990910530090332</v>
      </c>
      <c r="AN27" s="75">
        <f>POWER(2,-AM27)</f>
        <v>4.7985087839722421E-7</v>
      </c>
      <c r="AO27" s="134">
        <f t="shared" ref="AO27:AO44" si="42">AN27/AVERAGE($AN$44,$AN$43,$AN$42,$AN$41,$AN$40,$AN$39,$AN$38,$AN$37,$AN$36)</f>
        <v>2.0783489632789269</v>
      </c>
      <c r="AP27" s="64">
        <f>AVERAGE($AO$35,$AO$34,$AO$33,$AO$32,$AO$31,$AO$30,$AO$29,$AO$28,$AO$27)</f>
        <v>2.0008513070394414</v>
      </c>
      <c r="AS27" s="6">
        <v>0.13</v>
      </c>
      <c r="AT27" s="6">
        <v>0.65</v>
      </c>
      <c r="AV27" s="141"/>
      <c r="AW27" s="102" t="s">
        <v>163</v>
      </c>
      <c r="AX27" s="104"/>
      <c r="AY27" s="124">
        <v>18.385000000000002</v>
      </c>
      <c r="AZ27" s="129">
        <v>19.026235580444336</v>
      </c>
      <c r="BA27" s="99">
        <f t="shared" si="22"/>
        <v>0.64123558044433437</v>
      </c>
      <c r="BB27" s="108">
        <f t="shared" si="23"/>
        <v>0.64116359599745698</v>
      </c>
      <c r="BC27" s="97">
        <f t="shared" si="40"/>
        <v>0.36760898043009987</v>
      </c>
      <c r="BD27" s="114"/>
      <c r="BF27" s="147"/>
      <c r="BG27" s="102" t="s">
        <v>163</v>
      </c>
      <c r="BH27" s="104"/>
      <c r="BI27" s="124">
        <v>18.385000000000002</v>
      </c>
      <c r="BJ27" s="129">
        <v>21.935945510864258</v>
      </c>
      <c r="BK27" s="99">
        <f t="shared" si="24"/>
        <v>3.5509455108642562</v>
      </c>
      <c r="BL27" s="108">
        <f t="shared" si="25"/>
        <v>8.5321579816932364E-2</v>
      </c>
      <c r="BM27" s="97">
        <f t="shared" si="8"/>
        <v>0.3332798210870887</v>
      </c>
      <c r="BN27" s="114"/>
      <c r="BP27" s="147"/>
      <c r="BQ27" s="102" t="s">
        <v>163</v>
      </c>
      <c r="BR27" s="104"/>
      <c r="BS27" s="124">
        <v>18.385000000000002</v>
      </c>
      <c r="BT27" s="121">
        <v>19.857843399047852</v>
      </c>
      <c r="BU27" s="99">
        <f t="shared" si="26"/>
        <v>1.47284339904785</v>
      </c>
      <c r="BV27" s="108">
        <f t="shared" si="27"/>
        <v>0.36027154166531161</v>
      </c>
      <c r="BW27" s="97">
        <f t="shared" si="10"/>
        <v>3.2682371654718523</v>
      </c>
      <c r="BX27" s="114"/>
      <c r="BZ27" s="147"/>
      <c r="CA27" s="102" t="s">
        <v>163</v>
      </c>
      <c r="CB27" s="104"/>
      <c r="CC27" s="124">
        <v>18.385000000000002</v>
      </c>
      <c r="CD27" s="129">
        <v>23.977138519287109</v>
      </c>
      <c r="CE27" s="99">
        <f t="shared" si="28"/>
        <v>5.5921385192871078</v>
      </c>
      <c r="CF27" s="108">
        <f t="shared" si="29"/>
        <v>2.0729964854178894E-2</v>
      </c>
      <c r="CG27" s="97">
        <f t="shared" si="12"/>
        <v>7.8988804662023432E-2</v>
      </c>
      <c r="CH27" s="114"/>
      <c r="CJ27" s="147"/>
      <c r="CK27" s="102" t="s">
        <v>163</v>
      </c>
      <c r="CL27" s="104"/>
      <c r="CM27" s="124">
        <v>18.385000000000002</v>
      </c>
      <c r="CN27" s="129">
        <v>19.93562126159668</v>
      </c>
      <c r="CO27" s="99">
        <f t="shared" si="30"/>
        <v>1.5506212615966781</v>
      </c>
      <c r="CP27" s="108">
        <f t="shared" si="31"/>
        <v>0.34136303282992558</v>
      </c>
      <c r="CQ27" s="97">
        <f t="shared" si="14"/>
        <v>0.97682892918065534</v>
      </c>
      <c r="CR27" s="114"/>
      <c r="CT27" s="144"/>
      <c r="CU27" s="102" t="s">
        <v>163</v>
      </c>
      <c r="CV27" s="104"/>
      <c r="CW27" s="121">
        <v>18.385000000000002</v>
      </c>
      <c r="CX27" s="121">
        <v>25.311134338378906</v>
      </c>
      <c r="CY27" s="99">
        <f t="shared" si="32"/>
        <v>6.9261343383789047</v>
      </c>
      <c r="CZ27" s="108">
        <f t="shared" si="33"/>
        <v>8.2229151733396351E-3</v>
      </c>
      <c r="DA27" s="97">
        <f t="shared" si="16"/>
        <v>0.16576129187981964</v>
      </c>
      <c r="DB27" s="114"/>
      <c r="DD27" s="147"/>
      <c r="DE27" s="102" t="s">
        <v>163</v>
      </c>
      <c r="DF27" s="104"/>
      <c r="DG27" s="124">
        <v>18.385000000000002</v>
      </c>
      <c r="DH27" s="129">
        <v>24.337306976318359</v>
      </c>
      <c r="DI27" s="99">
        <f t="shared" si="34"/>
        <v>5.9523069763183578</v>
      </c>
      <c r="DJ27" s="108">
        <f t="shared" si="35"/>
        <v>1.6150168459123995E-2</v>
      </c>
      <c r="DK27" s="97">
        <f t="shared" si="18"/>
        <v>0.61536470405219101</v>
      </c>
      <c r="DL27" s="114"/>
      <c r="DN27" s="147"/>
      <c r="DO27" s="102" t="s">
        <v>163</v>
      </c>
      <c r="DP27" s="104"/>
      <c r="DQ27" s="124">
        <v>18.385000000000002</v>
      </c>
      <c r="DR27" s="129">
        <v>30.594326019287109</v>
      </c>
      <c r="DS27" s="99">
        <f t="shared" si="36"/>
        <v>12.209326019287108</v>
      </c>
      <c r="DT27" s="108">
        <f t="shared" si="37"/>
        <v>2.1116728751133723E-4</v>
      </c>
      <c r="DU27" s="97">
        <f t="shared" si="20"/>
        <v>0.10577205692499114</v>
      </c>
      <c r="DV27" s="114"/>
    </row>
    <row r="28" spans="2:126" x14ac:dyDescent="0.25">
      <c r="P28" s="177"/>
      <c r="Q28" s="177"/>
      <c r="R28" s="177"/>
      <c r="S28" s="177"/>
      <c r="T28" s="177"/>
      <c r="U28" s="177"/>
      <c r="V28" s="177"/>
      <c r="W28" s="177"/>
      <c r="Y28" s="9"/>
      <c r="Z28" s="9"/>
      <c r="AA28" s="71"/>
      <c r="AB28" s="185">
        <v>11.987719535827637</v>
      </c>
      <c r="AC28" s="179">
        <v>17.969329833984375</v>
      </c>
      <c r="AD28" s="84">
        <f t="shared" ref="AD28:AD44" si="43">AC28-AB28</f>
        <v>5.9816102981567383</v>
      </c>
      <c r="AE28" s="190">
        <f t="shared" ref="AE28:AE44" si="44">POWER(2,-AD28)</f>
        <v>1.5825443067846074E-2</v>
      </c>
      <c r="AF28" s="210">
        <f t="shared" si="41"/>
        <v>0.52614970571674213</v>
      </c>
      <c r="AG28" s="67"/>
      <c r="AH28" s="38"/>
      <c r="AI28" s="9"/>
      <c r="AJ28" s="20"/>
      <c r="AK28" s="22">
        <v>5.9816102981567383</v>
      </c>
      <c r="AL28" s="22">
        <v>25.469034194946289</v>
      </c>
      <c r="AM28" s="24">
        <f t="shared" ref="AM28:AM34" si="45">AL28-AK28</f>
        <v>19.487423896789551</v>
      </c>
      <c r="AN28" s="76">
        <f t="shared" ref="AN28:AN34" si="46">POWER(2,-AM28)</f>
        <v>1.3605072763638266E-6</v>
      </c>
      <c r="AO28" s="212">
        <f t="shared" si="42"/>
        <v>5.892682528390579</v>
      </c>
      <c r="AP28" s="61"/>
      <c r="AS28" s="6">
        <v>2.81</v>
      </c>
      <c r="AT28" s="6">
        <v>0.09</v>
      </c>
      <c r="AV28" s="141"/>
      <c r="AW28" s="102" t="s">
        <v>164</v>
      </c>
      <c r="AX28" s="104"/>
      <c r="AY28" s="126">
        <v>16.338999999999999</v>
      </c>
      <c r="AZ28" s="129">
        <v>14.494753837585449</v>
      </c>
      <c r="BA28" s="99">
        <f t="shared" si="22"/>
        <v>-1.8442461624145494</v>
      </c>
      <c r="BB28" s="108">
        <f t="shared" si="23"/>
        <v>3.5906528119441279</v>
      </c>
      <c r="BC28" s="97">
        <f t="shared" si="40"/>
        <v>2.0586886521899279</v>
      </c>
      <c r="BD28" s="114"/>
      <c r="BF28" s="147"/>
      <c r="BG28" s="102" t="s">
        <v>164</v>
      </c>
      <c r="BH28" s="104"/>
      <c r="BI28" s="126">
        <v>16.338999999999999</v>
      </c>
      <c r="BJ28" s="129">
        <v>19.194555282592773</v>
      </c>
      <c r="BK28" s="99">
        <f t="shared" si="24"/>
        <v>2.8555552825927748</v>
      </c>
      <c r="BL28" s="108">
        <f t="shared" si="25"/>
        <v>0.13816314346333652</v>
      </c>
      <c r="BM28" s="97">
        <f t="shared" si="8"/>
        <v>0.53968747218569879</v>
      </c>
      <c r="BN28" s="114"/>
      <c r="BP28" s="147"/>
      <c r="BQ28" s="102" t="s">
        <v>164</v>
      </c>
      <c r="BR28" s="104"/>
      <c r="BS28" s="126">
        <v>16.338999999999999</v>
      </c>
      <c r="BT28" s="121">
        <v>20.950780868530273</v>
      </c>
      <c r="BU28" s="99">
        <f t="shared" si="26"/>
        <v>4.6117808685302748</v>
      </c>
      <c r="BV28" s="108">
        <f t="shared" si="27"/>
        <v>4.089927646704903E-2</v>
      </c>
      <c r="BW28" s="97">
        <f t="shared" si="10"/>
        <v>0.37102163210741357</v>
      </c>
      <c r="BX28" s="114"/>
      <c r="BZ28" s="147"/>
      <c r="CA28" s="102" t="s">
        <v>164</v>
      </c>
      <c r="CB28" s="104"/>
      <c r="CC28" s="126">
        <v>16.338999999999999</v>
      </c>
      <c r="CD28" s="129">
        <v>22.064783096313477</v>
      </c>
      <c r="CE28" s="99">
        <f t="shared" si="28"/>
        <v>5.7257830963134779</v>
      </c>
      <c r="CF28" s="108">
        <f t="shared" si="29"/>
        <v>1.8895898147426603E-2</v>
      </c>
      <c r="CG28" s="97">
        <f t="shared" si="12"/>
        <v>7.2000334693268359E-2</v>
      </c>
      <c r="CH28" s="114"/>
      <c r="CJ28" s="147"/>
      <c r="CK28" s="102" t="s">
        <v>164</v>
      </c>
      <c r="CL28" s="104"/>
      <c r="CM28" s="126">
        <v>16.338999999999999</v>
      </c>
      <c r="CN28" s="129">
        <v>17.955141067504883</v>
      </c>
      <c r="CO28" s="99">
        <f t="shared" si="30"/>
        <v>1.6161410675048842</v>
      </c>
      <c r="CP28" s="108">
        <f t="shared" si="31"/>
        <v>0.32620683868084355</v>
      </c>
      <c r="CQ28" s="97">
        <f t="shared" si="14"/>
        <v>0.93345865332398958</v>
      </c>
      <c r="CR28" s="114"/>
      <c r="CT28" s="144"/>
      <c r="CU28" s="102" t="s">
        <v>164</v>
      </c>
      <c r="CV28" s="104"/>
      <c r="CW28" s="158">
        <v>16.338999999999999</v>
      </c>
      <c r="CX28" s="121">
        <v>23.544248580932617</v>
      </c>
      <c r="CY28" s="99">
        <f t="shared" si="32"/>
        <v>7.2052485809326186</v>
      </c>
      <c r="CZ28" s="108">
        <f t="shared" si="33"/>
        <v>6.7764782840711111E-3</v>
      </c>
      <c r="DA28" s="97">
        <f t="shared" si="16"/>
        <v>0.13660335429520981</v>
      </c>
      <c r="DB28" s="114"/>
      <c r="DD28" s="147"/>
      <c r="DE28" s="102" t="s">
        <v>164</v>
      </c>
      <c r="DF28" s="104"/>
      <c r="DG28" s="126">
        <v>16.338999999999999</v>
      </c>
      <c r="DH28" s="129">
        <v>19.363138198852539</v>
      </c>
      <c r="DI28" s="99">
        <f t="shared" si="34"/>
        <v>3.0241381988525404</v>
      </c>
      <c r="DJ28" s="108">
        <f t="shared" si="35"/>
        <v>0.12292598334565001</v>
      </c>
      <c r="DK28" s="97">
        <f t="shared" si="18"/>
        <v>4.683809432283998</v>
      </c>
      <c r="DL28" s="114"/>
      <c r="DN28" s="147"/>
      <c r="DO28" s="102" t="s">
        <v>164</v>
      </c>
      <c r="DP28" s="104"/>
      <c r="DQ28" s="126">
        <v>16.338999999999999</v>
      </c>
      <c r="DR28" s="129">
        <v>28.552106857299805</v>
      </c>
      <c r="DS28" s="99">
        <f t="shared" si="36"/>
        <v>12.213106857299806</v>
      </c>
      <c r="DT28" s="108">
        <f t="shared" si="37"/>
        <v>2.1061461072378605E-4</v>
      </c>
      <c r="DU28" s="97">
        <f t="shared" si="20"/>
        <v>0.1054952254075581</v>
      </c>
      <c r="DV28" s="114"/>
    </row>
    <row r="29" spans="2:126" x14ac:dyDescent="0.25">
      <c r="P29" s="177"/>
      <c r="Q29" s="177"/>
      <c r="R29" s="177"/>
      <c r="S29" s="177"/>
      <c r="T29" s="177"/>
      <c r="U29" s="177"/>
      <c r="V29" s="177"/>
      <c r="W29" s="177"/>
      <c r="Y29" s="9"/>
      <c r="Z29" s="9"/>
      <c r="AA29" s="71"/>
      <c r="AB29" s="185">
        <v>14.220629692077637</v>
      </c>
      <c r="AC29" s="179">
        <v>19.516407012939453</v>
      </c>
      <c r="AD29" s="84">
        <f t="shared" si="43"/>
        <v>5.2957773208618164</v>
      </c>
      <c r="AE29" s="190">
        <f t="shared" si="44"/>
        <v>2.5457290360636386E-2</v>
      </c>
      <c r="AF29" s="210">
        <f t="shared" si="41"/>
        <v>0.84638046304112302</v>
      </c>
      <c r="AG29" s="67"/>
      <c r="AH29" s="38"/>
      <c r="AI29" s="9"/>
      <c r="AJ29" s="20"/>
      <c r="AK29" s="22">
        <v>5.2957773208618164</v>
      </c>
      <c r="AL29" s="22">
        <v>25.490831375122099</v>
      </c>
      <c r="AM29" s="24">
        <f t="shared" si="45"/>
        <v>20.195054054260282</v>
      </c>
      <c r="AN29" s="76">
        <f t="shared" si="46"/>
        <v>8.3307282055531765E-7</v>
      </c>
      <c r="AO29" s="212">
        <f t="shared" si="42"/>
        <v>3.608237706514557</v>
      </c>
      <c r="AP29" s="61"/>
      <c r="AS29" s="6">
        <v>1.49</v>
      </c>
      <c r="AT29" s="6">
        <v>0.06</v>
      </c>
      <c r="AV29" s="141"/>
      <c r="AW29" s="102" t="s">
        <v>165</v>
      </c>
      <c r="AX29" s="104"/>
      <c r="AY29" s="124">
        <v>12.739270210266113</v>
      </c>
      <c r="AZ29" s="129">
        <v>18.719240188598633</v>
      </c>
      <c r="BA29" s="99">
        <f t="shared" si="22"/>
        <v>5.9799699783325195</v>
      </c>
      <c r="BB29" s="108">
        <f t="shared" si="23"/>
        <v>1.5843446561447105E-2</v>
      </c>
      <c r="BC29" s="97">
        <f t="shared" si="40"/>
        <v>9.0837865301626429E-3</v>
      </c>
      <c r="BD29" s="114"/>
      <c r="BF29" s="147"/>
      <c r="BG29" s="102" t="s">
        <v>165</v>
      </c>
      <c r="BH29" s="104"/>
      <c r="BI29" s="124">
        <v>12.739270210266113</v>
      </c>
      <c r="BJ29" s="129">
        <v>21.260282516479492</v>
      </c>
      <c r="BK29" s="99">
        <f t="shared" si="24"/>
        <v>8.5210123062133789</v>
      </c>
      <c r="BL29" s="108">
        <f t="shared" si="25"/>
        <v>2.7221979488173571E-3</v>
      </c>
      <c r="BM29" s="97">
        <f t="shared" si="8"/>
        <v>1.063334325609195E-2</v>
      </c>
      <c r="BN29" s="114"/>
      <c r="BP29" s="147"/>
      <c r="BQ29" s="102" t="s">
        <v>165</v>
      </c>
      <c r="BR29" s="104"/>
      <c r="BS29" s="124">
        <v>12.739270210266113</v>
      </c>
      <c r="BT29" s="121">
        <v>19.739700317382813</v>
      </c>
      <c r="BU29" s="99">
        <f t="shared" si="26"/>
        <v>7.0004301071166992</v>
      </c>
      <c r="BV29" s="108">
        <f t="shared" si="27"/>
        <v>7.8101712257837418E-3</v>
      </c>
      <c r="BW29" s="97">
        <f t="shared" si="10"/>
        <v>7.0850702641726243E-2</v>
      </c>
      <c r="BX29" s="114"/>
      <c r="BZ29" s="147"/>
      <c r="CA29" s="102" t="s">
        <v>165</v>
      </c>
      <c r="CB29" s="104"/>
      <c r="CC29" s="124">
        <v>12.739270210266113</v>
      </c>
      <c r="CD29" s="129">
        <v>25.909246444702148</v>
      </c>
      <c r="CE29" s="99">
        <f t="shared" si="28"/>
        <v>13.169976234436035</v>
      </c>
      <c r="CF29" s="108">
        <f t="shared" si="29"/>
        <v>1.0850309121369294E-4</v>
      </c>
      <c r="CG29" s="97">
        <f t="shared" si="12"/>
        <v>4.1343675869167691E-4</v>
      </c>
      <c r="CH29" s="114"/>
      <c r="CJ29" s="147"/>
      <c r="CK29" s="102" t="s">
        <v>165</v>
      </c>
      <c r="CL29" s="104"/>
      <c r="CM29" s="124">
        <v>12.739270210266113</v>
      </c>
      <c r="CN29" s="129">
        <v>18.023330688476563</v>
      </c>
      <c r="CO29" s="99">
        <f t="shared" si="30"/>
        <v>5.2840604782104492</v>
      </c>
      <c r="CP29" s="108">
        <f t="shared" si="31"/>
        <v>2.5664883496308352E-2</v>
      </c>
      <c r="CQ29" s="97">
        <f t="shared" si="14"/>
        <v>7.3441463345961286E-2</v>
      </c>
      <c r="CR29" s="114"/>
      <c r="CT29" s="144"/>
      <c r="CU29" s="102" t="s">
        <v>165</v>
      </c>
      <c r="CV29" s="104"/>
      <c r="CW29" s="121">
        <v>12.739270210266113</v>
      </c>
      <c r="CX29" s="121">
        <v>22.839523315429688</v>
      </c>
      <c r="CY29" s="99">
        <f t="shared" si="32"/>
        <v>10.100253105163574</v>
      </c>
      <c r="CZ29" s="108">
        <f t="shared" si="33"/>
        <v>9.1100519081840686E-4</v>
      </c>
      <c r="DA29" s="97">
        <f t="shared" si="16"/>
        <v>1.836446006750549E-2</v>
      </c>
      <c r="DB29" s="114"/>
      <c r="DD29" s="147"/>
      <c r="DE29" s="102" t="s">
        <v>165</v>
      </c>
      <c r="DF29" s="104"/>
      <c r="DG29" s="124">
        <v>12.739270210266113</v>
      </c>
      <c r="DH29" s="129">
        <v>21.267648696899414</v>
      </c>
      <c r="DI29" s="99">
        <f t="shared" si="34"/>
        <v>8.5283784866333008</v>
      </c>
      <c r="DJ29" s="108">
        <f t="shared" si="35"/>
        <v>2.7083342451656198E-3</v>
      </c>
      <c r="DK29" s="97">
        <f t="shared" si="18"/>
        <v>0.10319479363134489</v>
      </c>
      <c r="DL29" s="114"/>
      <c r="DN29" s="147"/>
      <c r="DO29" s="102" t="s">
        <v>165</v>
      </c>
      <c r="DP29" s="104"/>
      <c r="DQ29" s="124">
        <v>12.739270210266113</v>
      </c>
      <c r="DR29" s="129">
        <v>28.462350845336914</v>
      </c>
      <c r="DS29" s="99">
        <f t="shared" si="36"/>
        <v>15.723080635070801</v>
      </c>
      <c r="DT29" s="108">
        <f t="shared" si="37"/>
        <v>1.8487624199652135E-5</v>
      </c>
      <c r="DU29" s="97">
        <f t="shared" si="20"/>
        <v>9.2603076087173931E-3</v>
      </c>
      <c r="DV29" s="114"/>
    </row>
    <row r="30" spans="2:126" x14ac:dyDescent="0.25">
      <c r="Y30" s="9"/>
      <c r="Z30" s="9"/>
      <c r="AA30" s="71"/>
      <c r="AB30" s="185">
        <v>12.213205337524414</v>
      </c>
      <c r="AC30" s="179">
        <v>17.968515396118164</v>
      </c>
      <c r="AD30" s="84">
        <f t="shared" si="43"/>
        <v>5.75531005859375</v>
      </c>
      <c r="AE30" s="190">
        <f t="shared" si="44"/>
        <v>1.8513095353535635E-2</v>
      </c>
      <c r="AF30" s="210">
        <f t="shared" si="41"/>
        <v>0.61550628506317806</v>
      </c>
      <c r="AG30" s="67"/>
      <c r="AI30" s="9"/>
      <c r="AJ30" s="20"/>
      <c r="AK30" s="22">
        <v>5.75531005859375</v>
      </c>
      <c r="AL30" s="22">
        <v>27.798948287963867</v>
      </c>
      <c r="AM30" s="24">
        <f t="shared" si="45"/>
        <v>22.043638229370117</v>
      </c>
      <c r="AN30" s="76">
        <f t="shared" si="46"/>
        <v>2.3131493777566268E-7</v>
      </c>
      <c r="AO30" s="212">
        <f t="shared" si="42"/>
        <v>1.0018803398313401</v>
      </c>
      <c r="AP30" s="61"/>
      <c r="AQ30" s="25"/>
      <c r="AS30" s="6">
        <v>2.7</v>
      </c>
      <c r="AT30" s="6">
        <v>0.25</v>
      </c>
      <c r="AV30" s="141"/>
      <c r="AW30" s="102" t="s">
        <v>166</v>
      </c>
      <c r="AX30" s="104"/>
      <c r="AY30" s="135">
        <v>19.155572891235352</v>
      </c>
      <c r="AZ30" s="129">
        <v>17.90561194987</v>
      </c>
      <c r="BA30" s="99">
        <f t="shared" si="22"/>
        <v>-1.2499609413653516</v>
      </c>
      <c r="BB30" s="108">
        <f t="shared" si="23"/>
        <v>2.3783498391589331</v>
      </c>
      <c r="BC30" s="97">
        <f t="shared" si="40"/>
        <v>1.3636188407096885</v>
      </c>
      <c r="BD30" s="114"/>
      <c r="BF30" s="147"/>
      <c r="BG30" s="102" t="s">
        <v>166</v>
      </c>
      <c r="BH30" s="104"/>
      <c r="BI30" s="152">
        <v>19.155572891235352</v>
      </c>
      <c r="BJ30" s="129">
        <v>20.331550598144531</v>
      </c>
      <c r="BK30" s="99">
        <f t="shared" si="24"/>
        <v>1.1759777069091797</v>
      </c>
      <c r="BL30" s="108">
        <f t="shared" si="25"/>
        <v>0.44258372121455042</v>
      </c>
      <c r="BM30" s="97">
        <f t="shared" si="8"/>
        <v>1.7288032375740257</v>
      </c>
      <c r="BN30" s="114"/>
      <c r="BP30" s="147"/>
      <c r="BQ30" s="102" t="s">
        <v>166</v>
      </c>
      <c r="BR30" s="104"/>
      <c r="BS30" s="152">
        <v>19.155572891235352</v>
      </c>
      <c r="BT30" s="121">
        <v>20.93095588684082</v>
      </c>
      <c r="BU30" s="99">
        <f t="shared" si="26"/>
        <v>1.7753829956054688</v>
      </c>
      <c r="BV30" s="108">
        <f t="shared" si="27"/>
        <v>0.29211675293254646</v>
      </c>
      <c r="BW30" s="97">
        <f t="shared" si="10"/>
        <v>2.6499645910917367</v>
      </c>
      <c r="BX30" s="114"/>
      <c r="BZ30" s="147"/>
      <c r="CA30" s="102" t="s">
        <v>166</v>
      </c>
      <c r="CB30" s="104"/>
      <c r="CC30" s="152">
        <v>19.155572891235352</v>
      </c>
      <c r="CD30" s="129">
        <v>18.965402603149414</v>
      </c>
      <c r="CE30" s="99">
        <f t="shared" si="28"/>
        <v>-0.1901702880859375</v>
      </c>
      <c r="CF30" s="108">
        <f t="shared" si="29"/>
        <v>1.1408983735259659</v>
      </c>
      <c r="CG30" s="97">
        <f t="shared" si="12"/>
        <v>4.3472432008246313</v>
      </c>
      <c r="CH30" s="114"/>
      <c r="CJ30" s="147"/>
      <c r="CK30" s="102" t="s">
        <v>166</v>
      </c>
      <c r="CL30" s="104"/>
      <c r="CM30" s="152">
        <v>19.155572891235352</v>
      </c>
      <c r="CN30" s="129"/>
      <c r="CO30" s="99">
        <f t="shared" si="30"/>
        <v>-19.155572891235352</v>
      </c>
      <c r="CP30" s="108">
        <f t="shared" si="31"/>
        <v>583985.44676114072</v>
      </c>
      <c r="CQ30" s="97">
        <f t="shared" si="14"/>
        <v>1671106.1941524995</v>
      </c>
      <c r="CR30" s="114"/>
      <c r="CT30" s="144"/>
      <c r="CU30" s="102" t="s">
        <v>166</v>
      </c>
      <c r="CV30" s="104"/>
      <c r="CW30" s="122">
        <v>19.155572891235352</v>
      </c>
      <c r="CX30" s="121">
        <v>21.518957138061523</v>
      </c>
      <c r="CY30" s="99">
        <f t="shared" si="32"/>
        <v>2.3633842468261719</v>
      </c>
      <c r="CZ30" s="108">
        <f t="shared" si="33"/>
        <v>0.19433474303874346</v>
      </c>
      <c r="DA30" s="97">
        <f t="shared" si="16"/>
        <v>3.9174887961481812</v>
      </c>
      <c r="DB30" s="114"/>
      <c r="DD30" s="147"/>
      <c r="DE30" s="102" t="s">
        <v>166</v>
      </c>
      <c r="DF30" s="104"/>
      <c r="DG30" s="152">
        <v>19.155572891235352</v>
      </c>
      <c r="DH30" s="129">
        <v>22.262119293212891</v>
      </c>
      <c r="DI30" s="99">
        <f t="shared" si="34"/>
        <v>3.1065464019775391</v>
      </c>
      <c r="DJ30" s="108">
        <f t="shared" si="35"/>
        <v>0.11610110417069193</v>
      </c>
      <c r="DK30" s="97">
        <f t="shared" si="18"/>
        <v>4.4237632436439416</v>
      </c>
      <c r="DL30" s="114"/>
      <c r="DN30" s="147"/>
      <c r="DO30" s="102" t="s">
        <v>166</v>
      </c>
      <c r="DP30" s="104"/>
      <c r="DQ30" s="152">
        <v>19.155572891235352</v>
      </c>
      <c r="DR30" s="129">
        <v>27.289377212524414</v>
      </c>
      <c r="DS30" s="99">
        <f t="shared" si="36"/>
        <v>8.1338043212890625</v>
      </c>
      <c r="DT30" s="108">
        <f t="shared" si="37"/>
        <v>3.5602534866859916E-3</v>
      </c>
      <c r="DU30" s="97">
        <f t="shared" si="20"/>
        <v>1.7833033653043027</v>
      </c>
      <c r="DV30" s="114"/>
    </row>
    <row r="31" spans="2:126" x14ac:dyDescent="0.25">
      <c r="Y31" s="9"/>
      <c r="Z31" s="9"/>
      <c r="AA31" s="71"/>
      <c r="AB31" s="185">
        <v>17.127532958984375</v>
      </c>
      <c r="AC31" s="179">
        <v>22.29774284362793</v>
      </c>
      <c r="AD31" s="84">
        <f t="shared" si="43"/>
        <v>5.1702098846435547</v>
      </c>
      <c r="AE31" s="190">
        <f t="shared" si="44"/>
        <v>2.7772293152983192E-2</v>
      </c>
      <c r="AF31" s="210">
        <f t="shared" si="41"/>
        <v>0.92334753642445855</v>
      </c>
      <c r="AG31" s="67"/>
      <c r="AH31" s="25"/>
      <c r="AI31" s="9"/>
      <c r="AJ31" s="20"/>
      <c r="AK31" s="22">
        <v>5.1702098846435547</v>
      </c>
      <c r="AL31" s="22">
        <v>28.733242034912109</v>
      </c>
      <c r="AM31" s="24">
        <f t="shared" si="45"/>
        <v>23.563032150268555</v>
      </c>
      <c r="AN31" s="76">
        <f t="shared" si="46"/>
        <v>8.0690152075295497E-8</v>
      </c>
      <c r="AO31" s="212">
        <f t="shared" si="42"/>
        <v>0.34948835453351845</v>
      </c>
      <c r="AP31" s="61"/>
      <c r="AS31" s="6">
        <v>0.15</v>
      </c>
      <c r="AT31" s="6">
        <v>0.72</v>
      </c>
      <c r="AV31" s="141"/>
      <c r="AW31" s="102" t="s">
        <v>159</v>
      </c>
      <c r="AX31" s="104"/>
      <c r="AY31" s="124">
        <v>17.820133209228516</v>
      </c>
      <c r="AZ31" s="129">
        <v>15.809618949890137</v>
      </c>
      <c r="BA31" s="99">
        <f t="shared" si="22"/>
        <v>-2.0105142593383789</v>
      </c>
      <c r="BB31" s="108">
        <f t="shared" si="23"/>
        <v>4.0292582032199666</v>
      </c>
      <c r="BC31" s="97">
        <f t="shared" si="40"/>
        <v>2.3101615706534639</v>
      </c>
      <c r="BD31" s="114"/>
      <c r="BF31" s="147"/>
      <c r="BG31" s="102" t="s">
        <v>159</v>
      </c>
      <c r="BH31" s="104"/>
      <c r="BI31" s="124">
        <v>17.820133209228516</v>
      </c>
      <c r="BJ31" s="129">
        <v>17.759601593017578</v>
      </c>
      <c r="BK31" s="99">
        <f t="shared" si="24"/>
        <v>-6.05316162109375E-2</v>
      </c>
      <c r="BL31" s="108">
        <f t="shared" si="25"/>
        <v>1.0428499680375249</v>
      </c>
      <c r="BM31" s="97">
        <f t="shared" si="8"/>
        <v>4.0735397951368908</v>
      </c>
      <c r="BN31" s="114"/>
      <c r="BP31" s="147"/>
      <c r="BQ31" s="102" t="s">
        <v>159</v>
      </c>
      <c r="BR31" s="104"/>
      <c r="BS31" s="124">
        <v>17.820133209228516</v>
      </c>
      <c r="BT31" s="121">
        <v>19.91377067565918</v>
      </c>
      <c r="BU31" s="99">
        <f t="shared" si="26"/>
        <v>2.0936374664306641</v>
      </c>
      <c r="BV31" s="108">
        <f t="shared" si="27"/>
        <v>0.23428922865591875</v>
      </c>
      <c r="BW31" s="97">
        <f t="shared" si="10"/>
        <v>2.125376767267245</v>
      </c>
      <c r="BX31" s="114"/>
      <c r="BZ31" s="147"/>
      <c r="CA31" s="102" t="s">
        <v>159</v>
      </c>
      <c r="CB31" s="104"/>
      <c r="CC31" s="124">
        <v>17.820133209228516</v>
      </c>
      <c r="CD31" s="129">
        <v>17.347782135009766</v>
      </c>
      <c r="CE31" s="99">
        <f t="shared" si="28"/>
        <v>-0.47235107421875</v>
      </c>
      <c r="CF31" s="108">
        <f t="shared" si="29"/>
        <v>1.3873685387865549</v>
      </c>
      <c r="CG31" s="97">
        <f t="shared" si="12"/>
        <v>5.2863853496768867</v>
      </c>
      <c r="CH31" s="114"/>
      <c r="CJ31" s="147"/>
      <c r="CK31" s="102" t="s">
        <v>159</v>
      </c>
      <c r="CL31" s="104"/>
      <c r="CM31" s="124">
        <v>17.820133209228516</v>
      </c>
      <c r="CN31" s="129">
        <v>17.705236434936523</v>
      </c>
      <c r="CO31" s="99">
        <f t="shared" si="30"/>
        <v>-0.11489677429199219</v>
      </c>
      <c r="CP31" s="108">
        <f t="shared" si="31"/>
        <v>1.0828975607745366</v>
      </c>
      <c r="CQ31" s="97">
        <f t="shared" si="14"/>
        <v>3.098770408542614</v>
      </c>
      <c r="CR31" s="114"/>
      <c r="CT31" s="144"/>
      <c r="CU31" s="102" t="s">
        <v>159</v>
      </c>
      <c r="CV31" s="104"/>
      <c r="CW31" s="121">
        <v>17.820133209228516</v>
      </c>
      <c r="CX31" s="121">
        <v>29.200246810913086</v>
      </c>
      <c r="CY31" s="99">
        <f t="shared" si="32"/>
        <v>11.38011360168457</v>
      </c>
      <c r="CZ31" s="108">
        <f t="shared" si="33"/>
        <v>3.7518412313735218E-4</v>
      </c>
      <c r="DA31" s="97">
        <f t="shared" si="16"/>
        <v>7.5631334670313421E-3</v>
      </c>
      <c r="DB31" s="114"/>
      <c r="DD31" s="147"/>
      <c r="DE31" s="102" t="s">
        <v>159</v>
      </c>
      <c r="DF31" s="104"/>
      <c r="DG31" s="124">
        <v>17.820133209228516</v>
      </c>
      <c r="DH31" s="129">
        <v>26.731512069702148</v>
      </c>
      <c r="DI31" s="99">
        <f t="shared" si="34"/>
        <v>8.9113788604736328</v>
      </c>
      <c r="DJ31" s="108">
        <f t="shared" si="35"/>
        <v>2.0768620960348533E-3</v>
      </c>
      <c r="DK31" s="97">
        <f t="shared" si="18"/>
        <v>7.9134012274756332E-2</v>
      </c>
      <c r="DL31" s="114"/>
      <c r="DN31" s="147"/>
      <c r="DO31" s="102" t="s">
        <v>159</v>
      </c>
      <c r="DP31" s="104"/>
      <c r="DQ31" s="124">
        <v>17.820133209228516</v>
      </c>
      <c r="DR31" s="129">
        <v>25.2992372122254</v>
      </c>
      <c r="DS31" s="99">
        <f t="shared" si="36"/>
        <v>7.479104002996884</v>
      </c>
      <c r="DT31" s="108">
        <f t="shared" si="37"/>
        <v>5.6048675535435048E-3</v>
      </c>
      <c r="DU31" s="97">
        <f t="shared" si="20"/>
        <v>2.8074346974723103</v>
      </c>
      <c r="DV31" s="114"/>
    </row>
    <row r="32" spans="2:126" x14ac:dyDescent="0.25">
      <c r="Y32" s="9"/>
      <c r="Z32" s="9"/>
      <c r="AA32" s="71"/>
      <c r="AB32" s="185">
        <v>13.500105857849121</v>
      </c>
      <c r="AC32" s="179">
        <v>17.902975082397461</v>
      </c>
      <c r="AD32" s="84">
        <f t="shared" si="43"/>
        <v>4.4028692245483398</v>
      </c>
      <c r="AE32" s="190">
        <f t="shared" si="44"/>
        <v>4.7272034771827211E-2</v>
      </c>
      <c r="AF32" s="210">
        <f t="shared" si="41"/>
        <v>1.571656924687526</v>
      </c>
      <c r="AG32" s="67"/>
      <c r="AI32" s="9"/>
      <c r="AJ32" s="20"/>
      <c r="AK32" s="22">
        <v>4.4028692245483398</v>
      </c>
      <c r="AL32" s="84">
        <v>28.066757202148438</v>
      </c>
      <c r="AM32" s="24">
        <f t="shared" si="45"/>
        <v>23.663887977600098</v>
      </c>
      <c r="AN32" s="76">
        <f t="shared" si="46"/>
        <v>7.5241926150121902E-8</v>
      </c>
      <c r="AO32" s="212">
        <f t="shared" si="42"/>
        <v>0.32589078451110748</v>
      </c>
      <c r="AP32" s="61"/>
      <c r="AT32" s="6">
        <v>0.64</v>
      </c>
      <c r="AV32" s="141"/>
      <c r="AW32" s="102" t="s">
        <v>167</v>
      </c>
      <c r="AX32" s="104"/>
      <c r="AY32" s="124">
        <v>14.72556209564209</v>
      </c>
      <c r="AZ32" s="129">
        <v>11.339088439941406</v>
      </c>
      <c r="BA32" s="99">
        <f t="shared" si="22"/>
        <v>-3.3864736557006836</v>
      </c>
      <c r="BB32" s="108">
        <f t="shared" si="23"/>
        <v>10.457554819982143</v>
      </c>
      <c r="BC32" s="97">
        <f t="shared" si="40"/>
        <v>5.9958037062053657</v>
      </c>
      <c r="BD32" s="114"/>
      <c r="BF32" s="147"/>
      <c r="BG32" s="102" t="s">
        <v>167</v>
      </c>
      <c r="BH32" s="104"/>
      <c r="BI32" s="124">
        <v>14.72556209564209</v>
      </c>
      <c r="BJ32" s="129">
        <v>19.642723083496094</v>
      </c>
      <c r="BK32" s="99">
        <f t="shared" si="24"/>
        <v>4.9171609878540039</v>
      </c>
      <c r="BL32" s="108">
        <f t="shared" si="25"/>
        <v>3.3096879529038968E-2</v>
      </c>
      <c r="BM32" s="97">
        <f t="shared" si="8"/>
        <v>0.12928173753517386</v>
      </c>
      <c r="BN32" s="114"/>
      <c r="BP32" s="147"/>
      <c r="BQ32" s="102" t="s">
        <v>167</v>
      </c>
      <c r="BR32" s="104"/>
      <c r="BS32" s="124">
        <v>14.72556209564209</v>
      </c>
      <c r="BT32" s="121">
        <v>19.428388595581055</v>
      </c>
      <c r="BU32" s="99">
        <f t="shared" si="26"/>
        <v>4.7028264999389648</v>
      </c>
      <c r="BV32" s="108">
        <f t="shared" si="27"/>
        <v>3.8397960641412952E-2</v>
      </c>
      <c r="BW32" s="97">
        <f t="shared" si="10"/>
        <v>0.34833071040391378</v>
      </c>
      <c r="BX32" s="114"/>
      <c r="BZ32" s="147"/>
      <c r="CA32" s="102" t="s">
        <v>167</v>
      </c>
      <c r="CB32" s="104"/>
      <c r="CC32" s="124">
        <v>14.72556209564209</v>
      </c>
      <c r="CD32" s="129">
        <v>19.704742431640625</v>
      </c>
      <c r="CE32" s="99">
        <f t="shared" si="28"/>
        <v>4.9791803359985352</v>
      </c>
      <c r="CF32" s="108">
        <f t="shared" si="29"/>
        <v>3.1704241322163221E-2</v>
      </c>
      <c r="CG32" s="97">
        <f t="shared" si="12"/>
        <v>0.12080484180122339</v>
      </c>
      <c r="CH32" s="114"/>
      <c r="CJ32" s="147"/>
      <c r="CK32" s="102" t="s">
        <v>167</v>
      </c>
      <c r="CL32" s="104"/>
      <c r="CM32" s="124">
        <v>14.72556209564209</v>
      </c>
      <c r="CN32" s="129">
        <v>18.147598266601563</v>
      </c>
      <c r="CO32" s="99">
        <f t="shared" si="30"/>
        <v>3.4220361709594727</v>
      </c>
      <c r="CP32" s="108">
        <f t="shared" si="31"/>
        <v>9.3296309820448772E-2</v>
      </c>
      <c r="CQ32" s="97">
        <f t="shared" si="14"/>
        <v>0.26697247696361082</v>
      </c>
      <c r="CR32" s="114"/>
      <c r="CT32" s="144"/>
      <c r="CU32" s="102" t="s">
        <v>167</v>
      </c>
      <c r="CV32" s="104"/>
      <c r="CW32" s="121">
        <v>14.72556209564209</v>
      </c>
      <c r="CX32" s="121">
        <v>19.706995010375977</v>
      </c>
      <c r="CY32" s="99">
        <f t="shared" si="32"/>
        <v>4.9814329147338867</v>
      </c>
      <c r="CZ32" s="108">
        <f t="shared" si="33"/>
        <v>3.1654777940629202E-2</v>
      </c>
      <c r="DA32" s="97">
        <f t="shared" si="16"/>
        <v>0.63811151823866541</v>
      </c>
      <c r="DB32" s="114"/>
      <c r="DD32" s="147"/>
      <c r="DE32" s="102" t="s">
        <v>167</v>
      </c>
      <c r="DF32" s="104"/>
      <c r="DG32" s="124">
        <v>14.72556209564209</v>
      </c>
      <c r="DH32" s="129">
        <v>20.916862487792969</v>
      </c>
      <c r="DI32" s="99">
        <f t="shared" si="34"/>
        <v>6.1913003921508789</v>
      </c>
      <c r="DJ32" s="108">
        <f t="shared" si="35"/>
        <v>1.3684624018964763E-2</v>
      </c>
      <c r="DK32" s="97">
        <f t="shared" si="18"/>
        <v>0.52142085271799843</v>
      </c>
      <c r="DL32" s="114"/>
      <c r="DN32" s="147"/>
      <c r="DO32" s="102" t="s">
        <v>167</v>
      </c>
      <c r="DP32" s="104"/>
      <c r="DQ32" s="124">
        <v>14.72556209564209</v>
      </c>
      <c r="DR32" s="129">
        <v>26.44287109375</v>
      </c>
      <c r="DS32" s="99">
        <f t="shared" si="36"/>
        <v>11.71730899810791</v>
      </c>
      <c r="DT32" s="108">
        <f t="shared" si="37"/>
        <v>2.9698774109490427E-4</v>
      </c>
      <c r="DU32" s="97">
        <f t="shared" si="20"/>
        <v>0.14875885667389763</v>
      </c>
      <c r="DV32" s="114"/>
    </row>
    <row r="33" spans="25:126" x14ac:dyDescent="0.25">
      <c r="Y33" s="9"/>
      <c r="Z33" s="9"/>
      <c r="AA33" s="71"/>
      <c r="AB33" s="185">
        <v>13.010574340820313</v>
      </c>
      <c r="AC33" s="179">
        <v>16.964805603027344</v>
      </c>
      <c r="AD33" s="84">
        <f t="shared" si="43"/>
        <v>3.9542312622070313</v>
      </c>
      <c r="AE33" s="190">
        <f t="shared" si="44"/>
        <v>6.451456603470121E-2</v>
      </c>
      <c r="AF33" s="210">
        <f t="shared" si="41"/>
        <v>2.1449206690818654</v>
      </c>
      <c r="AG33" s="67"/>
      <c r="AI33" s="9"/>
      <c r="AJ33" s="20"/>
      <c r="AK33" s="22">
        <v>3.9542312622070313</v>
      </c>
      <c r="AL33" s="84">
        <v>25.881446838378906</v>
      </c>
      <c r="AM33" s="24">
        <f t="shared" si="45"/>
        <v>21.927215576171875</v>
      </c>
      <c r="AN33" s="76">
        <f t="shared" si="46"/>
        <v>2.5075545536398481E-7</v>
      </c>
      <c r="AO33" s="212">
        <f t="shared" si="42"/>
        <v>1.0860818728372839</v>
      </c>
      <c r="AP33" s="61"/>
      <c r="AV33" s="141"/>
      <c r="AW33" s="102" t="s">
        <v>168</v>
      </c>
      <c r="AX33" s="104"/>
      <c r="AY33" s="124">
        <v>18.12510871887207</v>
      </c>
      <c r="AZ33" s="129">
        <v>20.011207580566406</v>
      </c>
      <c r="BA33" s="99">
        <f t="shared" si="22"/>
        <v>1.8860988616943359</v>
      </c>
      <c r="BB33" s="108">
        <f t="shared" si="23"/>
        <v>0.27053762171504836</v>
      </c>
      <c r="BC33" s="97">
        <f t="shared" si="40"/>
        <v>0.15511183090789116</v>
      </c>
      <c r="BD33" s="114"/>
      <c r="BF33" s="147"/>
      <c r="BG33" s="102" t="s">
        <v>168</v>
      </c>
      <c r="BH33" s="104"/>
      <c r="BI33" s="124">
        <v>18.12510871887207</v>
      </c>
      <c r="BJ33" s="129">
        <v>18.601966857910156</v>
      </c>
      <c r="BK33" s="99">
        <f>BJ33-BI33</f>
        <v>0.47685813903808594</v>
      </c>
      <c r="BL33" s="108">
        <f t="shared" si="25"/>
        <v>0.71854073928708906</v>
      </c>
      <c r="BM33" s="97">
        <f t="shared" si="8"/>
        <v>2.8067357583768135</v>
      </c>
      <c r="BN33" s="114"/>
      <c r="BP33" s="147"/>
      <c r="BQ33" s="102" t="s">
        <v>168</v>
      </c>
      <c r="BR33" s="104"/>
      <c r="BS33" s="124">
        <v>18.12510871887207</v>
      </c>
      <c r="BT33" s="121">
        <v>21.254997253417969</v>
      </c>
      <c r="BU33" s="99">
        <f t="shared" si="26"/>
        <v>3.1298885345458984</v>
      </c>
      <c r="BV33" s="108">
        <f t="shared" si="27"/>
        <v>0.11423775717134151</v>
      </c>
      <c r="BW33" s="97">
        <f t="shared" si="10"/>
        <v>1.0363185556142835</v>
      </c>
      <c r="BX33" s="114"/>
      <c r="BZ33" s="147"/>
      <c r="CA33" s="102" t="s">
        <v>168</v>
      </c>
      <c r="CB33" s="104"/>
      <c r="CC33" s="124">
        <v>18.12510871887207</v>
      </c>
      <c r="CD33" s="129">
        <v>18.441194534301758</v>
      </c>
      <c r="CE33" s="99">
        <f t="shared" si="28"/>
        <v>0.3160858154296875</v>
      </c>
      <c r="CF33" s="108">
        <f t="shared" si="29"/>
        <v>0.80324621606370461</v>
      </c>
      <c r="CG33" s="97">
        <f t="shared" si="12"/>
        <v>3.0606640629868331</v>
      </c>
      <c r="CH33" s="114"/>
      <c r="CJ33" s="147"/>
      <c r="CK33" s="102" t="s">
        <v>168</v>
      </c>
      <c r="CL33" s="104"/>
      <c r="CM33" s="124">
        <v>18.12510871887207</v>
      </c>
      <c r="CN33" s="129">
        <v>20.083683013916016</v>
      </c>
      <c r="CO33" s="99">
        <f t="shared" si="30"/>
        <v>1.9585742950439453</v>
      </c>
      <c r="CP33" s="108">
        <f t="shared" si="31"/>
        <v>0.25728258373827673</v>
      </c>
      <c r="CQ33" s="97">
        <f t="shared" si="14"/>
        <v>0.73622814013111582</v>
      </c>
      <c r="CR33" s="114"/>
      <c r="CT33" s="144"/>
      <c r="CU33" s="102" t="s">
        <v>168</v>
      </c>
      <c r="CV33" s="104"/>
      <c r="CW33" s="121">
        <v>18.12510871887207</v>
      </c>
      <c r="CX33" s="121">
        <v>22.547950744628906</v>
      </c>
      <c r="CY33" s="99">
        <f t="shared" si="32"/>
        <v>4.4228420257568359</v>
      </c>
      <c r="CZ33" s="108">
        <f t="shared" si="33"/>
        <v>4.6622105647269603E-2</v>
      </c>
      <c r="DA33" s="97">
        <f t="shared" si="16"/>
        <v>0.93982976831684317</v>
      </c>
      <c r="DB33" s="114"/>
      <c r="DD33" s="147"/>
      <c r="DE33" s="102" t="s">
        <v>168</v>
      </c>
      <c r="DF33" s="104"/>
      <c r="DG33" s="124">
        <v>18.12510871887207</v>
      </c>
      <c r="DH33" s="129">
        <v>23.56787109375</v>
      </c>
      <c r="DI33" s="99">
        <f t="shared" si="34"/>
        <v>5.4427623748779297</v>
      </c>
      <c r="DJ33" s="108">
        <f t="shared" si="35"/>
        <v>2.2991391985543983E-2</v>
      </c>
      <c r="DK33" s="97">
        <f t="shared" si="18"/>
        <v>0.87603365628915553</v>
      </c>
      <c r="DL33" s="114"/>
      <c r="DN33" s="147"/>
      <c r="DO33" s="102" t="s">
        <v>168</v>
      </c>
      <c r="DP33" s="104"/>
      <c r="DQ33" s="124">
        <v>18.12510871887207</v>
      </c>
      <c r="DR33" s="129">
        <v>26.76695442199707</v>
      </c>
      <c r="DS33" s="99">
        <f t="shared" si="36"/>
        <v>8.641845703125</v>
      </c>
      <c r="DT33" s="108">
        <f t="shared" si="37"/>
        <v>2.5034863365328802E-3</v>
      </c>
      <c r="DU33" s="97">
        <f t="shared" si="20"/>
        <v>1.2539768939565354</v>
      </c>
      <c r="DV33" s="114"/>
    </row>
    <row r="34" spans="25:126" x14ac:dyDescent="0.25">
      <c r="Y34" s="9"/>
      <c r="Z34" s="9"/>
      <c r="AA34" s="71"/>
      <c r="AB34" s="185">
        <v>13.223753929138184</v>
      </c>
      <c r="AC34" s="179">
        <v>17.537918090820313</v>
      </c>
      <c r="AD34" s="84">
        <f t="shared" si="43"/>
        <v>4.3141641616821289</v>
      </c>
      <c r="AE34" s="190">
        <f t="shared" si="44"/>
        <v>5.0269802747689711E-2</v>
      </c>
      <c r="AF34" s="210">
        <f t="shared" si="41"/>
        <v>1.67132394390115</v>
      </c>
      <c r="AG34" s="67"/>
      <c r="AI34" s="9"/>
      <c r="AJ34" s="20"/>
      <c r="AK34" s="22">
        <v>4.3141641616821289</v>
      </c>
      <c r="AL34" s="84">
        <v>26.077816009521484</v>
      </c>
      <c r="AM34" s="24">
        <f t="shared" si="45"/>
        <v>21.763651847839355</v>
      </c>
      <c r="AN34" s="76">
        <f t="shared" si="46"/>
        <v>2.8085876292347799E-7</v>
      </c>
      <c r="AO34" s="212">
        <f t="shared" si="42"/>
        <v>1.2164665003834847</v>
      </c>
      <c r="AP34" s="61"/>
      <c r="AR34" s="81" t="s">
        <v>152</v>
      </c>
      <c r="AS34" s="4" t="s">
        <v>125</v>
      </c>
      <c r="AT34" s="4" t="s">
        <v>2</v>
      </c>
      <c r="AV34" s="141"/>
      <c r="AW34" s="30" t="s">
        <v>212</v>
      </c>
      <c r="AX34" s="104"/>
      <c r="AY34" s="124">
        <v>17.633881568908691</v>
      </c>
      <c r="AZ34" s="121">
        <v>19.286823272705078</v>
      </c>
      <c r="BA34" s="99">
        <f t="shared" si="22"/>
        <v>1.6529417037963867</v>
      </c>
      <c r="BB34" s="108">
        <f t="shared" si="23"/>
        <v>0.31799110076272752</v>
      </c>
      <c r="BC34" s="97">
        <f t="shared" si="40"/>
        <v>0.182319122712162</v>
      </c>
      <c r="BD34" s="228"/>
      <c r="BF34" s="147"/>
      <c r="BG34" s="30" t="s">
        <v>212</v>
      </c>
      <c r="BH34" s="104"/>
      <c r="BI34" s="124">
        <v>17.633881568908691</v>
      </c>
      <c r="BJ34" s="129">
        <v>19.028545379638672</v>
      </c>
      <c r="BK34" s="99">
        <f t="shared" ref="BK34:BK37" si="47">BJ34-BI34</f>
        <v>1.3946638107299805</v>
      </c>
      <c r="BL34" s="108">
        <f t="shared" si="25"/>
        <v>0.38033330653949599</v>
      </c>
      <c r="BM34" s="97">
        <f t="shared" si="8"/>
        <v>1.4856431002440094</v>
      </c>
      <c r="BN34" s="228"/>
      <c r="BP34" s="147"/>
      <c r="BQ34" s="30" t="s">
        <v>212</v>
      </c>
      <c r="BR34" s="104"/>
      <c r="BS34" s="124">
        <v>17.633881568908691</v>
      </c>
      <c r="BT34" s="121">
        <v>19.952960968017578</v>
      </c>
      <c r="BU34" s="99">
        <f t="shared" si="26"/>
        <v>2.3190793991088867</v>
      </c>
      <c r="BV34" s="108">
        <f t="shared" si="27"/>
        <v>0.20039530323704358</v>
      </c>
      <c r="BW34" s="97">
        <f t="shared" si="10"/>
        <v>1.8179048358855368</v>
      </c>
      <c r="BX34" s="114"/>
      <c r="BZ34" s="147"/>
      <c r="CA34" s="30" t="s">
        <v>212</v>
      </c>
      <c r="CB34" s="104"/>
      <c r="CC34" s="124">
        <v>17.633881568908691</v>
      </c>
      <c r="CD34" s="129">
        <v>21.38459587097168</v>
      </c>
      <c r="CE34" s="99">
        <f t="shared" si="28"/>
        <v>3.7507143020629883</v>
      </c>
      <c r="CF34" s="108">
        <f t="shared" si="29"/>
        <v>7.4288654045109911E-2</v>
      </c>
      <c r="CG34" s="97">
        <f t="shared" si="12"/>
        <v>0.283067145759821</v>
      </c>
      <c r="CH34" s="228"/>
      <c r="CJ34" s="147"/>
      <c r="CK34" s="30" t="s">
        <v>212</v>
      </c>
      <c r="CL34" s="104"/>
      <c r="CM34" s="124">
        <v>17.633881568908691</v>
      </c>
      <c r="CN34" s="129">
        <v>17.372356414794922</v>
      </c>
      <c r="CO34" s="99">
        <f t="shared" si="30"/>
        <v>-0.26152515411376953</v>
      </c>
      <c r="CP34" s="108">
        <f t="shared" si="31"/>
        <v>1.1987452961189684</v>
      </c>
      <c r="CQ34" s="97">
        <f t="shared" si="14"/>
        <v>3.4302750191220661</v>
      </c>
      <c r="CR34" s="228"/>
      <c r="CT34" s="144"/>
      <c r="CU34" s="30" t="s">
        <v>212</v>
      </c>
      <c r="CV34" s="104"/>
      <c r="CW34" s="121">
        <v>17.633881568908691</v>
      </c>
      <c r="CX34" s="121">
        <v>22.970682144165039</v>
      </c>
      <c r="CY34" s="99">
        <f t="shared" si="32"/>
        <v>5.3368005752563477</v>
      </c>
      <c r="CZ34" s="108">
        <f t="shared" si="33"/>
        <v>2.4743603397679542E-2</v>
      </c>
      <c r="DA34" s="97">
        <f t="shared" si="16"/>
        <v>0.49879289503791258</v>
      </c>
      <c r="DB34" s="228"/>
      <c r="DD34" s="147"/>
      <c r="DE34" s="30" t="s">
        <v>212</v>
      </c>
      <c r="DF34" s="104"/>
      <c r="DG34" s="124">
        <v>17.633881568908691</v>
      </c>
      <c r="DH34" s="129">
        <v>22.971080780029297</v>
      </c>
      <c r="DI34" s="99">
        <f t="shared" si="34"/>
        <v>5.3371992111206055</v>
      </c>
      <c r="DJ34" s="108">
        <f t="shared" si="35"/>
        <v>2.4736767354831199E-2</v>
      </c>
      <c r="DK34" s="97">
        <f t="shared" si="18"/>
        <v>0.94253713582249954</v>
      </c>
      <c r="DL34" s="228"/>
      <c r="DN34" s="147"/>
      <c r="DO34" s="30" t="s">
        <v>212</v>
      </c>
      <c r="DP34" s="104"/>
      <c r="DQ34" s="124">
        <v>17.633881568908691</v>
      </c>
      <c r="DR34" s="129">
        <v>25.884126663208008</v>
      </c>
      <c r="DS34" s="99">
        <f t="shared" si="36"/>
        <v>8.2502450942993164</v>
      </c>
      <c r="DT34" s="108">
        <f t="shared" si="37"/>
        <v>3.2841936347813815E-3</v>
      </c>
      <c r="DU34" s="97">
        <f t="shared" si="20"/>
        <v>1.64502712605114</v>
      </c>
      <c r="DV34" s="228"/>
    </row>
    <row r="35" spans="25:126" x14ac:dyDescent="0.25">
      <c r="Y35" s="9"/>
      <c r="Z35" s="9"/>
      <c r="AA35" s="71"/>
      <c r="AB35" s="185">
        <v>15.009339332580566</v>
      </c>
      <c r="AC35" s="179">
        <v>18.746974945068359</v>
      </c>
      <c r="AD35" s="84">
        <f t="shared" si="43"/>
        <v>3.737635612487793</v>
      </c>
      <c r="AE35" s="190">
        <f t="shared" si="44"/>
        <v>7.4965176488726429E-2</v>
      </c>
      <c r="AF35" s="210">
        <f t="shared" si="41"/>
        <v>2.4923729073144636</v>
      </c>
      <c r="AG35" s="67"/>
      <c r="AI35" s="9"/>
      <c r="AJ35" s="20"/>
      <c r="AK35" s="22">
        <v>5.17</v>
      </c>
      <c r="AL35" s="84">
        <v>25.924400329589801</v>
      </c>
      <c r="AM35" s="119">
        <f>AL35-AK35</f>
        <v>20.754400329589799</v>
      </c>
      <c r="AN35" s="194">
        <f>POWER(2,-AM35)</f>
        <v>5.6533120575910248E-7</v>
      </c>
      <c r="AO35" s="212">
        <f t="shared" si="42"/>
        <v>2.4485847130741716</v>
      </c>
      <c r="AP35" s="61"/>
      <c r="AS35" s="6">
        <v>0.26</v>
      </c>
      <c r="AT35" s="6">
        <v>0</v>
      </c>
      <c r="AV35" s="141"/>
      <c r="AW35" s="30" t="s">
        <v>213</v>
      </c>
      <c r="AX35" s="104"/>
      <c r="AY35" s="124">
        <v>19.015460968017578</v>
      </c>
      <c r="AZ35" s="121"/>
      <c r="BA35" s="99">
        <f t="shared" si="22"/>
        <v>-19.015460968017578</v>
      </c>
      <c r="BB35" s="108">
        <f t="shared" si="23"/>
        <v>529936.86565603118</v>
      </c>
      <c r="BC35" s="97">
        <f t="shared" si="40"/>
        <v>303837.5105702494</v>
      </c>
      <c r="BD35" s="228"/>
      <c r="BF35" s="147"/>
      <c r="BG35" s="30" t="s">
        <v>213</v>
      </c>
      <c r="BH35" s="104"/>
      <c r="BI35" s="124">
        <v>19.015460968017578</v>
      </c>
      <c r="BJ35" s="129">
        <v>19.547794342041016</v>
      </c>
      <c r="BK35" s="99">
        <f t="shared" si="47"/>
        <v>0.5323333740234375</v>
      </c>
      <c r="BL35" s="108">
        <f t="shared" si="25"/>
        <v>0.69143552101515482</v>
      </c>
      <c r="BM35" s="97">
        <f t="shared" si="8"/>
        <v>2.7008584139162513</v>
      </c>
      <c r="BN35" s="228"/>
      <c r="BP35" s="147"/>
      <c r="BQ35" s="30" t="s">
        <v>213</v>
      </c>
      <c r="BR35" s="104"/>
      <c r="BS35" s="124">
        <v>19.015460968017578</v>
      </c>
      <c r="BT35" s="121">
        <v>21.725008010864258</v>
      </c>
      <c r="BU35" s="99">
        <f t="shared" si="26"/>
        <v>2.7095470428466797</v>
      </c>
      <c r="BV35" s="108">
        <f t="shared" si="27"/>
        <v>0.15287802567554393</v>
      </c>
      <c r="BW35" s="97">
        <f t="shared" si="10"/>
        <v>1.3868473845789753</v>
      </c>
      <c r="BX35" s="114"/>
      <c r="BZ35" s="147"/>
      <c r="CA35" s="30" t="s">
        <v>213</v>
      </c>
      <c r="CB35" s="104"/>
      <c r="CC35" s="124">
        <v>19.015460968017578</v>
      </c>
      <c r="CD35" s="129">
        <v>20.830827713012695</v>
      </c>
      <c r="CE35" s="99">
        <f t="shared" si="28"/>
        <v>1.8153667449951172</v>
      </c>
      <c r="CF35" s="108">
        <f t="shared" si="29"/>
        <v>0.28413200542513445</v>
      </c>
      <c r="CG35" s="97">
        <f t="shared" si="12"/>
        <v>1.0826476374961465</v>
      </c>
      <c r="CH35" s="228"/>
      <c r="CJ35" s="147"/>
      <c r="CK35" s="30" t="s">
        <v>213</v>
      </c>
      <c r="CL35" s="104"/>
      <c r="CM35" s="124">
        <v>19.015460968017578</v>
      </c>
      <c r="CN35" s="129">
        <v>18.80040168762207</v>
      </c>
      <c r="CO35" s="99">
        <f t="shared" si="30"/>
        <v>-0.21505928039550781</v>
      </c>
      <c r="CP35" s="108">
        <f t="shared" si="31"/>
        <v>1.1607516087327143</v>
      </c>
      <c r="CQ35" s="97">
        <f t="shared" si="14"/>
        <v>3.3215540112921711</v>
      </c>
      <c r="CR35" s="228"/>
      <c r="CT35" s="144"/>
      <c r="CU35" s="30" t="s">
        <v>213</v>
      </c>
      <c r="CV35" s="104"/>
      <c r="CW35" s="121">
        <v>19.015460968017578</v>
      </c>
      <c r="CX35" s="121">
        <v>21.761415481567383</v>
      </c>
      <c r="CY35" s="99">
        <f t="shared" si="32"/>
        <v>2.7459545135498047</v>
      </c>
      <c r="CZ35" s="108">
        <f t="shared" si="33"/>
        <v>0.14906830891283757</v>
      </c>
      <c r="DA35" s="97">
        <f t="shared" si="16"/>
        <v>3.0049872755401932</v>
      </c>
      <c r="DB35" s="228"/>
      <c r="DD35" s="147"/>
      <c r="DE35" s="30" t="s">
        <v>213</v>
      </c>
      <c r="DF35" s="104"/>
      <c r="DG35" s="124">
        <v>19.015460968017578</v>
      </c>
      <c r="DH35" s="129">
        <v>24.726480484008789</v>
      </c>
      <c r="DI35" s="99">
        <f t="shared" si="34"/>
        <v>5.7110195159912109</v>
      </c>
      <c r="DJ35" s="108">
        <f t="shared" si="35"/>
        <v>1.9090258969296288E-2</v>
      </c>
      <c r="DK35" s="97">
        <f t="shared" si="18"/>
        <v>0.72739003253455181</v>
      </c>
      <c r="DL35" s="228"/>
      <c r="DN35" s="147"/>
      <c r="DO35" s="30" t="s">
        <v>213</v>
      </c>
      <c r="DP35" s="104"/>
      <c r="DQ35" s="124">
        <v>19.015460968017578</v>
      </c>
      <c r="DR35" s="129">
        <v>25.986139297485352</v>
      </c>
      <c r="DS35" s="99">
        <f t="shared" si="36"/>
        <v>6.9706783294677734</v>
      </c>
      <c r="DT35" s="108">
        <f t="shared" si="37"/>
        <v>7.972907631742486E-3</v>
      </c>
      <c r="DU35" s="97">
        <f t="shared" si="20"/>
        <v>3.9935676108785865</v>
      </c>
      <c r="DV35" s="228"/>
    </row>
    <row r="36" spans="25:126" x14ac:dyDescent="0.25">
      <c r="Y36" s="9"/>
      <c r="Z36" s="9"/>
      <c r="AA36" s="19" t="s">
        <v>125</v>
      </c>
      <c r="AB36" s="184">
        <v>14.299309730529785</v>
      </c>
      <c r="AC36" s="178">
        <v>21.474336624145508</v>
      </c>
      <c r="AD36" s="181">
        <f t="shared" si="43"/>
        <v>7.1750268936157227</v>
      </c>
      <c r="AE36" s="87">
        <f t="shared" si="44"/>
        <v>6.9199297457558078E-3</v>
      </c>
      <c r="AF36" s="209">
        <f t="shared" si="41"/>
        <v>0.23006742899397992</v>
      </c>
      <c r="AG36" s="162">
        <f>AVERAGE(AF36:AF44)</f>
        <v>1</v>
      </c>
      <c r="AI36" s="9"/>
      <c r="AJ36" s="70" t="s">
        <v>125</v>
      </c>
      <c r="AK36" s="203">
        <v>6.1845865249633789</v>
      </c>
      <c r="AL36" s="87">
        <v>28.079563140869141</v>
      </c>
      <c r="AM36" s="50">
        <f t="shared" ref="AM36:AM44" si="48">AL36-AK36</f>
        <v>21.894976615905762</v>
      </c>
      <c r="AN36" s="75">
        <f t="shared" ref="AN36:AN44" si="49">POWER(2,-AM36)</f>
        <v>2.5642200061737507E-7</v>
      </c>
      <c r="AO36" s="134">
        <f t="shared" si="42"/>
        <v>1.1106250361052015</v>
      </c>
      <c r="AP36" s="59">
        <f>AVERAGE(AO44,AO43,AO42,AO41,AO40,AO39,AO38,AO37,AO36)</f>
        <v>1</v>
      </c>
      <c r="AS36" s="6">
        <v>0.43</v>
      </c>
      <c r="AT36" s="6">
        <v>0.21</v>
      </c>
      <c r="AV36" s="141"/>
      <c r="AW36" s="102" t="s">
        <v>217</v>
      </c>
      <c r="AX36" s="104"/>
      <c r="AY36" s="124">
        <v>14.627624034881592</v>
      </c>
      <c r="AZ36" s="121">
        <v>19.211555480957031</v>
      </c>
      <c r="BA36" s="99">
        <f t="shared" si="22"/>
        <v>4.5839314460754395</v>
      </c>
      <c r="BB36" s="108">
        <f t="shared" si="23"/>
        <v>4.1696455335833653E-2</v>
      </c>
      <c r="BC36" s="97">
        <f t="shared" si="40"/>
        <v>2.3906521719638932E-2</v>
      </c>
      <c r="BD36" s="228"/>
      <c r="BF36" s="147"/>
      <c r="BG36" s="102" t="s">
        <v>217</v>
      </c>
      <c r="BH36" s="104"/>
      <c r="BI36" s="124">
        <v>14.627624034881592</v>
      </c>
      <c r="BJ36" s="129">
        <v>19.326116561889648</v>
      </c>
      <c r="BK36" s="99">
        <f t="shared" si="47"/>
        <v>4.6984925270080566</v>
      </c>
      <c r="BL36" s="108">
        <f t="shared" si="25"/>
        <v>3.8513484664823107E-2</v>
      </c>
      <c r="BM36" s="97">
        <f t="shared" si="8"/>
        <v>0.15043986885935834</v>
      </c>
      <c r="BN36" s="228"/>
      <c r="BP36" s="147"/>
      <c r="BQ36" s="102" t="s">
        <v>217</v>
      </c>
      <c r="BR36" s="104"/>
      <c r="BS36" s="124">
        <v>14.627624034881592</v>
      </c>
      <c r="BT36" s="121">
        <v>20.126073837280273</v>
      </c>
      <c r="BU36" s="99">
        <f t="shared" si="26"/>
        <v>5.4984498023986816</v>
      </c>
      <c r="BV36" s="108">
        <f t="shared" si="27"/>
        <v>2.2120843326586242E-2</v>
      </c>
      <c r="BW36" s="97">
        <f t="shared" si="10"/>
        <v>0.20067131019383019</v>
      </c>
      <c r="BX36" s="114"/>
      <c r="BZ36" s="147"/>
      <c r="CA36" s="102" t="s">
        <v>217</v>
      </c>
      <c r="CB36" s="104"/>
      <c r="CC36" s="124">
        <v>14.627624034881592</v>
      </c>
      <c r="CD36" s="129">
        <v>21.918376922607422</v>
      </c>
      <c r="CE36" s="99">
        <f t="shared" si="28"/>
        <v>7.2907528877258301</v>
      </c>
      <c r="CF36" s="108">
        <f t="shared" si="29"/>
        <v>6.3865260773781343E-3</v>
      </c>
      <c r="CG36" s="97">
        <f t="shared" si="12"/>
        <v>2.4335017658905809E-2</v>
      </c>
      <c r="CH36" s="228"/>
      <c r="CJ36" s="147"/>
      <c r="CK36" s="102" t="s">
        <v>217</v>
      </c>
      <c r="CL36" s="104"/>
      <c r="CM36" s="124">
        <v>14.627624034881592</v>
      </c>
      <c r="CN36" s="129">
        <v>36.601966857910156</v>
      </c>
      <c r="CO36" s="99">
        <f t="shared" si="30"/>
        <v>21.974342823028564</v>
      </c>
      <c r="CP36" s="108">
        <f t="shared" si="31"/>
        <v>2.4269659051948318E-7</v>
      </c>
      <c r="CQ36" s="97">
        <f t="shared" si="14"/>
        <v>6.9448952532319939E-7</v>
      </c>
      <c r="CR36" s="228"/>
      <c r="CT36" s="144"/>
      <c r="CU36" s="102" t="s">
        <v>217</v>
      </c>
      <c r="CV36" s="104"/>
      <c r="CW36" s="121">
        <v>14.627624034881592</v>
      </c>
      <c r="CX36" s="121">
        <v>22.971654891967773</v>
      </c>
      <c r="CY36" s="99">
        <f t="shared" si="32"/>
        <v>8.3440308570861816</v>
      </c>
      <c r="CZ36" s="108">
        <f t="shared" si="33"/>
        <v>3.0774884188082439E-3</v>
      </c>
      <c r="DA36" s="97">
        <f t="shared" si="16"/>
        <v>6.2037421679938795E-2</v>
      </c>
      <c r="DB36" s="228"/>
      <c r="DD36" s="147"/>
      <c r="DE36" s="102" t="s">
        <v>217</v>
      </c>
      <c r="DF36" s="104"/>
      <c r="DG36" s="124">
        <v>14.627624034881592</v>
      </c>
      <c r="DH36" s="129">
        <v>20.998561859130859</v>
      </c>
      <c r="DI36" s="99">
        <f t="shared" si="34"/>
        <v>6.3709378242492676</v>
      </c>
      <c r="DJ36" s="108">
        <f t="shared" si="35"/>
        <v>1.2082494730145586E-2</v>
      </c>
      <c r="DK36" s="97">
        <f t="shared" si="18"/>
        <v>0.46037543277932391</v>
      </c>
      <c r="DL36" s="228"/>
      <c r="DN36" s="147"/>
      <c r="DO36" s="102" t="s">
        <v>217</v>
      </c>
      <c r="DP36" s="104"/>
      <c r="DQ36" s="124">
        <v>14.627624034881592</v>
      </c>
      <c r="DR36" s="129">
        <v>27.701086044311523</v>
      </c>
      <c r="DS36" s="99">
        <f t="shared" si="36"/>
        <v>13.073462009429932</v>
      </c>
      <c r="DT36" s="108">
        <f t="shared" si="37"/>
        <v>1.1601009648359024E-4</v>
      </c>
      <c r="DU36" s="97">
        <f t="shared" si="20"/>
        <v>5.8108557787281474E-2</v>
      </c>
      <c r="DV36" s="228"/>
    </row>
    <row r="37" spans="25:126" x14ac:dyDescent="0.25">
      <c r="Y37" s="9"/>
      <c r="Z37" s="9"/>
      <c r="AA37" s="71"/>
      <c r="AB37" s="185">
        <v>13.442352294921875</v>
      </c>
      <c r="AC37" s="179">
        <v>20.068174362182617</v>
      </c>
      <c r="AD37" s="84">
        <f t="shared" si="43"/>
        <v>6.6258220672607422</v>
      </c>
      <c r="AE37" s="22">
        <f t="shared" si="44"/>
        <v>1.012578756503428E-2</v>
      </c>
      <c r="AF37" s="210">
        <f t="shared" si="41"/>
        <v>0.33665282701106447</v>
      </c>
      <c r="AG37" s="61"/>
      <c r="AI37" s="9"/>
      <c r="AJ37" s="71"/>
      <c r="AK37" s="88">
        <v>5.9113044738769531</v>
      </c>
      <c r="AL37" s="22">
        <v>28.198905944824219</v>
      </c>
      <c r="AM37" s="24">
        <f t="shared" si="48"/>
        <v>22.287601470947266</v>
      </c>
      <c r="AN37" s="76">
        <f t="shared" si="49"/>
        <v>1.9532751541795674E-7</v>
      </c>
      <c r="AO37" s="212">
        <f t="shared" si="42"/>
        <v>0.84601020326298804</v>
      </c>
      <c r="AP37" s="61"/>
      <c r="AS37" s="6">
        <v>0.53</v>
      </c>
      <c r="AT37" s="6">
        <v>0.57999999999999996</v>
      </c>
      <c r="AV37" s="142"/>
      <c r="AW37" s="113" t="s">
        <v>218</v>
      </c>
      <c r="AX37" s="105"/>
      <c r="AY37" s="130">
        <v>14.218408584594727</v>
      </c>
      <c r="AZ37" s="155">
        <v>24.607694625854492</v>
      </c>
      <c r="BA37" s="100">
        <f t="shared" si="22"/>
        <v>10.389286041259766</v>
      </c>
      <c r="BB37" s="109">
        <f t="shared" si="23"/>
        <v>7.456126507494143E-4</v>
      </c>
      <c r="BC37" s="156">
        <f t="shared" si="40"/>
        <v>4.2749449290140838E-4</v>
      </c>
      <c r="BD37" s="229"/>
      <c r="BF37" s="148"/>
      <c r="BG37" s="113" t="s">
        <v>218</v>
      </c>
      <c r="BH37" s="105"/>
      <c r="BI37" s="130">
        <v>14.218408584594727</v>
      </c>
      <c r="BJ37" s="131">
        <v>20.142366409301758</v>
      </c>
      <c r="BK37" s="100">
        <f t="shared" si="47"/>
        <v>5.9239578247070313</v>
      </c>
      <c r="BL37" s="109">
        <f t="shared" si="25"/>
        <v>1.6470659979972227E-2</v>
      </c>
      <c r="BM37" s="156">
        <f t="shared" si="8"/>
        <v>6.4337048412481904E-2</v>
      </c>
      <c r="BN37" s="229"/>
      <c r="BP37" s="148"/>
      <c r="BQ37" s="113" t="s">
        <v>218</v>
      </c>
      <c r="BR37" s="105"/>
      <c r="BS37" s="130">
        <v>14.218408584594727</v>
      </c>
      <c r="BT37" s="155">
        <v>20.798686981201172</v>
      </c>
      <c r="BU37" s="100">
        <f t="shared" si="26"/>
        <v>6.5802783966064453</v>
      </c>
      <c r="BV37" s="109">
        <f t="shared" si="27"/>
        <v>1.0450542187904196E-2</v>
      </c>
      <c r="BW37" s="156">
        <f t="shared" si="10"/>
        <v>9.4803076090782409E-2</v>
      </c>
      <c r="BX37" s="115"/>
      <c r="BZ37" s="148"/>
      <c r="CA37" s="113" t="s">
        <v>218</v>
      </c>
      <c r="CB37" s="105"/>
      <c r="CC37" s="130">
        <v>14.218408584594727</v>
      </c>
      <c r="CD37" s="131">
        <v>20.963285446166992</v>
      </c>
      <c r="CE37" s="100">
        <f t="shared" si="28"/>
        <v>6.7448768615722656</v>
      </c>
      <c r="CF37" s="109">
        <f t="shared" si="29"/>
        <v>9.3237312674123059E-3</v>
      </c>
      <c r="CG37" s="156">
        <f t="shared" si="12"/>
        <v>3.5526851732909127E-2</v>
      </c>
      <c r="CH37" s="229"/>
      <c r="CJ37" s="148"/>
      <c r="CK37" s="113" t="s">
        <v>218</v>
      </c>
      <c r="CL37" s="105"/>
      <c r="CM37" s="130">
        <v>14.218408584594727</v>
      </c>
      <c r="CN37" s="131">
        <v>29.686130523681641</v>
      </c>
      <c r="CO37" s="100">
        <f t="shared" si="30"/>
        <v>15.467721939086914</v>
      </c>
      <c r="CP37" s="109">
        <f t="shared" si="31"/>
        <v>2.2067428684326539E-5</v>
      </c>
      <c r="CQ37" s="156">
        <f t="shared" si="14"/>
        <v>6.3147150272188041E-5</v>
      </c>
      <c r="CR37" s="229"/>
      <c r="CT37" s="145"/>
      <c r="CU37" s="113" t="s">
        <v>218</v>
      </c>
      <c r="CV37" s="105"/>
      <c r="CW37" s="155">
        <v>14.218408584594727</v>
      </c>
      <c r="CX37" s="155">
        <v>20.779071807861328</v>
      </c>
      <c r="CY37" s="100">
        <f t="shared" si="32"/>
        <v>6.5606632232666016</v>
      </c>
      <c r="CZ37" s="109">
        <f t="shared" si="33"/>
        <v>1.0593600190506031E-2</v>
      </c>
      <c r="DA37" s="156">
        <f t="shared" si="16"/>
        <v>0.21355064672561883</v>
      </c>
      <c r="DB37" s="229"/>
      <c r="DD37" s="148"/>
      <c r="DE37" s="113" t="s">
        <v>218</v>
      </c>
      <c r="DF37" s="105"/>
      <c r="DG37" s="130">
        <v>14.218408584594727</v>
      </c>
      <c r="DH37" s="131">
        <v>22.7301025390625</v>
      </c>
      <c r="DI37" s="100">
        <f t="shared" si="34"/>
        <v>8.5116939544677734</v>
      </c>
      <c r="DJ37" s="109">
        <f t="shared" si="35"/>
        <v>2.7398375015938643E-3</v>
      </c>
      <c r="DK37" s="156">
        <f t="shared" si="18"/>
        <v>0.10439515213644115</v>
      </c>
      <c r="DL37" s="229"/>
      <c r="DN37" s="148"/>
      <c r="DO37" s="113" t="s">
        <v>218</v>
      </c>
      <c r="DP37" s="105"/>
      <c r="DQ37" s="130">
        <v>14.218408584594727</v>
      </c>
      <c r="DR37" s="131">
        <v>26.473562240600586</v>
      </c>
      <c r="DS37" s="100">
        <f t="shared" si="36"/>
        <v>12.255153656005859</v>
      </c>
      <c r="DT37" s="109">
        <f t="shared" si="37"/>
        <v>2.0456491420226531E-4</v>
      </c>
      <c r="DU37" s="156">
        <f t="shared" si="20"/>
        <v>0.1024649793292262</v>
      </c>
      <c r="DV37" s="229"/>
    </row>
    <row r="38" spans="25:126" x14ac:dyDescent="0.25">
      <c r="Y38" s="9"/>
      <c r="Z38" s="9"/>
      <c r="AA38" s="71"/>
      <c r="AB38" s="185">
        <v>19.686965942382813</v>
      </c>
      <c r="AC38" s="179">
        <v>24.560819625854492</v>
      </c>
      <c r="AD38" s="84">
        <f t="shared" si="43"/>
        <v>4.8738536834716797</v>
      </c>
      <c r="AE38" s="22">
        <f t="shared" si="44"/>
        <v>3.4105454919921216E-2</v>
      </c>
      <c r="AF38" s="210">
        <f t="shared" si="41"/>
        <v>1.1339066459321896</v>
      </c>
      <c r="AG38" s="61"/>
      <c r="AI38" s="9"/>
      <c r="AJ38" s="71"/>
      <c r="AK38" s="88">
        <v>5.8423404693603516</v>
      </c>
      <c r="AL38" s="22">
        <v>27.895263671875</v>
      </c>
      <c r="AM38" s="24">
        <f t="shared" si="48"/>
        <v>22.052923202514648</v>
      </c>
      <c r="AN38" s="76">
        <f t="shared" si="49"/>
        <v>2.2983100914473098E-7</v>
      </c>
      <c r="AO38" s="212">
        <f t="shared" si="42"/>
        <v>0.99545308988656911</v>
      </c>
      <c r="AP38" s="61"/>
      <c r="AS38" s="6">
        <v>0.28000000000000003</v>
      </c>
      <c r="AT38" s="6">
        <v>0.1</v>
      </c>
    </row>
    <row r="39" spans="25:126" x14ac:dyDescent="0.25">
      <c r="Y39" s="9"/>
      <c r="Z39" s="9"/>
      <c r="AA39" s="71"/>
      <c r="AB39" s="185">
        <v>15.515597343444824</v>
      </c>
      <c r="AC39" s="179">
        <v>20.707550048828125</v>
      </c>
      <c r="AD39" s="84">
        <f t="shared" si="43"/>
        <v>5.1919527053833008</v>
      </c>
      <c r="AE39" s="22">
        <f t="shared" si="44"/>
        <v>2.7356875854912841E-2</v>
      </c>
      <c r="AF39" s="210">
        <f t="shared" si="41"/>
        <v>0.90953612601450617</v>
      </c>
      <c r="AG39" s="61"/>
      <c r="AI39" s="9"/>
      <c r="AJ39" s="71"/>
      <c r="AK39" s="88">
        <v>3.3712835311889648</v>
      </c>
      <c r="AL39" s="90">
        <v>27.060928344726563</v>
      </c>
      <c r="AM39" s="24">
        <f t="shared" si="48"/>
        <v>23.689644813537598</v>
      </c>
      <c r="AN39" s="76">
        <f t="shared" si="49"/>
        <v>7.3910531354166669E-8</v>
      </c>
      <c r="AO39" s="212">
        <f t="shared" si="42"/>
        <v>0.32012419510080764</v>
      </c>
      <c r="AP39" s="61"/>
      <c r="AS39" s="6">
        <v>3.27</v>
      </c>
      <c r="AT39" s="6">
        <v>0.31</v>
      </c>
      <c r="AV39" s="146" t="s">
        <v>2</v>
      </c>
      <c r="AW39" s="111" t="s">
        <v>184</v>
      </c>
      <c r="AX39" s="112"/>
      <c r="AY39" s="127">
        <v>18.411905288696289</v>
      </c>
      <c r="AZ39" s="149">
        <v>18.985406875610352</v>
      </c>
      <c r="BA39" s="98">
        <f>AY39-AZ39</f>
        <v>-0.5735015869140625</v>
      </c>
      <c r="BB39" s="116">
        <f>POWER(2,-BA39)</f>
        <v>1.4881310563196777</v>
      </c>
      <c r="BC39" s="101">
        <f t="shared" ref="BC39:BC70" si="50">BB39/BB6</f>
        <v>2.4043547860836081</v>
      </c>
      <c r="BF39" s="146" t="s">
        <v>2</v>
      </c>
      <c r="BG39" s="150" t="s">
        <v>184</v>
      </c>
      <c r="BH39" s="150"/>
      <c r="BI39" s="127">
        <v>18.411905288696289</v>
      </c>
      <c r="BJ39" s="128">
        <v>33.972389221191406</v>
      </c>
      <c r="BK39" s="98">
        <f t="shared" ref="BK39:BK70" si="51">BJ39-BI39</f>
        <v>15.560483932495117</v>
      </c>
      <c r="BL39" s="116">
        <f>POWER(2,-BK39)</f>
        <v>2.0693196857113452E-5</v>
      </c>
      <c r="BM39" s="101">
        <f t="shared" ref="BM39:BM70" si="52">BL39/BL6</f>
        <v>3.5877391719343313E-3</v>
      </c>
      <c r="BP39" s="146" t="s">
        <v>2</v>
      </c>
      <c r="BQ39" s="150" t="s">
        <v>184</v>
      </c>
      <c r="BR39" s="150"/>
      <c r="BS39" s="127">
        <v>18.411905288696289</v>
      </c>
      <c r="BT39" s="128">
        <v>26.769317626953125</v>
      </c>
      <c r="BU39" s="98">
        <f t="shared" si="26"/>
        <v>8.3574123382568359</v>
      </c>
      <c r="BV39" s="116">
        <f>POWER(2,-BU39)</f>
        <v>3.0490756525326035E-3</v>
      </c>
      <c r="BW39" s="101">
        <f t="shared" ref="BW39:BW70" si="53">BV39/BV6</f>
        <v>31.416190705010468</v>
      </c>
      <c r="BZ39" s="146" t="s">
        <v>2</v>
      </c>
      <c r="CA39" s="111" t="s">
        <v>184</v>
      </c>
      <c r="CB39" s="112"/>
      <c r="CC39" s="121">
        <v>18.411905288696289</v>
      </c>
      <c r="CD39" s="121">
        <v>26.232593536376953</v>
      </c>
      <c r="CE39" s="98">
        <f t="shared" si="28"/>
        <v>7.8206882476806641</v>
      </c>
      <c r="CF39" s="116">
        <f>POWER(2,-CE39)</f>
        <v>4.4232170471447283E-3</v>
      </c>
      <c r="CG39" s="101">
        <f t="shared" ref="CG39:CG70" si="54">CF39/CF6</f>
        <v>0.8527129458429823</v>
      </c>
      <c r="CJ39" s="146" t="s">
        <v>2</v>
      </c>
      <c r="CK39" s="150" t="s">
        <v>184</v>
      </c>
      <c r="CL39" s="150"/>
      <c r="CM39" s="127">
        <v>18.411905288696289</v>
      </c>
      <c r="CN39" s="128">
        <v>20.967113494873047</v>
      </c>
      <c r="CO39" s="98">
        <f t="shared" si="30"/>
        <v>2.5552082061767578</v>
      </c>
      <c r="CP39" s="116">
        <f>POWER(2,-CO39)</f>
        <v>0.17013970864899899</v>
      </c>
      <c r="CQ39" s="101">
        <f t="shared" ref="CQ39:CQ70" si="55">CP39/CP6</f>
        <v>0.63098270998999384</v>
      </c>
      <c r="CT39" s="146" t="s">
        <v>2</v>
      </c>
      <c r="CU39" s="150" t="s">
        <v>184</v>
      </c>
      <c r="CV39" s="150"/>
      <c r="CW39" s="127">
        <v>18.411905288696289</v>
      </c>
      <c r="CX39" s="128">
        <v>31.679121017456055</v>
      </c>
      <c r="CY39" s="98">
        <f t="shared" si="32"/>
        <v>13.267215728759766</v>
      </c>
      <c r="CZ39" s="116">
        <f>POWER(2,-CY39)</f>
        <v>1.0143085975535913E-4</v>
      </c>
      <c r="DA39" s="101">
        <f t="shared" ref="DA39:DA70" si="56">CZ39/CZ6</f>
        <v>8.647093289167726E-3</v>
      </c>
      <c r="DD39" s="146" t="s">
        <v>2</v>
      </c>
      <c r="DE39" s="111" t="s">
        <v>184</v>
      </c>
      <c r="DF39" s="112"/>
      <c r="DG39" s="127">
        <v>18.411905288696289</v>
      </c>
      <c r="DH39" s="128">
        <v>25.579469680786133</v>
      </c>
      <c r="DI39" s="98">
        <f t="shared" si="34"/>
        <v>7.1675643920898438</v>
      </c>
      <c r="DJ39" s="116">
        <f>POWER(2,-DI39)</f>
        <v>6.9558165910004128E-3</v>
      </c>
      <c r="DK39" s="101">
        <f t="shared" ref="DK39:DK70" si="57">DJ39/DJ6</f>
        <v>1.1256164611849155</v>
      </c>
      <c r="DN39" s="146" t="s">
        <v>2</v>
      </c>
      <c r="DO39" s="150" t="s">
        <v>184</v>
      </c>
      <c r="DP39" s="112"/>
      <c r="DQ39" s="127">
        <v>18.411905288696289</v>
      </c>
      <c r="DR39" s="128">
        <v>30.533597946166992</v>
      </c>
      <c r="DS39" s="98">
        <f t="shared" si="36"/>
        <v>12.121692657470703</v>
      </c>
      <c r="DT39" s="116">
        <f>POWER(2,-DS39)</f>
        <v>2.2439176358859161E-4</v>
      </c>
      <c r="DU39" s="101">
        <f t="shared" ref="DU39:DU70" si="58">DT39/DT6</f>
        <v>0.50192931250021522</v>
      </c>
    </row>
    <row r="40" spans="25:126" x14ac:dyDescent="0.25">
      <c r="Y40" s="9"/>
      <c r="Z40" s="9"/>
      <c r="AA40" s="71"/>
      <c r="AB40" s="185">
        <v>13.225076675415039</v>
      </c>
      <c r="AC40" s="179">
        <v>18.379367828369141</v>
      </c>
      <c r="AD40" s="84">
        <f t="shared" si="43"/>
        <v>5.1542911529541016</v>
      </c>
      <c r="AE40" s="22">
        <f t="shared" si="44"/>
        <v>2.8080430171185521E-2</v>
      </c>
      <c r="AF40" s="210">
        <f t="shared" si="41"/>
        <v>0.93359219123459758</v>
      </c>
      <c r="AG40" s="61"/>
      <c r="AI40" s="9"/>
      <c r="AJ40" s="71"/>
      <c r="AK40" s="88">
        <v>4.237579345703125</v>
      </c>
      <c r="AL40" s="84">
        <v>26.703632354736328</v>
      </c>
      <c r="AM40" s="24">
        <f t="shared" si="48"/>
        <v>22.466053009033203</v>
      </c>
      <c r="AN40" s="76">
        <f t="shared" si="49"/>
        <v>1.7260133882463404E-7</v>
      </c>
      <c r="AO40" s="212">
        <f t="shared" si="42"/>
        <v>0.74757769498084981</v>
      </c>
      <c r="AP40" s="61"/>
      <c r="AS40" s="6">
        <v>0.37</v>
      </c>
      <c r="AT40" s="6">
        <v>0.02</v>
      </c>
      <c r="AV40" s="147"/>
      <c r="AW40" s="102" t="s">
        <v>183</v>
      </c>
      <c r="AX40" s="104"/>
      <c r="AY40" s="124">
        <v>15.872032165527344</v>
      </c>
      <c r="AZ40" s="121">
        <v>17.030359268188477</v>
      </c>
      <c r="BA40" s="99">
        <f t="shared" ref="BA40:BA70" si="59">AY40-AZ40</f>
        <v>-1.1583271026611328</v>
      </c>
      <c r="BB40" s="106">
        <f t="shared" ref="BB40:BB70" si="60">POWER(2,-BA40)</f>
        <v>2.2319846458048991</v>
      </c>
      <c r="BC40" s="114">
        <f t="shared" si="50"/>
        <v>24.170329787171237</v>
      </c>
      <c r="BF40" s="147"/>
      <c r="BG40" s="110" t="s">
        <v>183</v>
      </c>
      <c r="BH40" s="110"/>
      <c r="BI40" s="124">
        <v>15.872032165527344</v>
      </c>
      <c r="BJ40" s="129">
        <v>20.363597869873047</v>
      </c>
      <c r="BK40" s="99">
        <f t="shared" si="51"/>
        <v>4.4915657043457031</v>
      </c>
      <c r="BL40" s="106">
        <f t="shared" ref="BL40:BL70" si="61">POWER(2,-BK40)</f>
        <v>4.4453298879379009E-2</v>
      </c>
      <c r="BM40" s="114">
        <f t="shared" si="52"/>
        <v>2.627345966822086</v>
      </c>
      <c r="BP40" s="147"/>
      <c r="BQ40" s="110" t="s">
        <v>183</v>
      </c>
      <c r="BR40" s="110"/>
      <c r="BS40" s="124">
        <v>15.872032165527344</v>
      </c>
      <c r="BT40" s="129">
        <v>21.52375602722168</v>
      </c>
      <c r="BU40" s="99">
        <f t="shared" si="26"/>
        <v>5.6517238616943359</v>
      </c>
      <c r="BV40" s="106">
        <f t="shared" ref="BV40:BV70" si="62">POWER(2,-BU40)</f>
        <v>1.9891227769612795E-2</v>
      </c>
      <c r="BW40" s="114">
        <f t="shared" si="53"/>
        <v>0.20404412098575772</v>
      </c>
      <c r="BZ40" s="147"/>
      <c r="CA40" s="102" t="s">
        <v>183</v>
      </c>
      <c r="CB40" s="104"/>
      <c r="CC40" s="121">
        <v>15.872032165527344</v>
      </c>
      <c r="CD40" s="121">
        <v>22.564332962036133</v>
      </c>
      <c r="CE40" s="99">
        <f t="shared" si="28"/>
        <v>6.6923007965087891</v>
      </c>
      <c r="CF40" s="106">
        <f t="shared" ref="CF40:CF70" si="63">POWER(2,-CE40)</f>
        <v>9.6697828235006323E-3</v>
      </c>
      <c r="CG40" s="114">
        <f t="shared" si="54"/>
        <v>3.8077930670979914</v>
      </c>
      <c r="CJ40" s="147"/>
      <c r="CK40" s="110" t="s">
        <v>183</v>
      </c>
      <c r="CL40" s="110"/>
      <c r="CM40" s="124">
        <v>15.872032165527344</v>
      </c>
      <c r="CN40" s="129">
        <v>19.091867446899414</v>
      </c>
      <c r="CO40" s="99">
        <f t="shared" si="30"/>
        <v>3.2198352813720703</v>
      </c>
      <c r="CP40" s="106">
        <f t="shared" ref="CP40:CP70" si="64">POWER(2,-CO40)</f>
        <v>0.10733293351261887</v>
      </c>
      <c r="CQ40" s="114">
        <f t="shared" si="55"/>
        <v>4.0256933714912666</v>
      </c>
      <c r="CT40" s="147"/>
      <c r="CU40" s="110" t="s">
        <v>183</v>
      </c>
      <c r="CV40" s="110"/>
      <c r="CW40" s="124">
        <v>15.872032165527344</v>
      </c>
      <c r="CX40" s="129">
        <v>24.880746841430664</v>
      </c>
      <c r="CY40" s="99">
        <f t="shared" si="32"/>
        <v>9.0087146759033203</v>
      </c>
      <c r="CZ40" s="106">
        <f t="shared" ref="CZ40:CZ70" si="65">POWER(2,-CY40)</f>
        <v>1.9413626063068236E-3</v>
      </c>
      <c r="DA40" s="114">
        <f t="shared" si="56"/>
        <v>0.94859638262607737</v>
      </c>
      <c r="DD40" s="147"/>
      <c r="DE40" s="102" t="s">
        <v>183</v>
      </c>
      <c r="DF40" s="104"/>
      <c r="DG40" s="124">
        <v>15.872032165527344</v>
      </c>
      <c r="DH40" s="157">
        <v>15.212507247924805</v>
      </c>
      <c r="DI40" s="99">
        <f t="shared" si="34"/>
        <v>-0.65952491760253906</v>
      </c>
      <c r="DJ40" s="106">
        <f t="shared" ref="DJ40:DJ70" si="66">POWER(2,-DI40)</f>
        <v>1.5795623849826834</v>
      </c>
      <c r="DK40" s="114">
        <f t="shared" si="57"/>
        <v>20312.27646325051</v>
      </c>
      <c r="DN40" s="147"/>
      <c r="DO40" s="110" t="s">
        <v>183</v>
      </c>
      <c r="DP40" s="104"/>
      <c r="DQ40" s="124">
        <v>15.872032165527344</v>
      </c>
      <c r="DR40" s="129">
        <v>28.750350952148438</v>
      </c>
      <c r="DS40" s="99">
        <f t="shared" si="36"/>
        <v>12.878318786621094</v>
      </c>
      <c r="DT40" s="106">
        <f t="shared" ref="DT40:DT70" si="67">POWER(2,-DS40)</f>
        <v>1.3281274458067964E-4</v>
      </c>
      <c r="DU40" s="114">
        <f t="shared" si="58"/>
        <v>1.3959220075010819</v>
      </c>
    </row>
    <row r="41" spans="25:126" x14ac:dyDescent="0.25">
      <c r="Y41" s="9"/>
      <c r="Z41" s="9"/>
      <c r="AA41" s="71"/>
      <c r="AB41" s="185">
        <v>12.347135543823242</v>
      </c>
      <c r="AC41" s="179">
        <v>18.208379745483398</v>
      </c>
      <c r="AD41" s="84">
        <f t="shared" si="43"/>
        <v>5.8612442016601563</v>
      </c>
      <c r="AE41" s="22">
        <f t="shared" si="44"/>
        <v>1.7202425408979032E-2</v>
      </c>
      <c r="AF41" s="210">
        <f t="shared" si="41"/>
        <v>0.57193034202867477</v>
      </c>
      <c r="AG41" s="61"/>
      <c r="AI41" s="9"/>
      <c r="AJ41" s="71"/>
      <c r="AK41" s="88">
        <v>4.5688419342041016</v>
      </c>
      <c r="AL41" s="84">
        <v>25.1890869140625</v>
      </c>
      <c r="AM41" s="24">
        <f t="shared" si="48"/>
        <v>20.620244979858398</v>
      </c>
      <c r="AN41" s="76">
        <f t="shared" si="49"/>
        <v>6.2042279106066006E-7</v>
      </c>
      <c r="AO41" s="212">
        <f t="shared" si="42"/>
        <v>2.6871995502071799</v>
      </c>
      <c r="AP41" s="61"/>
      <c r="AS41" s="6">
        <v>2.65</v>
      </c>
      <c r="AT41" s="6">
        <v>1.49</v>
      </c>
      <c r="AV41" s="147"/>
      <c r="AW41" s="102" t="s">
        <v>182</v>
      </c>
      <c r="AX41" s="104"/>
      <c r="AY41" s="124">
        <v>18.75971794128418</v>
      </c>
      <c r="AZ41" s="121">
        <v>18.961946487426758</v>
      </c>
      <c r="BA41" s="99">
        <f t="shared" si="59"/>
        <v>-0.20222854614257813</v>
      </c>
      <c r="BB41" s="106">
        <f t="shared" si="60"/>
        <v>1.1504741325571572</v>
      </c>
      <c r="BC41" s="114">
        <f t="shared" si="50"/>
        <v>1.6434724632432109</v>
      </c>
      <c r="BF41" s="147"/>
      <c r="BG41" s="110" t="s">
        <v>182</v>
      </c>
      <c r="BH41" s="110"/>
      <c r="BI41" s="124">
        <v>18.75971794128418</v>
      </c>
      <c r="BJ41" s="129">
        <v>24.271076202392578</v>
      </c>
      <c r="BK41" s="99">
        <f t="shared" si="51"/>
        <v>5.5113582611083984</v>
      </c>
      <c r="BL41" s="106">
        <f t="shared" si="61"/>
        <v>2.192380075680396E-2</v>
      </c>
      <c r="BM41" s="114">
        <f t="shared" si="52"/>
        <v>1.9887044934587903</v>
      </c>
      <c r="BP41" s="147"/>
      <c r="BQ41" s="110" t="s">
        <v>182</v>
      </c>
      <c r="BR41" s="110"/>
      <c r="BS41" s="124">
        <v>18.75971794128418</v>
      </c>
      <c r="BT41" s="129">
        <v>23.145282745361328</v>
      </c>
      <c r="BU41" s="99">
        <f t="shared" si="26"/>
        <v>4.3855648040771484</v>
      </c>
      <c r="BV41" s="106">
        <f t="shared" si="62"/>
        <v>4.7842453787566519E-2</v>
      </c>
      <c r="BW41" s="114">
        <f t="shared" si="53"/>
        <v>2.0974576227462371</v>
      </c>
      <c r="BZ41" s="147"/>
      <c r="CA41" s="102" t="s">
        <v>182</v>
      </c>
      <c r="CB41" s="104"/>
      <c r="CC41" s="121">
        <v>18.75971794128418</v>
      </c>
      <c r="CD41" s="121">
        <v>25.072444915771484</v>
      </c>
      <c r="CE41" s="99">
        <f t="shared" si="28"/>
        <v>6.3127269744873047</v>
      </c>
      <c r="CF41" s="106">
        <f t="shared" si="63"/>
        <v>1.2579976396158753E-2</v>
      </c>
      <c r="CG41" s="114">
        <f t="shared" si="54"/>
        <v>2.2755456673415231</v>
      </c>
      <c r="CJ41" s="147"/>
      <c r="CK41" s="110" t="s">
        <v>182</v>
      </c>
      <c r="CL41" s="110"/>
      <c r="CM41" s="124">
        <v>18.75971794128418</v>
      </c>
      <c r="CN41" s="129">
        <v>19.930036544799805</v>
      </c>
      <c r="CO41" s="99">
        <f t="shared" si="30"/>
        <v>1.170318603515625</v>
      </c>
      <c r="CP41" s="106">
        <f t="shared" si="64"/>
        <v>0.44432320579811097</v>
      </c>
      <c r="CQ41" s="114">
        <f t="shared" si="55"/>
        <v>3.2113923334617804</v>
      </c>
      <c r="CT41" s="147"/>
      <c r="CU41" s="110" t="s">
        <v>182</v>
      </c>
      <c r="CV41" s="110"/>
      <c r="CW41" s="124">
        <v>18.75971794128418</v>
      </c>
      <c r="CX41" s="129">
        <v>23.830732345581055</v>
      </c>
      <c r="CY41" s="99">
        <f t="shared" si="32"/>
        <v>5.071014404296875</v>
      </c>
      <c r="CZ41" s="106">
        <f t="shared" si="65"/>
        <v>2.9749012616064847E-2</v>
      </c>
      <c r="DA41" s="114">
        <f t="shared" si="56"/>
        <v>2.640362210445987</v>
      </c>
      <c r="DD41" s="147"/>
      <c r="DE41" s="102" t="s">
        <v>182</v>
      </c>
      <c r="DF41" s="104"/>
      <c r="DG41" s="124">
        <v>18.75971794128418</v>
      </c>
      <c r="DH41" s="129">
        <v>25.994504928588867</v>
      </c>
      <c r="DI41" s="99">
        <f t="shared" si="34"/>
        <v>7.2347869873046875</v>
      </c>
      <c r="DJ41" s="106">
        <f t="shared" si="66"/>
        <v>6.6391442474061039E-3</v>
      </c>
      <c r="DK41" s="114">
        <f t="shared" si="57"/>
        <v>1.5477195966012318</v>
      </c>
      <c r="DN41" s="147"/>
      <c r="DO41" s="110" t="s">
        <v>182</v>
      </c>
      <c r="DP41" s="104"/>
      <c r="DQ41" s="124">
        <v>18.75971794128418</v>
      </c>
      <c r="DR41" s="129">
        <v>28.87884521484375</v>
      </c>
      <c r="DS41" s="99">
        <f t="shared" si="36"/>
        <v>10.11912727355957</v>
      </c>
      <c r="DT41" s="106">
        <f t="shared" si="67"/>
        <v>8.9916451775534233E-4</v>
      </c>
      <c r="DU41" s="114">
        <f t="shared" si="58"/>
        <v>1.4640539519799478</v>
      </c>
    </row>
    <row r="42" spans="25:126" x14ac:dyDescent="0.25">
      <c r="Y42" s="9"/>
      <c r="Z42" s="9"/>
      <c r="AA42" s="71"/>
      <c r="AB42" s="185">
        <v>13.297305107116699</v>
      </c>
      <c r="AC42" s="179">
        <v>18.901012420654297</v>
      </c>
      <c r="AD42" s="84">
        <f t="shared" si="43"/>
        <v>5.6037073135375977</v>
      </c>
      <c r="AE42" s="22">
        <f t="shared" si="44"/>
        <v>2.0564398528570744E-2</v>
      </c>
      <c r="AF42" s="210">
        <f t="shared" si="41"/>
        <v>0.68370611727346431</v>
      </c>
      <c r="AG42" s="61"/>
      <c r="AI42" s="9"/>
      <c r="AJ42" s="71"/>
      <c r="AK42" s="88">
        <v>3.9729242324829102</v>
      </c>
      <c r="AL42" s="84">
        <v>25.566791534423828</v>
      </c>
      <c r="AM42" s="24">
        <f t="shared" si="48"/>
        <v>21.593867301940918</v>
      </c>
      <c r="AN42" s="76">
        <f t="shared" si="49"/>
        <v>3.1593534847474579E-7</v>
      </c>
      <c r="AO42" s="212">
        <f t="shared" si="42"/>
        <v>1.3683915848166817</v>
      </c>
      <c r="AP42" s="61"/>
      <c r="AS42" s="6">
        <v>2.13</v>
      </c>
      <c r="AT42" s="6">
        <v>1.1299999999999999</v>
      </c>
      <c r="AV42" s="147"/>
      <c r="AW42" s="102" t="s">
        <v>181</v>
      </c>
      <c r="AX42" s="104"/>
      <c r="AY42" s="124">
        <v>21.06294059753418</v>
      </c>
      <c r="AZ42" s="121">
        <v>18.752815246582031</v>
      </c>
      <c r="BA42" s="99">
        <f t="shared" si="59"/>
        <v>2.3101253509521484</v>
      </c>
      <c r="BB42" s="106">
        <f t="shared" si="60"/>
        <v>0.20164291896482656</v>
      </c>
      <c r="BC42" s="114">
        <f t="shared" si="50"/>
        <v>3.8769287839992471E-2</v>
      </c>
      <c r="BF42" s="147"/>
      <c r="BG42" s="110" t="s">
        <v>181</v>
      </c>
      <c r="BH42" s="110"/>
      <c r="BI42" s="124">
        <v>21.06294059753418</v>
      </c>
      <c r="BJ42" s="129">
        <v>25.034622192382813</v>
      </c>
      <c r="BK42" s="99">
        <f t="shared" si="51"/>
        <v>3.9716815948486328</v>
      </c>
      <c r="BL42" s="106">
        <f t="shared" si="61"/>
        <v>6.3738920919093903E-2</v>
      </c>
      <c r="BM42" s="114">
        <f t="shared" si="52"/>
        <v>0.63907337896976213</v>
      </c>
      <c r="BP42" s="147"/>
      <c r="BQ42" s="110" t="s">
        <v>181</v>
      </c>
      <c r="BR42" s="110"/>
      <c r="BS42" s="124">
        <v>21.06294059753418</v>
      </c>
      <c r="BT42" s="129">
        <v>24.068181991577148</v>
      </c>
      <c r="BU42" s="99">
        <f t="shared" si="26"/>
        <v>3.0052413940429688</v>
      </c>
      <c r="BV42" s="106">
        <f t="shared" si="62"/>
        <v>0.1245466917581739</v>
      </c>
      <c r="BW42" s="114">
        <f t="shared" si="53"/>
        <v>0.70812181803321628</v>
      </c>
      <c r="BZ42" s="147"/>
      <c r="CA42" s="102" t="s">
        <v>181</v>
      </c>
      <c r="CB42" s="104"/>
      <c r="CC42" s="121">
        <v>21.06294059753418</v>
      </c>
      <c r="CD42" s="121">
        <v>29.185131072998047</v>
      </c>
      <c r="CE42" s="99">
        <f t="shared" si="28"/>
        <v>8.1221904754638672</v>
      </c>
      <c r="CF42" s="106">
        <f t="shared" si="63"/>
        <v>3.5890295690962117E-3</v>
      </c>
      <c r="CG42" s="114">
        <f t="shared" si="54"/>
        <v>5.2068791356730787E-2</v>
      </c>
      <c r="CJ42" s="147"/>
      <c r="CK42" s="110" t="s">
        <v>181</v>
      </c>
      <c r="CL42" s="110"/>
      <c r="CM42" s="124">
        <v>21.06294059753418</v>
      </c>
      <c r="CN42" s="129">
        <v>28.290285110473633</v>
      </c>
      <c r="CO42" s="99">
        <f t="shared" si="30"/>
        <v>7.2273445129394531</v>
      </c>
      <c r="CP42" s="106">
        <f t="shared" si="64"/>
        <v>6.67348229503242E-3</v>
      </c>
      <c r="CQ42" s="114">
        <f t="shared" si="55"/>
        <v>2.0990529052250895E-2</v>
      </c>
      <c r="CT42" s="147"/>
      <c r="CU42" s="110" t="s">
        <v>181</v>
      </c>
      <c r="CV42" s="110"/>
      <c r="CW42" s="124">
        <v>21.06294059753418</v>
      </c>
      <c r="CX42" s="129">
        <v>26.310455322265625</v>
      </c>
      <c r="CY42" s="99">
        <f t="shared" si="32"/>
        <v>5.2475147247314453</v>
      </c>
      <c r="CZ42" s="106">
        <f t="shared" si="65"/>
        <v>2.6323320112346626E-2</v>
      </c>
      <c r="DA42" s="114">
        <f t="shared" si="56"/>
        <v>0.93004005798927791</v>
      </c>
      <c r="DD42" s="147"/>
      <c r="DE42" s="102" t="s">
        <v>181</v>
      </c>
      <c r="DF42" s="104"/>
      <c r="DG42" s="124">
        <v>21.06294059753418</v>
      </c>
      <c r="DH42" s="129">
        <v>27.617055892944336</v>
      </c>
      <c r="DI42" s="99">
        <f t="shared" si="34"/>
        <v>6.5541152954101563</v>
      </c>
      <c r="DJ42" s="106">
        <f t="shared" si="66"/>
        <v>1.0641790404996389E-2</v>
      </c>
      <c r="DK42" s="114">
        <f t="shared" si="57"/>
        <v>0.75314900907091742</v>
      </c>
      <c r="DN42" s="147"/>
      <c r="DO42" s="110" t="s">
        <v>181</v>
      </c>
      <c r="DP42" s="104"/>
      <c r="DQ42" s="124">
        <v>21.06294059753418</v>
      </c>
      <c r="DR42" s="129">
        <v>31.751705169677734</v>
      </c>
      <c r="DS42" s="99">
        <f t="shared" si="36"/>
        <v>10.688764572143555</v>
      </c>
      <c r="DT42" s="106">
        <f t="shared" si="67"/>
        <v>6.0584460822339008E-4</v>
      </c>
      <c r="DU42" s="114">
        <f t="shared" si="58"/>
        <v>0.62436899814838354</v>
      </c>
    </row>
    <row r="43" spans="25:126" x14ac:dyDescent="0.25">
      <c r="Y43" s="9"/>
      <c r="Z43" s="9"/>
      <c r="AA43" s="71"/>
      <c r="AB43" s="185">
        <v>13.01679515838623</v>
      </c>
      <c r="AC43" s="179">
        <v>19.151596069335938</v>
      </c>
      <c r="AD43" s="84">
        <f t="shared" si="43"/>
        <v>6.134800910949707</v>
      </c>
      <c r="AE43" s="22">
        <f t="shared" si="44"/>
        <v>1.4231179888935507E-2</v>
      </c>
      <c r="AF43" s="210">
        <f t="shared" si="41"/>
        <v>0.4731451169148565</v>
      </c>
      <c r="AG43" s="61"/>
      <c r="AI43" s="9"/>
      <c r="AJ43" s="71"/>
      <c r="AK43" s="88">
        <v>4.6439714431762695</v>
      </c>
      <c r="AL43" s="84">
        <v>29.019964218139648</v>
      </c>
      <c r="AM43" s="24">
        <f t="shared" si="48"/>
        <v>24.375992774963379</v>
      </c>
      <c r="AN43" s="76">
        <f t="shared" si="49"/>
        <v>4.5929847204612914E-8</v>
      </c>
      <c r="AO43" s="212">
        <f t="shared" si="42"/>
        <v>0.19893315740113265</v>
      </c>
      <c r="AP43" s="61"/>
      <c r="AS43" s="6">
        <v>0.35</v>
      </c>
      <c r="AT43" s="6">
        <v>0.12</v>
      </c>
      <c r="AV43" s="147"/>
      <c r="AW43" s="102" t="s">
        <v>185</v>
      </c>
      <c r="AX43" s="104"/>
      <c r="AY43" s="124">
        <v>18.94647216796875</v>
      </c>
      <c r="AZ43" s="121">
        <v>18.726371765136719</v>
      </c>
      <c r="BA43" s="99">
        <f t="shared" si="59"/>
        <v>0.22010040283203125</v>
      </c>
      <c r="BB43" s="106">
        <f t="shared" si="60"/>
        <v>0.85850568756543733</v>
      </c>
      <c r="BC43" s="114">
        <f t="shared" si="50"/>
        <v>0.71828904304081787</v>
      </c>
      <c r="BF43" s="147"/>
      <c r="BG43" s="110" t="s">
        <v>185</v>
      </c>
      <c r="BH43" s="110"/>
      <c r="BI43" s="124">
        <v>18.94647216796875</v>
      </c>
      <c r="BJ43" s="129">
        <v>23.361806869506836</v>
      </c>
      <c r="BK43" s="99">
        <f t="shared" si="51"/>
        <v>4.4153347015380859</v>
      </c>
      <c r="BL43" s="106">
        <f t="shared" si="61"/>
        <v>4.6865344514508016E-2</v>
      </c>
      <c r="BM43" s="114">
        <f t="shared" si="52"/>
        <v>0.90718365536262668</v>
      </c>
      <c r="BP43" s="147"/>
      <c r="BQ43" s="110" t="s">
        <v>185</v>
      </c>
      <c r="BR43" s="110"/>
      <c r="BS43" s="124">
        <v>18.94647216796875</v>
      </c>
      <c r="BT43" s="129">
        <v>22.805683135986328</v>
      </c>
      <c r="BU43" s="99">
        <f t="shared" si="26"/>
        <v>3.8592109680175781</v>
      </c>
      <c r="BV43" s="106">
        <f t="shared" si="62"/>
        <v>6.8906745591622895E-2</v>
      </c>
      <c r="BW43" s="114">
        <f t="shared" si="53"/>
        <v>1.076874159487009</v>
      </c>
      <c r="BZ43" s="147"/>
      <c r="CA43" s="102" t="s">
        <v>185</v>
      </c>
      <c r="CB43" s="104"/>
      <c r="CC43" s="121">
        <v>18.94647216796875</v>
      </c>
      <c r="CD43" s="121">
        <v>23.275880813598633</v>
      </c>
      <c r="CE43" s="99">
        <f t="shared" si="28"/>
        <v>4.3294086456298828</v>
      </c>
      <c r="CF43" s="106">
        <f t="shared" si="63"/>
        <v>4.9741414844412662E-2</v>
      </c>
      <c r="CG43" s="114">
        <f t="shared" si="54"/>
        <v>1.2146161120595536</v>
      </c>
      <c r="CJ43" s="147"/>
      <c r="CK43" s="110" t="s">
        <v>185</v>
      </c>
      <c r="CL43" s="110"/>
      <c r="CM43" s="124">
        <v>18.94647216796875</v>
      </c>
      <c r="CN43" s="129">
        <v>21.278209686279297</v>
      </c>
      <c r="CO43" s="99">
        <f t="shared" si="30"/>
        <v>2.3317375183105469</v>
      </c>
      <c r="CP43" s="106">
        <f t="shared" si="64"/>
        <v>0.19864473785080988</v>
      </c>
      <c r="CQ43" s="114">
        <f t="shared" si="55"/>
        <v>1.2886631895841618</v>
      </c>
      <c r="CT43" s="147"/>
      <c r="CU43" s="110" t="s">
        <v>185</v>
      </c>
      <c r="CV43" s="110"/>
      <c r="CW43" s="124">
        <v>18.94647216796875</v>
      </c>
      <c r="CX43" s="129">
        <v>24.109771728515625</v>
      </c>
      <c r="CY43" s="99">
        <f t="shared" si="32"/>
        <v>5.163299560546875</v>
      </c>
      <c r="CZ43" s="106">
        <f t="shared" si="65"/>
        <v>2.7905637970349728E-2</v>
      </c>
      <c r="DA43" s="114">
        <f t="shared" si="56"/>
        <v>0.96834578067403221</v>
      </c>
      <c r="DD43" s="147"/>
      <c r="DE43" s="102" t="s">
        <v>185</v>
      </c>
      <c r="DF43" s="104"/>
      <c r="DG43" s="124">
        <v>18.94647216796875</v>
      </c>
      <c r="DH43" s="129">
        <v>25.111927032470703</v>
      </c>
      <c r="DI43" s="99">
        <f t="shared" si="34"/>
        <v>6.1654548645019531</v>
      </c>
      <c r="DJ43" s="106">
        <f t="shared" si="66"/>
        <v>1.393198983353427E-2</v>
      </c>
      <c r="DK43" s="114">
        <f t="shared" si="57"/>
        <v>0.95923657403652507</v>
      </c>
      <c r="DN43" s="147"/>
      <c r="DO43" s="110" t="s">
        <v>185</v>
      </c>
      <c r="DP43" s="104"/>
      <c r="DQ43" s="124">
        <v>18.94647216796875</v>
      </c>
      <c r="DR43" s="129">
        <v>30.397039413452148</v>
      </c>
      <c r="DS43" s="99">
        <f t="shared" si="36"/>
        <v>11.450567245483398</v>
      </c>
      <c r="DT43" s="106">
        <f t="shared" si="67"/>
        <v>3.5730228348159539E-4</v>
      </c>
      <c r="DU43" s="114">
        <f t="shared" si="58"/>
        <v>0.91557458952970638</v>
      </c>
    </row>
    <row r="44" spans="25:126" x14ac:dyDescent="0.25">
      <c r="Y44" s="9"/>
      <c r="Z44" s="9"/>
      <c r="AA44" s="72"/>
      <c r="AB44" s="187">
        <v>13.885175704956055</v>
      </c>
      <c r="AC44" s="180">
        <v>17.042137145996094</v>
      </c>
      <c r="AD44" s="86">
        <f t="shared" si="43"/>
        <v>3.1569614410400391</v>
      </c>
      <c r="AE44" s="191">
        <f t="shared" si="44"/>
        <v>0.11211401639287964</v>
      </c>
      <c r="AF44" s="211">
        <f t="shared" si="41"/>
        <v>3.7274632045966665</v>
      </c>
      <c r="AG44" s="63"/>
      <c r="AI44" s="9"/>
      <c r="AJ44" s="72"/>
      <c r="AK44" s="89">
        <v>3.2138004302978516</v>
      </c>
      <c r="AL44" s="86">
        <v>25.722732543945313</v>
      </c>
      <c r="AM44" s="55">
        <f t="shared" si="48"/>
        <v>22.508932113647461</v>
      </c>
      <c r="AN44" s="77">
        <f t="shared" si="49"/>
        <v>1.675468485436786E-7</v>
      </c>
      <c r="AO44" s="213">
        <f t="shared" si="42"/>
        <v>0.72568548823858969</v>
      </c>
      <c r="AP44" s="63"/>
      <c r="AS44" s="6">
        <v>1.04</v>
      </c>
      <c r="AT44" s="6">
        <v>0.03</v>
      </c>
      <c r="AV44" s="147"/>
      <c r="AW44" s="102" t="s">
        <v>186</v>
      </c>
      <c r="AX44" s="104"/>
      <c r="AY44" s="124">
        <v>17.207590103149414</v>
      </c>
      <c r="AZ44" s="121">
        <v>29.485015869140625</v>
      </c>
      <c r="BA44" s="99">
        <f t="shared" si="59"/>
        <v>-12.277425765991211</v>
      </c>
      <c r="BB44" s="106">
        <f t="shared" si="60"/>
        <v>4964.4761096780276</v>
      </c>
      <c r="BC44" s="114">
        <f t="shared" si="50"/>
        <v>832794447.07215941</v>
      </c>
      <c r="BF44" s="147"/>
      <c r="BG44" s="110" t="s">
        <v>186</v>
      </c>
      <c r="BH44" s="110"/>
      <c r="BI44" s="124">
        <v>17.207590103149414</v>
      </c>
      <c r="BJ44" s="129">
        <v>25.706279754638672</v>
      </c>
      <c r="BK44" s="99">
        <f t="shared" si="51"/>
        <v>8.4986896514892578</v>
      </c>
      <c r="BL44" s="106">
        <f t="shared" si="61"/>
        <v>2.7646457532652293E-3</v>
      </c>
      <c r="BM44" s="114">
        <f t="shared" si="52"/>
        <v>0.23005081296637206</v>
      </c>
      <c r="BP44" s="147"/>
      <c r="BQ44" s="110" t="s">
        <v>186</v>
      </c>
      <c r="BR44" s="110"/>
      <c r="BS44" s="124">
        <v>17.207590103149414</v>
      </c>
      <c r="BT44" s="129">
        <v>22.662830352783203</v>
      </c>
      <c r="BU44" s="99">
        <f t="shared" si="26"/>
        <v>5.4552402496337891</v>
      </c>
      <c r="BV44" s="106">
        <f t="shared" si="62"/>
        <v>2.2793396815779417E-2</v>
      </c>
      <c r="BW44" s="114">
        <f t="shared" si="53"/>
        <v>2.0011882727608059</v>
      </c>
      <c r="BZ44" s="147"/>
      <c r="CA44" s="102" t="s">
        <v>186</v>
      </c>
      <c r="CB44" s="104"/>
      <c r="CC44" s="121">
        <v>17.207590103149414</v>
      </c>
      <c r="CD44" s="121">
        <v>24.289752960205078</v>
      </c>
      <c r="CE44" s="99">
        <f t="shared" si="28"/>
        <v>7.0821628570556641</v>
      </c>
      <c r="CF44" s="106">
        <f t="shared" si="63"/>
        <v>7.3800031271668487E-3</v>
      </c>
      <c r="CG44" s="114">
        <f t="shared" si="54"/>
        <v>1.1504897443216715</v>
      </c>
      <c r="CJ44" s="147"/>
      <c r="CK44" s="110" t="s">
        <v>186</v>
      </c>
      <c r="CL44" s="110"/>
      <c r="CM44" s="124">
        <v>17.207590103149414</v>
      </c>
      <c r="CN44" s="129">
        <v>21.887750625610352</v>
      </c>
      <c r="CO44" s="99">
        <f t="shared" si="30"/>
        <v>4.6801605224609375</v>
      </c>
      <c r="CP44" s="106">
        <f t="shared" si="64"/>
        <v>3.9005989383348025E-2</v>
      </c>
      <c r="CQ44" s="114">
        <f t="shared" si="55"/>
        <v>0.1378968296621185</v>
      </c>
      <c r="CT44" s="147"/>
      <c r="CU44" s="110" t="s">
        <v>186</v>
      </c>
      <c r="CV44" s="110"/>
      <c r="CW44" s="124">
        <v>17.207590103149414</v>
      </c>
      <c r="CX44" s="159"/>
      <c r="CY44" s="99">
        <f t="shared" si="32"/>
        <v>-17.207590103149414</v>
      </c>
      <c r="CZ44" s="106">
        <f t="shared" si="65"/>
        <v>151356.39463919282</v>
      </c>
      <c r="DA44" s="114">
        <f t="shared" si="56"/>
        <v>1.1979686075240414</v>
      </c>
      <c r="DD44" s="147"/>
      <c r="DE44" s="102" t="s">
        <v>186</v>
      </c>
      <c r="DF44" s="104"/>
      <c r="DG44" s="124">
        <v>17.207590103149414</v>
      </c>
      <c r="DH44" s="129">
        <v>27.758661270141602</v>
      </c>
      <c r="DI44" s="99">
        <f t="shared" si="34"/>
        <v>10.551071166992188</v>
      </c>
      <c r="DJ44" s="106">
        <f t="shared" si="66"/>
        <v>6.6651678738526487E-4</v>
      </c>
      <c r="DK44" s="114">
        <f t="shared" si="57"/>
        <v>9.3496525838426223E-8</v>
      </c>
      <c r="DN44" s="147"/>
      <c r="DO44" s="110" t="s">
        <v>186</v>
      </c>
      <c r="DP44" s="104"/>
      <c r="DQ44" s="124">
        <v>17.207590103149414</v>
      </c>
      <c r="DR44" s="129">
        <v>30.505825042724609</v>
      </c>
      <c r="DS44" s="99">
        <f t="shared" si="36"/>
        <v>13.298234939575195</v>
      </c>
      <c r="DT44" s="106">
        <f t="shared" si="67"/>
        <v>9.92732851540133E-5</v>
      </c>
      <c r="DU44" s="114">
        <f t="shared" si="58"/>
        <v>2.2485477164195871</v>
      </c>
    </row>
    <row r="45" spans="25:126" x14ac:dyDescent="0.25">
      <c r="AS45" s="6">
        <v>1.82</v>
      </c>
      <c r="AT45" s="6">
        <v>0.33</v>
      </c>
      <c r="AV45" s="147"/>
      <c r="AW45" s="102" t="s">
        <v>188</v>
      </c>
      <c r="AX45" s="104"/>
      <c r="AY45" s="124">
        <v>13.838274955749512</v>
      </c>
      <c r="AZ45" s="129">
        <v>12.913886070251465</v>
      </c>
      <c r="BA45" s="99">
        <f t="shared" si="59"/>
        <v>0.92438888549804688</v>
      </c>
      <c r="BB45" s="106">
        <f t="shared" si="60"/>
        <v>0.52690366304417668</v>
      </c>
      <c r="BC45" s="114">
        <f t="shared" si="50"/>
        <v>0.9282294201690956</v>
      </c>
      <c r="BF45" s="147"/>
      <c r="BG45" s="110" t="s">
        <v>188</v>
      </c>
      <c r="BH45" s="110"/>
      <c r="BI45" s="124">
        <v>13.838274955749512</v>
      </c>
      <c r="BJ45" s="129">
        <v>19.632440567016602</v>
      </c>
      <c r="BK45" s="99">
        <f t="shared" si="51"/>
        <v>5.7941656112670898</v>
      </c>
      <c r="BL45" s="106">
        <f t="shared" si="61"/>
        <v>1.8021143759475576E-2</v>
      </c>
      <c r="BM45" s="114">
        <f t="shared" si="52"/>
        <v>0.22601363209896297</v>
      </c>
      <c r="BP45" s="147"/>
      <c r="BQ45" s="110" t="s">
        <v>188</v>
      </c>
      <c r="BR45" s="110"/>
      <c r="BS45" s="124">
        <v>13.838274955749512</v>
      </c>
      <c r="BT45" s="129">
        <v>19.632440567016602</v>
      </c>
      <c r="BU45" s="99">
        <f t="shared" si="26"/>
        <v>5.7941656112670898</v>
      </c>
      <c r="BV45" s="106">
        <f t="shared" si="62"/>
        <v>1.8021143759475576E-2</v>
      </c>
      <c r="BW45" s="114">
        <f t="shared" si="53"/>
        <v>0.53289941622229919</v>
      </c>
      <c r="BZ45" s="147"/>
      <c r="CA45" s="102" t="s">
        <v>188</v>
      </c>
      <c r="CB45" s="104"/>
      <c r="CC45" s="121">
        <v>13.838274955749512</v>
      </c>
      <c r="CD45" s="121">
        <v>20.454912185668945</v>
      </c>
      <c r="CE45" s="99">
        <f t="shared" si="28"/>
        <v>6.6166372299194336</v>
      </c>
      <c r="CF45" s="106">
        <f t="shared" si="63"/>
        <v>1.0190458469020012E-2</v>
      </c>
      <c r="CG45" s="114">
        <f t="shared" si="54"/>
        <v>0.60274590484256119</v>
      </c>
      <c r="CJ45" s="147"/>
      <c r="CK45" s="110" t="s">
        <v>188</v>
      </c>
      <c r="CL45" s="110"/>
      <c r="CM45" s="124">
        <v>13.838274955749512</v>
      </c>
      <c r="CN45" s="129">
        <v>18.815898895263672</v>
      </c>
      <c r="CO45" s="99">
        <f t="shared" si="30"/>
        <v>4.9776239395141602</v>
      </c>
      <c r="CP45" s="106">
        <f t="shared" si="64"/>
        <v>3.1738462688809234E-2</v>
      </c>
      <c r="CQ45" s="114">
        <f t="shared" si="55"/>
        <v>0.11590441469015254</v>
      </c>
      <c r="CT45" s="147"/>
      <c r="CU45" s="110" t="s">
        <v>188</v>
      </c>
      <c r="CV45" s="110"/>
      <c r="CW45" s="124">
        <v>13.838274955749512</v>
      </c>
      <c r="CX45" s="129">
        <v>19.342058181762695</v>
      </c>
      <c r="CY45" s="99">
        <f t="shared" si="32"/>
        <v>5.5037832260131836</v>
      </c>
      <c r="CZ45" s="106">
        <f t="shared" si="65"/>
        <v>2.2039216914490678E-2</v>
      </c>
      <c r="DA45" s="114">
        <f t="shared" si="56"/>
        <v>3.0940143809416728E-7</v>
      </c>
      <c r="DD45" s="147"/>
      <c r="DE45" s="102" t="s">
        <v>188</v>
      </c>
      <c r="DF45" s="104"/>
      <c r="DG45" s="124">
        <v>13.838274955749512</v>
      </c>
      <c r="DH45" s="129">
        <v>11.749729156494141</v>
      </c>
      <c r="DI45" s="99">
        <f t="shared" si="34"/>
        <v>-2.0885457992553711</v>
      </c>
      <c r="DJ45" s="106">
        <f t="shared" si="66"/>
        <v>4.253191457156035</v>
      </c>
      <c r="DK45" s="114">
        <f t="shared" si="57"/>
        <v>1.0156066370382943</v>
      </c>
      <c r="DN45" s="147"/>
      <c r="DO45" s="110" t="s">
        <v>188</v>
      </c>
      <c r="DP45" s="104"/>
      <c r="DQ45" s="124">
        <v>13.838274955749512</v>
      </c>
      <c r="DR45" s="129">
        <v>28.134832382202148</v>
      </c>
      <c r="DS45" s="99">
        <f t="shared" si="36"/>
        <v>14.296557426452637</v>
      </c>
      <c r="DT45" s="106">
        <f t="shared" si="67"/>
        <v>4.9694391820673152E-5</v>
      </c>
      <c r="DU45" s="114">
        <f t="shared" si="58"/>
        <v>0.29694961390661739</v>
      </c>
    </row>
    <row r="46" spans="25:126" x14ac:dyDescent="0.25">
      <c r="AS46" s="6">
        <v>1.39</v>
      </c>
      <c r="AT46" s="6">
        <v>0.31</v>
      </c>
      <c r="AV46" s="147"/>
      <c r="AW46" s="102" t="s">
        <v>187</v>
      </c>
      <c r="AX46" s="104"/>
      <c r="AY46" s="124">
        <v>15.506574153900146</v>
      </c>
      <c r="AZ46" s="121"/>
      <c r="BA46" s="99">
        <f t="shared" si="59"/>
        <v>15.506574153900146</v>
      </c>
      <c r="BB46" s="106">
        <f t="shared" si="60"/>
        <v>2.1481076892511919E-5</v>
      </c>
      <c r="BC46" s="114">
        <f t="shared" si="50"/>
        <v>2.6442800248266701E-7</v>
      </c>
      <c r="BF46" s="147"/>
      <c r="BG46" s="110" t="s">
        <v>187</v>
      </c>
      <c r="BH46" s="110"/>
      <c r="BI46" s="124">
        <v>15.506574153900146</v>
      </c>
      <c r="BJ46" s="129">
        <v>19.141944885253899</v>
      </c>
      <c r="BK46" s="99">
        <f t="shared" si="51"/>
        <v>3.6353707313537527</v>
      </c>
      <c r="BL46" s="106">
        <f t="shared" si="61"/>
        <v>8.047192020578281E-2</v>
      </c>
      <c r="BM46" s="114">
        <f t="shared" si="52"/>
        <v>3.0494128283314974</v>
      </c>
      <c r="BP46" s="147"/>
      <c r="BQ46" s="110" t="s">
        <v>187</v>
      </c>
      <c r="BR46" s="110"/>
      <c r="BS46" s="124">
        <v>15.506574153900146</v>
      </c>
      <c r="BT46" s="129">
        <v>21.274166107177734</v>
      </c>
      <c r="BU46" s="99">
        <f t="shared" si="26"/>
        <v>5.7675919532775879</v>
      </c>
      <c r="BV46" s="106">
        <f t="shared" si="62"/>
        <v>1.8356159356744773E-2</v>
      </c>
      <c r="BW46" s="114">
        <f t="shared" si="53"/>
        <v>8.5666069001820482</v>
      </c>
      <c r="BZ46" s="147"/>
      <c r="CA46" s="102" t="s">
        <v>187</v>
      </c>
      <c r="CB46" s="104"/>
      <c r="CC46" s="121">
        <v>15.506574153900146</v>
      </c>
      <c r="CD46" s="121">
        <v>22.147918701171875</v>
      </c>
      <c r="CE46" s="99">
        <f t="shared" si="28"/>
        <v>6.6413445472717285</v>
      </c>
      <c r="CF46" s="106">
        <f t="shared" si="63"/>
        <v>1.0017424542317535E-2</v>
      </c>
      <c r="CG46" s="114">
        <f t="shared" si="54"/>
        <v>1.0985180728336803</v>
      </c>
      <c r="CJ46" s="147"/>
      <c r="CK46" s="110" t="s">
        <v>187</v>
      </c>
      <c r="CL46" s="110"/>
      <c r="CM46" s="124">
        <v>15.506574153900146</v>
      </c>
      <c r="CN46" s="129">
        <v>18.943714141845703</v>
      </c>
      <c r="CO46" s="99">
        <f t="shared" si="30"/>
        <v>3.4371399879455566</v>
      </c>
      <c r="CP46" s="106">
        <f t="shared" si="64"/>
        <v>9.2324670068819226E-2</v>
      </c>
      <c r="CQ46" s="114">
        <f t="shared" si="55"/>
        <v>0.50190260381976537</v>
      </c>
      <c r="CT46" s="147"/>
      <c r="CU46" s="110" t="s">
        <v>187</v>
      </c>
      <c r="CV46" s="110"/>
      <c r="CW46" s="124">
        <v>15.506574153900146</v>
      </c>
      <c r="CX46" s="129">
        <v>25.996847152709961</v>
      </c>
      <c r="CY46" s="99">
        <f t="shared" si="32"/>
        <v>10.490272998809814</v>
      </c>
      <c r="CZ46" s="106">
        <f t="shared" si="65"/>
        <v>6.9520544453847922E-4</v>
      </c>
      <c r="DA46" s="114">
        <f t="shared" si="56"/>
        <v>1.5704317892551808E-8</v>
      </c>
      <c r="DD46" s="147"/>
      <c r="DE46" s="102" t="s">
        <v>187</v>
      </c>
      <c r="DF46" s="104"/>
      <c r="DG46" s="124">
        <v>15.506574153900146</v>
      </c>
      <c r="DH46" s="129">
        <v>26.622409820556641</v>
      </c>
      <c r="DI46" s="99">
        <f t="shared" si="34"/>
        <v>11.115835666656494</v>
      </c>
      <c r="DJ46" s="106">
        <f t="shared" si="66"/>
        <v>4.5060918244536864E-4</v>
      </c>
      <c r="DK46" s="114">
        <f t="shared" si="57"/>
        <v>1.0179019600634419E-8</v>
      </c>
      <c r="DN46" s="147"/>
      <c r="DO46" s="110" t="s">
        <v>187</v>
      </c>
      <c r="DP46" s="104"/>
      <c r="DQ46" s="124">
        <v>15.506574153900146</v>
      </c>
      <c r="DR46" s="129">
        <v>28.343269348144531</v>
      </c>
      <c r="DS46" s="99">
        <f t="shared" si="36"/>
        <v>12.836695194244385</v>
      </c>
      <c r="DT46" s="106">
        <f t="shared" si="67"/>
        <v>1.3670037355191655E-4</v>
      </c>
      <c r="DU46" s="114">
        <f t="shared" si="58"/>
        <v>0.8512787561218238</v>
      </c>
    </row>
    <row r="47" spans="25:126" x14ac:dyDescent="0.25">
      <c r="AS47" s="6">
        <v>0.2</v>
      </c>
      <c r="AT47" s="6">
        <v>0.09</v>
      </c>
      <c r="AV47" s="147"/>
      <c r="AW47" s="102" t="s">
        <v>189</v>
      </c>
      <c r="AX47" s="104"/>
      <c r="AY47" s="124">
        <v>17.885219573974609</v>
      </c>
      <c r="AZ47" s="121">
        <v>17.748384475708008</v>
      </c>
      <c r="BA47" s="99">
        <f t="shared" si="59"/>
        <v>0.13683509826660156</v>
      </c>
      <c r="BB47" s="106">
        <f t="shared" si="60"/>
        <v>0.90951220417017919</v>
      </c>
      <c r="BC47" s="114">
        <f t="shared" si="50"/>
        <v>7.0822687838722223</v>
      </c>
      <c r="BF47" s="147"/>
      <c r="BG47" s="110" t="s">
        <v>189</v>
      </c>
      <c r="BH47" s="110"/>
      <c r="BI47" s="124">
        <v>17.885219573974609</v>
      </c>
      <c r="BJ47" s="129">
        <v>19.97956657409668</v>
      </c>
      <c r="BK47" s="99">
        <f t="shared" si="51"/>
        <v>2.0943470001220703</v>
      </c>
      <c r="BL47" s="106">
        <f t="shared" si="61"/>
        <v>0.23417403090111913</v>
      </c>
      <c r="BM47" s="114">
        <f t="shared" si="52"/>
        <v>1.399764565798578</v>
      </c>
      <c r="BP47" s="147"/>
      <c r="BQ47" s="110" t="s">
        <v>189</v>
      </c>
      <c r="BR47" s="110"/>
      <c r="BS47" s="124">
        <v>17.885219573974609</v>
      </c>
      <c r="BT47" s="129">
        <v>19.379467010498047</v>
      </c>
      <c r="BU47" s="99">
        <f t="shared" si="26"/>
        <v>1.4942474365234375</v>
      </c>
      <c r="BV47" s="106">
        <f t="shared" si="62"/>
        <v>0.35496595422931898</v>
      </c>
      <c r="BW47" s="114">
        <f t="shared" si="53"/>
        <v>2.1680189301018942</v>
      </c>
      <c r="BZ47" s="147"/>
      <c r="CA47" s="102" t="s">
        <v>189</v>
      </c>
      <c r="CB47" s="104"/>
      <c r="CC47" s="121">
        <v>17.885219573974609</v>
      </c>
      <c r="CD47" s="121">
        <v>17.715154647827148</v>
      </c>
      <c r="CE47" s="99">
        <f t="shared" si="28"/>
        <v>-0.17006492614746094</v>
      </c>
      <c r="CF47" s="106">
        <f t="shared" si="63"/>
        <v>1.125109117258192</v>
      </c>
      <c r="CG47" s="114">
        <f t="shared" si="54"/>
        <v>25.507104706187413</v>
      </c>
      <c r="CJ47" s="147"/>
      <c r="CK47" s="110" t="s">
        <v>189</v>
      </c>
      <c r="CL47" s="110"/>
      <c r="CM47" s="124">
        <v>17.885219573974609</v>
      </c>
      <c r="CN47" s="129">
        <v>16.263223648071289</v>
      </c>
      <c r="CO47" s="99">
        <f t="shared" si="30"/>
        <v>-1.6219959259033203</v>
      </c>
      <c r="CP47" s="106">
        <f t="shared" si="64"/>
        <v>3.0780057481793461</v>
      </c>
      <c r="CQ47" s="114">
        <f t="shared" si="55"/>
        <v>16.61856856710029</v>
      </c>
      <c r="CT47" s="147"/>
      <c r="CU47" s="110" t="s">
        <v>189</v>
      </c>
      <c r="CV47" s="110"/>
      <c r="CW47" s="124">
        <v>17.885219573974609</v>
      </c>
      <c r="CX47" s="129">
        <v>20.961677551269531</v>
      </c>
      <c r="CY47" s="99">
        <f t="shared" si="32"/>
        <v>3.0764579772949219</v>
      </c>
      <c r="CZ47" s="106">
        <f t="shared" si="65"/>
        <v>0.1185479009008689</v>
      </c>
      <c r="DA47" s="114">
        <f t="shared" si="56"/>
        <v>42.075024768731581</v>
      </c>
      <c r="DD47" s="147"/>
      <c r="DE47" s="102" t="s">
        <v>189</v>
      </c>
      <c r="DF47" s="104"/>
      <c r="DG47" s="124">
        <v>17.885219573974609</v>
      </c>
      <c r="DH47" s="129">
        <v>24.368124008178711</v>
      </c>
      <c r="DI47" s="99">
        <f t="shared" si="34"/>
        <v>6.4829044342041016</v>
      </c>
      <c r="DJ47" s="106">
        <f t="shared" si="66"/>
        <v>1.1180244630546296E-2</v>
      </c>
      <c r="DK47" s="114">
        <f t="shared" si="57"/>
        <v>16.415533001052758</v>
      </c>
      <c r="DN47" s="147"/>
      <c r="DO47" s="110" t="s">
        <v>189</v>
      </c>
      <c r="DP47" s="104"/>
      <c r="DQ47" s="124">
        <v>17.885219573974609</v>
      </c>
      <c r="DR47" s="129">
        <v>27.3533935546875</v>
      </c>
      <c r="DS47" s="99">
        <f t="shared" si="36"/>
        <v>9.4681739807128906</v>
      </c>
      <c r="DT47" s="106">
        <f t="shared" si="67"/>
        <v>1.4118729823753553E-3</v>
      </c>
      <c r="DU47" s="114">
        <f t="shared" si="58"/>
        <v>1.8561207810049605</v>
      </c>
    </row>
    <row r="48" spans="25:126" x14ac:dyDescent="0.25">
      <c r="AV48" s="147"/>
      <c r="AW48" s="102" t="s">
        <v>190</v>
      </c>
      <c r="AX48" s="104"/>
      <c r="AY48" s="124">
        <v>18.064281463623047</v>
      </c>
      <c r="AZ48" s="121">
        <v>18.445165634155273</v>
      </c>
      <c r="BA48" s="99">
        <f t="shared" si="59"/>
        <v>-0.38088417053222656</v>
      </c>
      <c r="BB48" s="106">
        <f t="shared" si="60"/>
        <v>1.3021396406573662</v>
      </c>
      <c r="BC48" s="114">
        <f t="shared" si="50"/>
        <v>1.3014684193219841</v>
      </c>
      <c r="BF48" s="147"/>
      <c r="BG48" s="110" t="s">
        <v>190</v>
      </c>
      <c r="BH48" s="110"/>
      <c r="BI48" s="124">
        <v>18.064281463623047</v>
      </c>
      <c r="BJ48" s="129">
        <v>34.716022491455078</v>
      </c>
      <c r="BK48" s="99">
        <f t="shared" si="51"/>
        <v>16.651741027832031</v>
      </c>
      <c r="BL48" s="106">
        <f t="shared" si="61"/>
        <v>9.7123979941727334E-6</v>
      </c>
      <c r="BM48" s="114">
        <f t="shared" si="52"/>
        <v>5.7601967938995157E-11</v>
      </c>
      <c r="BP48" s="147"/>
      <c r="BQ48" s="110" t="s">
        <v>190</v>
      </c>
      <c r="BR48" s="110"/>
      <c r="BS48" s="124">
        <v>18.064281463623047</v>
      </c>
      <c r="BT48" s="129">
        <v>23.996149063110352</v>
      </c>
      <c r="BU48" s="99">
        <f t="shared" si="26"/>
        <v>5.9318675994873047</v>
      </c>
      <c r="BV48" s="106">
        <f t="shared" si="62"/>
        <v>1.6380604408870712E-2</v>
      </c>
      <c r="BW48" s="114">
        <f t="shared" si="53"/>
        <v>0.13108694199846196</v>
      </c>
      <c r="BZ48" s="147"/>
      <c r="CA48" s="102" t="s">
        <v>190</v>
      </c>
      <c r="CB48" s="104"/>
      <c r="CC48" s="121">
        <v>18.064281463623047</v>
      </c>
      <c r="CD48" s="121">
        <v>18.546878814697266</v>
      </c>
      <c r="CE48" s="99">
        <f t="shared" si="28"/>
        <v>0.48259735107421875</v>
      </c>
      <c r="CF48" s="106">
        <f t="shared" si="63"/>
        <v>0.71568797705295994</v>
      </c>
      <c r="CG48" s="114">
        <f t="shared" si="54"/>
        <v>2.4663665659904255</v>
      </c>
      <c r="CJ48" s="147"/>
      <c r="CK48" s="110" t="s">
        <v>190</v>
      </c>
      <c r="CL48" s="110"/>
      <c r="CM48" s="124">
        <v>18.064281463623047</v>
      </c>
      <c r="CN48" s="129">
        <v>18.465404510498047</v>
      </c>
      <c r="CO48" s="99">
        <f t="shared" si="30"/>
        <v>0.401123046875</v>
      </c>
      <c r="CP48" s="106">
        <f t="shared" si="64"/>
        <v>0.75726856805502052</v>
      </c>
      <c r="CQ48" s="114">
        <f t="shared" si="55"/>
        <v>1.1730144573912813</v>
      </c>
      <c r="CT48" s="147"/>
      <c r="CU48" s="110" t="s">
        <v>190</v>
      </c>
      <c r="CV48" s="110"/>
      <c r="CW48" s="124">
        <v>18.064281463623047</v>
      </c>
      <c r="CX48" s="129">
        <v>19.641433715820313</v>
      </c>
      <c r="CY48" s="99">
        <f t="shared" si="32"/>
        <v>1.5771522521972656</v>
      </c>
      <c r="CZ48" s="106">
        <f t="shared" si="65"/>
        <v>0.33514277734526088</v>
      </c>
      <c r="DA48" s="114">
        <f t="shared" si="56"/>
        <v>17.085649787030238</v>
      </c>
      <c r="DD48" s="147"/>
      <c r="DE48" s="102" t="s">
        <v>190</v>
      </c>
      <c r="DF48" s="104"/>
      <c r="DG48" s="124">
        <v>18.064281463623047</v>
      </c>
      <c r="DH48" s="129">
        <v>26.052040100097656</v>
      </c>
      <c r="DI48" s="99">
        <f t="shared" si="34"/>
        <v>7.9877586364746094</v>
      </c>
      <c r="DJ48" s="106">
        <f t="shared" si="66"/>
        <v>3.9395358079044734E-3</v>
      </c>
      <c r="DK48" s="114">
        <f t="shared" si="57"/>
        <v>0.59863655107245117</v>
      </c>
      <c r="DN48" s="147"/>
      <c r="DO48" s="110" t="s">
        <v>190</v>
      </c>
      <c r="DP48" s="104"/>
      <c r="DQ48" s="124">
        <v>18.064281463623047</v>
      </c>
      <c r="DR48" s="129">
        <v>26.258798599243164</v>
      </c>
      <c r="DS48" s="99">
        <f t="shared" si="36"/>
        <v>8.1945171356201172</v>
      </c>
      <c r="DT48" s="106">
        <f t="shared" si="67"/>
        <v>3.4135364307755285E-3</v>
      </c>
      <c r="DU48" s="114">
        <f t="shared" si="58"/>
        <v>28.878901680585074</v>
      </c>
    </row>
    <row r="49" spans="44:125" x14ac:dyDescent="0.25">
      <c r="AR49" s="81" t="s">
        <v>156</v>
      </c>
      <c r="AS49" s="4" t="s">
        <v>125</v>
      </c>
      <c r="AT49" s="4" t="s">
        <v>2</v>
      </c>
      <c r="AV49" s="147"/>
      <c r="AW49" s="102" t="s">
        <v>191</v>
      </c>
      <c r="AX49" s="104"/>
      <c r="AY49" s="124">
        <v>14.576798439025879</v>
      </c>
      <c r="AZ49" s="121">
        <v>18.227884292602539</v>
      </c>
      <c r="BA49" s="99">
        <f t="shared" si="59"/>
        <v>-3.6510858535766602</v>
      </c>
      <c r="BB49" s="106">
        <f>POWER(2,-BA49)</f>
        <v>12.562797478116027</v>
      </c>
      <c r="BC49" s="114">
        <f t="shared" si="50"/>
        <v>568.0436553420484</v>
      </c>
      <c r="BF49" s="147"/>
      <c r="BG49" s="110" t="s">
        <v>191</v>
      </c>
      <c r="BH49" s="110"/>
      <c r="BI49" s="124">
        <v>14.576798439025879</v>
      </c>
      <c r="BJ49" s="129">
        <v>19.980409622192383</v>
      </c>
      <c r="BK49" s="99">
        <f t="shared" si="51"/>
        <v>5.4036111831665039</v>
      </c>
      <c r="BL49" s="106">
        <f>POWER(2,-BK49)</f>
        <v>2.3623864825901331E-2</v>
      </c>
      <c r="BM49" s="114">
        <f t="shared" si="52"/>
        <v>1.0606334314096697</v>
      </c>
      <c r="BP49" s="147"/>
      <c r="BQ49" s="110" t="s">
        <v>191</v>
      </c>
      <c r="BR49" s="110"/>
      <c r="BS49" s="124">
        <v>14.576798439025879</v>
      </c>
      <c r="BT49" s="129">
        <v>20.036827087402344</v>
      </c>
      <c r="BU49" s="99">
        <f t="shared" si="26"/>
        <v>5.4600286483764648</v>
      </c>
      <c r="BV49" s="106">
        <f>POWER(2,-BU49)</f>
        <v>2.2717869457618056E-2</v>
      </c>
      <c r="BW49" s="114">
        <f t="shared" si="53"/>
        <v>1.7070020899042433</v>
      </c>
      <c r="BZ49" s="147"/>
      <c r="CA49" s="102" t="s">
        <v>191</v>
      </c>
      <c r="CB49" s="104"/>
      <c r="CC49" s="121">
        <v>14.576798439025879</v>
      </c>
      <c r="CD49" s="121">
        <v>20.269628524780273</v>
      </c>
      <c r="CE49" s="99">
        <f t="shared" si="28"/>
        <v>5.6928300857543945</v>
      </c>
      <c r="CF49" s="106">
        <f>POWER(2,-CE49)</f>
        <v>1.9332471738488351E-2</v>
      </c>
      <c r="CG49" s="114">
        <f t="shared" si="54"/>
        <v>2.3381941467220813</v>
      </c>
      <c r="CJ49" s="147"/>
      <c r="CK49" s="110" t="s">
        <v>191</v>
      </c>
      <c r="CL49" s="110"/>
      <c r="CM49" s="124">
        <v>14.576798439025879</v>
      </c>
      <c r="CN49" s="129">
        <v>17.879981994628906</v>
      </c>
      <c r="CO49" s="99">
        <f t="shared" si="30"/>
        <v>3.3031835556030273</v>
      </c>
      <c r="CP49" s="106">
        <f>POWER(2,-CO49)</f>
        <v>0.10130774967442317</v>
      </c>
      <c r="CQ49" s="114">
        <f t="shared" si="55"/>
        <v>3.2198087600752348</v>
      </c>
      <c r="CT49" s="147"/>
      <c r="CU49" s="110" t="s">
        <v>191</v>
      </c>
      <c r="CV49" s="110"/>
      <c r="CW49" s="124">
        <v>14.576798439025879</v>
      </c>
      <c r="CX49" s="129">
        <v>20.75025749206543</v>
      </c>
      <c r="CY49" s="99">
        <f t="shared" si="32"/>
        <v>6.1734590530395508</v>
      </c>
      <c r="CZ49" s="106">
        <f>POWER(2,-CY49)</f>
        <v>1.3854908055069106E-2</v>
      </c>
      <c r="DA49" s="114">
        <f t="shared" si="56"/>
        <v>3.3022017135947404</v>
      </c>
      <c r="DD49" s="147"/>
      <c r="DE49" s="102" t="s">
        <v>191</v>
      </c>
      <c r="DF49" s="104"/>
      <c r="DG49" s="124">
        <v>14.576798439025879</v>
      </c>
      <c r="DH49" s="129">
        <v>20.817901611328125</v>
      </c>
      <c r="DI49" s="99">
        <f t="shared" si="34"/>
        <v>6.2411031723022461</v>
      </c>
      <c r="DJ49" s="106">
        <f>POWER(2,-DI49)</f>
        <v>1.3220282608197579E-2</v>
      </c>
      <c r="DK49" s="114">
        <f t="shared" si="57"/>
        <v>1.0403653695290132</v>
      </c>
      <c r="DN49" s="147"/>
      <c r="DO49" s="110" t="s">
        <v>191</v>
      </c>
      <c r="DP49" s="104"/>
      <c r="DQ49" s="124">
        <v>14.576798439025879</v>
      </c>
      <c r="DR49" s="129">
        <v>26.768848419189453</v>
      </c>
      <c r="DS49" s="99">
        <f t="shared" si="36"/>
        <v>12.192049980163574</v>
      </c>
      <c r="DT49" s="106">
        <f>POWER(2,-DS49)</f>
        <v>2.1371118249614675E-4</v>
      </c>
      <c r="DU49" s="114">
        <f t="shared" si="58"/>
        <v>1.387014124345102</v>
      </c>
    </row>
    <row r="50" spans="44:125" x14ac:dyDescent="0.25">
      <c r="AS50" s="165">
        <v>9.9054288200000007E-2</v>
      </c>
      <c r="AT50" s="165">
        <v>0.22392813419999999</v>
      </c>
      <c r="AV50" s="147"/>
      <c r="AW50" s="102" t="s">
        <v>192</v>
      </c>
      <c r="AX50" s="104"/>
      <c r="AY50" s="124">
        <v>21.035357475280762</v>
      </c>
      <c r="AZ50" s="121">
        <v>22.803325653076172</v>
      </c>
      <c r="BA50" s="99">
        <f t="shared" si="59"/>
        <v>-1.7679681777954102</v>
      </c>
      <c r="BB50" s="106">
        <f t="shared" si="60"/>
        <v>3.4057397081610965</v>
      </c>
      <c r="BC50" s="114">
        <f t="shared" si="50"/>
        <v>57.550267786025749</v>
      </c>
      <c r="BF50" s="147"/>
      <c r="BG50" s="110" t="s">
        <v>192</v>
      </c>
      <c r="BH50" s="110"/>
      <c r="BI50" s="124">
        <v>21.035357475280762</v>
      </c>
      <c r="BJ50" s="129">
        <v>18.019817352294922</v>
      </c>
      <c r="BK50" s="99">
        <f t="shared" si="51"/>
        <v>-3.0155401229858398</v>
      </c>
      <c r="BL50" s="106">
        <f t="shared" si="61"/>
        <v>8.0866385191738228</v>
      </c>
      <c r="BM50" s="114">
        <f t="shared" si="52"/>
        <v>567.47581135960286</v>
      </c>
      <c r="BP50" s="147"/>
      <c r="BQ50" s="110" t="s">
        <v>192</v>
      </c>
      <c r="BR50" s="110"/>
      <c r="BS50" s="124">
        <v>21.035357475280762</v>
      </c>
      <c r="BT50" s="129">
        <v>23.346303939819336</v>
      </c>
      <c r="BU50" s="99">
        <f t="shared" si="26"/>
        <v>2.3109464645385742</v>
      </c>
      <c r="BV50" s="106">
        <f t="shared" si="62"/>
        <v>0.20152818603317812</v>
      </c>
      <c r="BW50" s="114">
        <f t="shared" si="53"/>
        <v>66.094846110422381</v>
      </c>
      <c r="BZ50" s="147"/>
      <c r="CA50" s="102" t="s">
        <v>192</v>
      </c>
      <c r="CB50" s="104"/>
      <c r="CC50" s="121">
        <v>21.035357475280762</v>
      </c>
      <c r="CD50" s="121">
        <v>18.35429573059082</v>
      </c>
      <c r="CE50" s="99">
        <f t="shared" si="28"/>
        <v>-2.6810617446899414</v>
      </c>
      <c r="CF50" s="106">
        <f t="shared" si="63"/>
        <v>6.41327710576694</v>
      </c>
      <c r="CG50" s="114">
        <f t="shared" si="54"/>
        <v>649.25454584110128</v>
      </c>
      <c r="CJ50" s="147"/>
      <c r="CK50" s="110" t="s">
        <v>192</v>
      </c>
      <c r="CL50" s="110"/>
      <c r="CM50" s="124">
        <v>21.035357475280762</v>
      </c>
      <c r="CN50" s="129">
        <v>20.249906539916992</v>
      </c>
      <c r="CO50" s="99">
        <f t="shared" si="30"/>
        <v>-0.78545093536376953</v>
      </c>
      <c r="CP50" s="106">
        <f t="shared" si="64"/>
        <v>1.7236309812231969</v>
      </c>
      <c r="CQ50" s="114">
        <f t="shared" si="55"/>
        <v>92.819650264889063</v>
      </c>
      <c r="CT50" s="147"/>
      <c r="CU50" s="110" t="s">
        <v>192</v>
      </c>
      <c r="CV50" s="110"/>
      <c r="CW50" s="124">
        <v>21.035357475280762</v>
      </c>
      <c r="CX50" s="129">
        <v>20.333475112915039</v>
      </c>
      <c r="CY50" s="99">
        <f t="shared" si="32"/>
        <v>-0.70188236236572266</v>
      </c>
      <c r="CZ50" s="106">
        <f t="shared" si="65"/>
        <v>1.6266257554760231</v>
      </c>
      <c r="DA50" s="114">
        <f t="shared" si="56"/>
        <v>885.37008257701416</v>
      </c>
      <c r="DD50" s="147"/>
      <c r="DE50" s="102" t="s">
        <v>192</v>
      </c>
      <c r="DF50" s="104"/>
      <c r="DG50" s="124">
        <v>21.035357475280762</v>
      </c>
      <c r="DH50" s="129">
        <v>23.495943069458008</v>
      </c>
      <c r="DI50" s="99">
        <f t="shared" si="34"/>
        <v>2.4605855941772461</v>
      </c>
      <c r="DJ50" s="106">
        <f t="shared" si="66"/>
        <v>0.18167280816776263</v>
      </c>
      <c r="DK50" s="114">
        <f t="shared" si="57"/>
        <v>75.874991247010911</v>
      </c>
      <c r="DN50" s="147"/>
      <c r="DO50" s="110" t="s">
        <v>192</v>
      </c>
      <c r="DP50" s="104"/>
      <c r="DQ50" s="124">
        <v>21.035357475280762</v>
      </c>
      <c r="DR50" s="129">
        <v>26.749092102050781</v>
      </c>
      <c r="DS50" s="99">
        <f t="shared" si="36"/>
        <v>5.7137346267700195</v>
      </c>
      <c r="DT50" s="106">
        <f t="shared" si="67"/>
        <v>1.905436543415261E-2</v>
      </c>
      <c r="DU50" s="114">
        <f t="shared" si="58"/>
        <v>202.27773647220943</v>
      </c>
    </row>
    <row r="51" spans="44:125" x14ac:dyDescent="0.25">
      <c r="AS51" s="165">
        <v>6.6634154500000001E-2</v>
      </c>
      <c r="AT51" s="165">
        <v>4.7656583699999998E-2</v>
      </c>
      <c r="AV51" s="147"/>
      <c r="AW51" s="30" t="s">
        <v>210</v>
      </c>
      <c r="AX51" s="104"/>
      <c r="AY51" s="124">
        <v>17.523397445678711</v>
      </c>
      <c r="AZ51" s="121"/>
      <c r="BA51" s="99">
        <f t="shared" si="59"/>
        <v>17.523397445678711</v>
      </c>
      <c r="BB51" s="106">
        <f t="shared" si="60"/>
        <v>5.3080101286862586E-6</v>
      </c>
      <c r="BC51" s="114">
        <f t="shared" si="50"/>
        <v>1.2316979548468547E-11</v>
      </c>
      <c r="BF51" s="147"/>
      <c r="BG51" t="s">
        <v>210</v>
      </c>
      <c r="BH51" s="110"/>
      <c r="BI51" s="124">
        <v>17.523397445678711</v>
      </c>
      <c r="BJ51" s="129">
        <v>20.442012786865234</v>
      </c>
      <c r="BK51" s="99">
        <f t="shared" si="51"/>
        <v>2.9186153411865234</v>
      </c>
      <c r="BL51" s="106">
        <f t="shared" si="61"/>
        <v>0.1322541280314547</v>
      </c>
      <c r="BM51" s="114">
        <f t="shared" si="52"/>
        <v>2.0531892220021271</v>
      </c>
      <c r="BP51" s="147"/>
      <c r="BQ51" t="s">
        <v>210</v>
      </c>
      <c r="BR51" s="110"/>
      <c r="BS51" s="124">
        <v>17.523397445678711</v>
      </c>
      <c r="BT51" s="129">
        <v>25.873189926147461</v>
      </c>
      <c r="BU51" s="99">
        <f t="shared" si="26"/>
        <v>8.34979248046875</v>
      </c>
      <c r="BV51" s="106">
        <f t="shared" si="62"/>
        <v>3.0652225071427053E-3</v>
      </c>
      <c r="BW51" s="114">
        <f t="shared" si="53"/>
        <v>8.454702653852525E-2</v>
      </c>
      <c r="BZ51" s="147"/>
      <c r="CA51" s="30" t="s">
        <v>210</v>
      </c>
      <c r="CB51" s="104"/>
      <c r="CC51" s="121">
        <v>17.523397445678711</v>
      </c>
      <c r="CD51" s="121">
        <v>21.551902770996094</v>
      </c>
      <c r="CE51" s="99">
        <f t="shared" si="28"/>
        <v>4.0285053253173828</v>
      </c>
      <c r="CF51" s="106">
        <f t="shared" si="63"/>
        <v>6.1277220735303783E-2</v>
      </c>
      <c r="CG51" s="114">
        <f t="shared" si="54"/>
        <v>1.3393239672053361</v>
      </c>
      <c r="CJ51" s="147"/>
      <c r="CK51" t="s">
        <v>210</v>
      </c>
      <c r="CL51" s="110"/>
      <c r="CM51" s="124">
        <v>17.523397445678711</v>
      </c>
      <c r="CN51" s="129">
        <v>22.715322494506836</v>
      </c>
      <c r="CO51" s="99">
        <f t="shared" si="30"/>
        <v>5.191925048828125</v>
      </c>
      <c r="CP51" s="106">
        <f t="shared" si="64"/>
        <v>2.7357400292979884E-2</v>
      </c>
      <c r="CQ51" s="114">
        <f t="shared" si="55"/>
        <v>0.40472958388680863</v>
      </c>
      <c r="CT51" s="147"/>
      <c r="CU51" t="s">
        <v>210</v>
      </c>
      <c r="CV51" s="110"/>
      <c r="CW51" s="124">
        <v>17.523397445678711</v>
      </c>
      <c r="CX51" s="129">
        <v>23.853107452392578</v>
      </c>
      <c r="CY51" s="99">
        <f t="shared" si="32"/>
        <v>6.3297100067138672</v>
      </c>
      <c r="CZ51" s="106">
        <f t="shared" si="65"/>
        <v>1.2432756391372564E-2</v>
      </c>
      <c r="DA51" s="114">
        <f t="shared" si="56"/>
        <v>0.11628083132065557</v>
      </c>
      <c r="DD51" s="147"/>
      <c r="DE51" s="30" t="s">
        <v>210</v>
      </c>
      <c r="DF51" s="104"/>
      <c r="DG51" s="124">
        <v>17.523397445678711</v>
      </c>
      <c r="DH51" s="129">
        <v>20.772354125976563</v>
      </c>
      <c r="DI51" s="99">
        <f t="shared" si="34"/>
        <v>3.2489566802978516</v>
      </c>
      <c r="DJ51" s="106">
        <f t="shared" si="66"/>
        <v>0.10518809371371776</v>
      </c>
      <c r="DK51" s="114">
        <f t="shared" si="57"/>
        <v>12.462376422068486</v>
      </c>
      <c r="DN51" s="147"/>
      <c r="DO51" t="s">
        <v>210</v>
      </c>
      <c r="DP51" s="104"/>
      <c r="DQ51" s="124">
        <v>17.523397445678711</v>
      </c>
      <c r="DR51" s="129">
        <v>27.312498092651367</v>
      </c>
      <c r="DS51" s="99">
        <f t="shared" si="36"/>
        <v>9.7891006469726563</v>
      </c>
      <c r="DT51" s="106">
        <f t="shared" si="67"/>
        <v>1.1302826851810324E-3</v>
      </c>
      <c r="DU51" s="114">
        <f t="shared" si="58"/>
        <v>2.2256640445687221</v>
      </c>
    </row>
    <row r="52" spans="44:125" x14ac:dyDescent="0.25">
      <c r="AS52" s="165">
        <v>0.43571704680000001</v>
      </c>
      <c r="AT52" s="165">
        <v>0.30762837269999999</v>
      </c>
      <c r="AV52" s="147"/>
      <c r="AW52" s="30" t="s">
        <v>211</v>
      </c>
      <c r="AX52" s="104"/>
      <c r="AY52" s="124">
        <v>20.370885848999023</v>
      </c>
      <c r="AZ52" s="121">
        <v>17.490230560302734</v>
      </c>
      <c r="BA52" s="99">
        <f t="shared" si="59"/>
        <v>2.8806552886962891</v>
      </c>
      <c r="BB52" s="106">
        <f t="shared" si="60"/>
        <v>0.1357801708906034</v>
      </c>
      <c r="BC52" s="114">
        <f t="shared" si="50"/>
        <v>6.9802932516388957E-2</v>
      </c>
      <c r="BF52" s="147"/>
      <c r="BG52" t="s">
        <v>211</v>
      </c>
      <c r="BH52" s="110"/>
      <c r="BI52" s="124">
        <v>20.370885848999023</v>
      </c>
      <c r="BJ52" s="129">
        <v>23.347406387329102</v>
      </c>
      <c r="BK52" s="99">
        <f t="shared" si="51"/>
        <v>2.9765205383300781</v>
      </c>
      <c r="BL52" s="106">
        <f t="shared" si="61"/>
        <v>0.12705098466592524</v>
      </c>
      <c r="BM52" s="114">
        <f t="shared" si="52"/>
        <v>0.69244270930457208</v>
      </c>
      <c r="BP52" s="147"/>
      <c r="BQ52" t="s">
        <v>211</v>
      </c>
      <c r="BR52" s="110"/>
      <c r="BS52" s="124">
        <v>20.370885848999023</v>
      </c>
      <c r="BT52" s="129">
        <v>24.845781326293945</v>
      </c>
      <c r="BU52" s="99">
        <f t="shared" si="26"/>
        <v>4.4748954772949219</v>
      </c>
      <c r="BV52" s="106">
        <f t="shared" si="62"/>
        <v>4.4969932311750858E-2</v>
      </c>
      <c r="BW52" s="114">
        <f t="shared" si="53"/>
        <v>1.3308111252072392</v>
      </c>
      <c r="BZ52" s="147"/>
      <c r="CA52" s="30" t="s">
        <v>211</v>
      </c>
      <c r="CB52" s="104"/>
      <c r="CC52" s="121">
        <v>20.370885848999023</v>
      </c>
      <c r="CD52" s="121">
        <v>23.148679733276367</v>
      </c>
      <c r="CE52" s="99">
        <f t="shared" si="28"/>
        <v>2.7777938842773438</v>
      </c>
      <c r="CF52" s="106">
        <f t="shared" si="63"/>
        <v>0.14581450203934376</v>
      </c>
      <c r="CG52" s="114">
        <f t="shared" si="54"/>
        <v>1.0435699104273817</v>
      </c>
      <c r="CJ52" s="147"/>
      <c r="CK52" t="s">
        <v>211</v>
      </c>
      <c r="CL52" s="110"/>
      <c r="CM52" s="124">
        <v>20.370885848999023</v>
      </c>
      <c r="CN52" s="129">
        <v>22.900869369506836</v>
      </c>
      <c r="CO52" s="99">
        <f t="shared" si="30"/>
        <v>2.5299835205078125</v>
      </c>
      <c r="CP52" s="106">
        <f t="shared" si="64"/>
        <v>0.17314066123874672</v>
      </c>
      <c r="CQ52" s="114">
        <f t="shared" si="55"/>
        <v>2.7245000475874956</v>
      </c>
      <c r="CT52" s="147"/>
      <c r="CU52" t="s">
        <v>211</v>
      </c>
      <c r="CV52" s="110"/>
      <c r="CW52" s="124">
        <v>20.370885848999023</v>
      </c>
      <c r="CX52" s="129">
        <v>25.039617538452148</v>
      </c>
      <c r="CY52" s="99">
        <f t="shared" si="32"/>
        <v>4.668731689453125</v>
      </c>
      <c r="CZ52" s="106">
        <f t="shared" si="65"/>
        <v>3.9316216668810418E-2</v>
      </c>
      <c r="DA52" s="114">
        <f t="shared" si="56"/>
        <v>0.33280484388712428</v>
      </c>
      <c r="DD52" s="147"/>
      <c r="DE52" s="30" t="s">
        <v>211</v>
      </c>
      <c r="DF52" s="104"/>
      <c r="DG52" s="124">
        <v>20.370885848999023</v>
      </c>
      <c r="DH52" s="129">
        <v>26.357643127441406</v>
      </c>
      <c r="DI52" s="99">
        <f t="shared" si="34"/>
        <v>5.9867572784423828</v>
      </c>
      <c r="DJ52" s="106">
        <f t="shared" si="66"/>
        <v>1.5769084574256163E-2</v>
      </c>
      <c r="DK52" s="114">
        <f t="shared" si="57"/>
        <v>1.0570668967297376</v>
      </c>
      <c r="DN52" s="147"/>
      <c r="DO52" t="s">
        <v>211</v>
      </c>
      <c r="DP52" s="104"/>
      <c r="DQ52" s="124">
        <v>20.370885848999023</v>
      </c>
      <c r="DR52" s="129">
        <v>30.201396942138672</v>
      </c>
      <c r="DS52" s="99">
        <f t="shared" si="36"/>
        <v>9.8305110931396484</v>
      </c>
      <c r="DT52" s="106">
        <f t="shared" si="67"/>
        <v>1.0983007704543826E-3</v>
      </c>
      <c r="DU52" s="114">
        <f t="shared" si="58"/>
        <v>4.1904375070287963E-5</v>
      </c>
    </row>
    <row r="53" spans="44:125" x14ac:dyDescent="0.25">
      <c r="AS53" s="165">
        <v>4.1697770211999998</v>
      </c>
      <c r="AT53" s="165">
        <v>0.19547281599999999</v>
      </c>
      <c r="AV53" s="147"/>
      <c r="AW53" s="102" t="s">
        <v>219</v>
      </c>
      <c r="AX53" s="104"/>
      <c r="AY53" s="124">
        <v>18.010590553283691</v>
      </c>
      <c r="AZ53" s="121">
        <v>16.116657257080078</v>
      </c>
      <c r="BA53" s="99">
        <f t="shared" si="59"/>
        <v>1.8939332962036133</v>
      </c>
      <c r="BB53" s="106">
        <f t="shared" si="60"/>
        <v>0.26907247162163639</v>
      </c>
      <c r="BC53" s="114">
        <f t="shared" si="50"/>
        <v>0.46123930379867689</v>
      </c>
      <c r="BF53" s="147"/>
      <c r="BG53" s="110" t="s">
        <v>219</v>
      </c>
      <c r="BH53" s="110"/>
      <c r="BI53" s="124">
        <v>18.010590553283691</v>
      </c>
      <c r="BJ53" s="129">
        <v>20.880819320678711</v>
      </c>
      <c r="BK53" s="99">
        <f t="shared" si="51"/>
        <v>2.8702287673950195</v>
      </c>
      <c r="BL53" s="106">
        <f t="shared" si="61"/>
        <v>0.13676502418000896</v>
      </c>
      <c r="BM53" s="114">
        <f t="shared" si="52"/>
        <v>0.83814523303972188</v>
      </c>
      <c r="BP53" s="147"/>
      <c r="BQ53" s="110" t="s">
        <v>219</v>
      </c>
      <c r="BR53" s="110"/>
      <c r="BS53" s="124">
        <v>18.010590553283691</v>
      </c>
      <c r="BT53" s="129">
        <v>26.584197998046875</v>
      </c>
      <c r="BU53" s="99">
        <f t="shared" si="26"/>
        <v>8.5736074447631836</v>
      </c>
      <c r="BV53" s="106">
        <f t="shared" si="62"/>
        <v>2.6247442203170116E-3</v>
      </c>
      <c r="BW53" s="114">
        <f t="shared" si="53"/>
        <v>0.25767515682026854</v>
      </c>
      <c r="BZ53" s="147"/>
      <c r="CA53" s="102" t="s">
        <v>219</v>
      </c>
      <c r="CB53" s="104"/>
      <c r="CC53" s="121">
        <v>18.010590553283691</v>
      </c>
      <c r="CD53" s="121">
        <v>23.375307083129883</v>
      </c>
      <c r="CE53" s="99">
        <f t="shared" si="28"/>
        <v>5.3647165298461914</v>
      </c>
      <c r="CF53" s="106">
        <f t="shared" si="63"/>
        <v>2.4269420489737421E-2</v>
      </c>
      <c r="CG53" s="114">
        <f t="shared" si="54"/>
        <v>2.1538373024748587</v>
      </c>
      <c r="CJ53" s="147"/>
      <c r="CK53" s="110" t="s">
        <v>219</v>
      </c>
      <c r="CL53" s="110"/>
      <c r="CM53" s="124">
        <v>18.010590553283691</v>
      </c>
      <c r="CN53" s="129">
        <v>21.890216827392578</v>
      </c>
      <c r="CO53" s="99">
        <f t="shared" si="30"/>
        <v>3.8796262741088867</v>
      </c>
      <c r="CP53" s="106">
        <f t="shared" si="64"/>
        <v>6.7938525903117553E-2</v>
      </c>
      <c r="CQ53" s="114">
        <f t="shared" si="55"/>
        <v>1.8792024341651579</v>
      </c>
      <c r="CT53" s="147"/>
      <c r="CU53" s="110" t="s">
        <v>219</v>
      </c>
      <c r="CV53" s="110"/>
      <c r="CW53" s="124">
        <v>18.010590553283691</v>
      </c>
      <c r="CX53" s="129">
        <v>22.919780731201172</v>
      </c>
      <c r="CY53" s="99">
        <f t="shared" si="32"/>
        <v>4.9091901779174805</v>
      </c>
      <c r="CZ53" s="106">
        <f t="shared" si="65"/>
        <v>3.3280244022269784E-2</v>
      </c>
      <c r="DA53" s="114">
        <f t="shared" si="56"/>
        <v>4.6528767082939586</v>
      </c>
      <c r="DD53" s="147"/>
      <c r="DE53" s="102" t="s">
        <v>219</v>
      </c>
      <c r="DF53" s="104"/>
      <c r="DG53" s="124">
        <v>18.010590553283691</v>
      </c>
      <c r="DH53" s="129">
        <v>25.136619567871094</v>
      </c>
      <c r="DI53" s="99">
        <f t="shared" si="34"/>
        <v>7.1260290145874023</v>
      </c>
      <c r="DJ53" s="106">
        <f t="shared" si="66"/>
        <v>7.1589860579932751E-3</v>
      </c>
      <c r="DK53" s="114">
        <f t="shared" si="57"/>
        <v>3.8193956185935662</v>
      </c>
      <c r="DN53" s="147"/>
      <c r="DO53" s="110" t="s">
        <v>219</v>
      </c>
      <c r="DP53" s="104"/>
      <c r="DQ53" s="124">
        <v>18.010590553283691</v>
      </c>
      <c r="DR53" s="129">
        <v>27.653242111206055</v>
      </c>
      <c r="DS53" s="99">
        <f t="shared" si="36"/>
        <v>9.6426515579223633</v>
      </c>
      <c r="DT53" s="106">
        <f t="shared" si="67"/>
        <v>1.2510441698386399E-3</v>
      </c>
      <c r="DU53" s="114">
        <f t="shared" si="58"/>
        <v>5.266085334592276</v>
      </c>
    </row>
    <row r="54" spans="44:125" x14ac:dyDescent="0.25">
      <c r="AS54" s="165">
        <v>0.12554748869999999</v>
      </c>
      <c r="AT54" s="165">
        <v>2.21143712E-2</v>
      </c>
      <c r="AV54" s="148"/>
      <c r="AW54" s="113" t="s">
        <v>220</v>
      </c>
      <c r="AX54" s="105"/>
      <c r="AY54" s="130">
        <v>19.066433906555176</v>
      </c>
      <c r="AZ54" s="155">
        <v>18.257631301879883</v>
      </c>
      <c r="BA54" s="100">
        <f t="shared" si="59"/>
        <v>0.80880260467529297</v>
      </c>
      <c r="BB54" s="118">
        <f t="shared" si="60"/>
        <v>0.57085545495425427</v>
      </c>
      <c r="BC54" s="115">
        <f t="shared" si="50"/>
        <v>0.12416551237383044</v>
      </c>
      <c r="BF54" s="148"/>
      <c r="BG54" s="110" t="s">
        <v>220</v>
      </c>
      <c r="BH54" s="110"/>
      <c r="BI54" s="130">
        <v>19.066433906555176</v>
      </c>
      <c r="BJ54" s="131">
        <v>23.218616485595703</v>
      </c>
      <c r="BK54" s="99">
        <f t="shared" si="51"/>
        <v>4.1521825790405273</v>
      </c>
      <c r="BL54" s="106">
        <f t="shared" si="61"/>
        <v>5.6243002376482817E-2</v>
      </c>
      <c r="BM54" s="114">
        <f t="shared" si="52"/>
        <v>0.16430369567591316</v>
      </c>
      <c r="BP54" s="148"/>
      <c r="BQ54" s="110" t="s">
        <v>220</v>
      </c>
      <c r="BR54" s="110"/>
      <c r="BS54" s="130">
        <v>19.066433906555176</v>
      </c>
      <c r="BT54" s="131">
        <v>24.490045547485352</v>
      </c>
      <c r="BU54" s="99">
        <f t="shared" si="26"/>
        <v>5.4236116409301758</v>
      </c>
      <c r="BV54" s="106">
        <f t="shared" si="62"/>
        <v>2.3298620705236639E-2</v>
      </c>
      <c r="BW54" s="114">
        <f t="shared" si="53"/>
        <v>0.95063713692952445</v>
      </c>
      <c r="BZ54" s="148"/>
      <c r="CA54" s="113" t="s">
        <v>220</v>
      </c>
      <c r="CB54" s="105"/>
      <c r="CC54" s="121">
        <v>19.066433906555176</v>
      </c>
      <c r="CD54" s="121">
        <v>23.814098358154297</v>
      </c>
      <c r="CE54" s="99">
        <f t="shared" si="28"/>
        <v>4.7476644515991211</v>
      </c>
      <c r="CF54" s="106">
        <f t="shared" si="63"/>
        <v>3.722293301051955E-2</v>
      </c>
      <c r="CG54" s="114">
        <f t="shared" si="54"/>
        <v>0.25160500411616765</v>
      </c>
      <c r="CJ54" s="148"/>
      <c r="CK54" s="110" t="s">
        <v>220</v>
      </c>
      <c r="CL54" s="110"/>
      <c r="CM54" s="130">
        <v>19.066433906555176</v>
      </c>
      <c r="CN54" s="131">
        <v>21.671245574951172</v>
      </c>
      <c r="CO54" s="99">
        <f t="shared" si="30"/>
        <v>2.6048116683959961</v>
      </c>
      <c r="CP54" s="106">
        <f t="shared" si="64"/>
        <v>0.16438930325458059</v>
      </c>
      <c r="CQ54" s="114">
        <f t="shared" si="55"/>
        <v>1.0787001859226903</v>
      </c>
      <c r="CT54" s="148"/>
      <c r="CU54" s="110" t="s">
        <v>220</v>
      </c>
      <c r="CV54" s="110"/>
      <c r="CW54" s="130">
        <v>19.066433906555176</v>
      </c>
      <c r="CX54" s="131">
        <v>25.268648147583008</v>
      </c>
      <c r="CY54" s="99">
        <f t="shared" si="32"/>
        <v>6.202214241027832</v>
      </c>
      <c r="CZ54" s="106">
        <f t="shared" si="65"/>
        <v>1.3581491742457636E-2</v>
      </c>
      <c r="DA54" s="114">
        <f t="shared" si="56"/>
        <v>0.59987049106413548</v>
      </c>
      <c r="DD54" s="148"/>
      <c r="DE54" s="113" t="s">
        <v>220</v>
      </c>
      <c r="DF54" s="105"/>
      <c r="DG54" s="130">
        <v>19.066433906555176</v>
      </c>
      <c r="DH54" s="131">
        <v>27.330469131469727</v>
      </c>
      <c r="DI54" s="99">
        <f t="shared" si="34"/>
        <v>8.2640352249145508</v>
      </c>
      <c r="DJ54" s="106">
        <f t="shared" si="66"/>
        <v>3.252950929819302E-3</v>
      </c>
      <c r="DK54" s="114">
        <f t="shared" si="57"/>
        <v>0.54382662152285643</v>
      </c>
      <c r="DN54" s="148"/>
      <c r="DO54" s="117" t="s">
        <v>220</v>
      </c>
      <c r="DP54" s="105"/>
      <c r="DQ54" s="130">
        <v>19.066433906555176</v>
      </c>
      <c r="DR54" s="131">
        <v>31.812515258789063</v>
      </c>
      <c r="DS54" s="99">
        <f t="shared" si="36"/>
        <v>12.746081352233887</v>
      </c>
      <c r="DT54" s="106">
        <f t="shared" si="67"/>
        <v>1.4556172238261675E-4</v>
      </c>
      <c r="DU54" s="114">
        <f t="shared" si="58"/>
        <v>4.0930875496702304E-10</v>
      </c>
    </row>
    <row r="55" spans="44:125" x14ac:dyDescent="0.25">
      <c r="AS55" s="165">
        <v>0.10577205689999999</v>
      </c>
      <c r="AT55" s="165">
        <v>8.3824104699999999E-2</v>
      </c>
      <c r="AV55" s="146" t="s">
        <v>125</v>
      </c>
      <c r="AW55" s="111" t="s">
        <v>193</v>
      </c>
      <c r="AX55" s="112"/>
      <c r="AY55" s="127">
        <v>17.674234390258789</v>
      </c>
      <c r="AZ55" s="149">
        <v>18.954833984375</v>
      </c>
      <c r="BA55" s="98">
        <f t="shared" si="59"/>
        <v>-1.2805995941162109</v>
      </c>
      <c r="BB55" s="116">
        <f t="shared" si="60"/>
        <v>2.4293992342625415</v>
      </c>
      <c r="BC55" s="101">
        <f t="shared" si="50"/>
        <v>2.2504592186535635</v>
      </c>
      <c r="BF55" s="146" t="s">
        <v>125</v>
      </c>
      <c r="BG55" s="111" t="s">
        <v>193</v>
      </c>
      <c r="BH55" s="112"/>
      <c r="BI55" s="127">
        <v>17.674234390258789</v>
      </c>
      <c r="BJ55" s="149">
        <v>24.719593048095703</v>
      </c>
      <c r="BK55" s="98">
        <f t="shared" si="51"/>
        <v>7.0453586578369141</v>
      </c>
      <c r="BL55" s="116">
        <f t="shared" si="61"/>
        <v>7.5706943660175533E-3</v>
      </c>
      <c r="BM55" s="101">
        <f t="shared" si="52"/>
        <v>1.031390023943205</v>
      </c>
      <c r="BP55" s="146" t="s">
        <v>125</v>
      </c>
      <c r="BQ55" s="111" t="s">
        <v>193</v>
      </c>
      <c r="BR55" s="112"/>
      <c r="BS55" s="127">
        <v>17.674234390258789</v>
      </c>
      <c r="BT55" s="149">
        <v>24.522909164428711</v>
      </c>
      <c r="BU55" s="98">
        <f t="shared" si="26"/>
        <v>6.8486747741699219</v>
      </c>
      <c r="BV55" s="116">
        <f t="shared" si="62"/>
        <v>8.6764778501889264E-3</v>
      </c>
      <c r="BW55" s="101">
        <f t="shared" si="53"/>
        <v>0.30182172722872297</v>
      </c>
      <c r="BZ55" s="146" t="s">
        <v>125</v>
      </c>
      <c r="CA55" s="111" t="s">
        <v>193</v>
      </c>
      <c r="CB55" s="112"/>
      <c r="CC55" s="127">
        <v>17.674234390258789</v>
      </c>
      <c r="CD55" s="149">
        <v>24.957881927490234</v>
      </c>
      <c r="CE55" s="98">
        <f t="shared" si="28"/>
        <v>7.2836475372314453</v>
      </c>
      <c r="CF55" s="116">
        <f t="shared" si="63"/>
        <v>6.4180576446176158E-3</v>
      </c>
      <c r="CG55" s="101">
        <f t="shared" si="54"/>
        <v>0.981903937366577</v>
      </c>
      <c r="CJ55" s="146" t="s">
        <v>125</v>
      </c>
      <c r="CK55" s="111" t="s">
        <v>193</v>
      </c>
      <c r="CL55" s="112"/>
      <c r="CM55" s="127">
        <v>17.674234390258789</v>
      </c>
      <c r="CN55" s="149">
        <v>20.203737258911133</v>
      </c>
      <c r="CO55" s="98">
        <f t="shared" si="30"/>
        <v>2.5295028686523438</v>
      </c>
      <c r="CP55" s="116">
        <f t="shared" si="64"/>
        <v>0.17319835482070006</v>
      </c>
      <c r="CQ55" s="101">
        <f t="shared" si="55"/>
        <v>0.8355505109076049</v>
      </c>
      <c r="CT55" s="146" t="s">
        <v>125</v>
      </c>
      <c r="CU55" s="111" t="s">
        <v>193</v>
      </c>
      <c r="CV55" s="112"/>
      <c r="CW55" s="127">
        <v>17.674234390258789</v>
      </c>
      <c r="CX55" s="128">
        <v>23.619577407836914</v>
      </c>
      <c r="CY55" s="98">
        <f t="shared" si="32"/>
        <v>5.945343017578125</v>
      </c>
      <c r="CZ55" s="116">
        <f t="shared" si="65"/>
        <v>1.6228314559166613E-2</v>
      </c>
      <c r="DA55" s="101">
        <f t="shared" si="56"/>
        <v>0.97117664538091186</v>
      </c>
      <c r="DD55" s="146" t="s">
        <v>125</v>
      </c>
      <c r="DE55" s="111" t="s">
        <v>193</v>
      </c>
      <c r="DF55" s="112"/>
      <c r="DG55" s="127">
        <v>17.674234390258789</v>
      </c>
      <c r="DH55" s="128">
        <v>24.123979568481445</v>
      </c>
      <c r="DI55" s="98">
        <f t="shared" si="34"/>
        <v>6.4497451782226563</v>
      </c>
      <c r="DJ55" s="116">
        <f t="shared" si="66"/>
        <v>1.1440189990409218E-2</v>
      </c>
      <c r="DK55" s="101">
        <f t="shared" si="57"/>
        <v>1.1428065234914153</v>
      </c>
      <c r="DN55" s="146" t="s">
        <v>125</v>
      </c>
      <c r="DO55" s="111" t="s">
        <v>193</v>
      </c>
      <c r="DP55" s="112"/>
      <c r="DQ55" s="127">
        <v>17.674234390258789</v>
      </c>
      <c r="DR55" s="149">
        <v>28.959783554077148</v>
      </c>
      <c r="DS55" s="98">
        <f t="shared" si="36"/>
        <v>11.285549163818359</v>
      </c>
      <c r="DT55" s="116">
        <f t="shared" si="67"/>
        <v>4.0060022063500233E-4</v>
      </c>
      <c r="DU55" s="101">
        <f t="shared" si="58"/>
        <v>2.0257330390234713</v>
      </c>
    </row>
    <row r="56" spans="44:125" x14ac:dyDescent="0.25">
      <c r="AS56" s="165">
        <v>0.1054952254</v>
      </c>
      <c r="AT56" s="165">
        <v>8.0434471800000004E-2</v>
      </c>
      <c r="AV56" s="147"/>
      <c r="AW56" s="102" t="s">
        <v>194</v>
      </c>
      <c r="AX56" s="104"/>
      <c r="AY56" s="124">
        <v>16.184255599975586</v>
      </c>
      <c r="AZ56" s="121">
        <v>15.895832061767578</v>
      </c>
      <c r="BA56" s="99">
        <f t="shared" si="59"/>
        <v>0.28842353820800781</v>
      </c>
      <c r="BB56" s="106">
        <f t="shared" si="60"/>
        <v>0.81879628501375157</v>
      </c>
      <c r="BC56" s="114">
        <f t="shared" si="50"/>
        <v>8.3804463894569121</v>
      </c>
      <c r="BF56" s="147"/>
      <c r="BG56" s="102" t="s">
        <v>194</v>
      </c>
      <c r="BH56" s="104"/>
      <c r="BI56" s="124">
        <v>16.184255599975586</v>
      </c>
      <c r="BJ56" s="121">
        <v>19.271371841430664</v>
      </c>
      <c r="BK56" s="99">
        <f t="shared" si="51"/>
        <v>3.0871162414550781</v>
      </c>
      <c r="BL56" s="106">
        <f t="shared" si="61"/>
        <v>0.11767532629787415</v>
      </c>
      <c r="BM56" s="114">
        <f t="shared" si="52"/>
        <v>0.76665967878224683</v>
      </c>
      <c r="BP56" s="147"/>
      <c r="BQ56" s="102" t="s">
        <v>194</v>
      </c>
      <c r="BR56" s="104"/>
      <c r="BS56" s="124">
        <v>16.184255599975586</v>
      </c>
      <c r="BT56" s="121">
        <v>21.728385925292969</v>
      </c>
      <c r="BU56" s="99">
        <f t="shared" si="26"/>
        <v>5.5441303253173828</v>
      </c>
      <c r="BV56" s="106">
        <f t="shared" si="62"/>
        <v>2.1431396549583284E-2</v>
      </c>
      <c r="BW56" s="114">
        <f t="shared" si="53"/>
        <v>0.88074501107204939</v>
      </c>
      <c r="BZ56" s="147"/>
      <c r="CA56" s="102" t="s">
        <v>194</v>
      </c>
      <c r="CB56" s="104"/>
      <c r="CC56" s="124">
        <v>16.184255599975586</v>
      </c>
      <c r="CD56" s="121">
        <v>19.665979385375977</v>
      </c>
      <c r="CE56" s="99">
        <f t="shared" si="28"/>
        <v>3.4817237854003906</v>
      </c>
      <c r="CF56" s="106">
        <f t="shared" si="63"/>
        <v>8.9515183026147443E-2</v>
      </c>
      <c r="CG56" s="114">
        <f t="shared" si="54"/>
        <v>365.57021160805505</v>
      </c>
      <c r="CJ56" s="147"/>
      <c r="CK56" s="102" t="s">
        <v>194</v>
      </c>
      <c r="CL56" s="104"/>
      <c r="CM56" s="124">
        <v>16.184255599975586</v>
      </c>
      <c r="CN56" s="121">
        <v>23.709316253662109</v>
      </c>
      <c r="CO56" s="99">
        <f t="shared" si="30"/>
        <v>7.5250606536865234</v>
      </c>
      <c r="CP56" s="106">
        <f t="shared" si="64"/>
        <v>5.4291397899361897E-3</v>
      </c>
      <c r="CQ56" s="114">
        <f t="shared" si="55"/>
        <v>5.991025249004029E-2</v>
      </c>
      <c r="CT56" s="147"/>
      <c r="CU56" s="102" t="s">
        <v>194</v>
      </c>
      <c r="CV56" s="104"/>
      <c r="CW56" s="124">
        <v>16.184255599975586</v>
      </c>
      <c r="CX56" s="129">
        <v>24.849590301513672</v>
      </c>
      <c r="CY56" s="99">
        <f t="shared" si="32"/>
        <v>8.6653347015380859</v>
      </c>
      <c r="CZ56" s="106">
        <f t="shared" si="65"/>
        <v>2.4630562626175084E-3</v>
      </c>
      <c r="DA56" s="114">
        <f t="shared" si="56"/>
        <v>1.1430161646308059</v>
      </c>
      <c r="DD56" s="147"/>
      <c r="DE56" s="102" t="s">
        <v>194</v>
      </c>
      <c r="DF56" s="104"/>
      <c r="DG56" s="124">
        <v>16.184255599975586</v>
      </c>
      <c r="DH56" s="129">
        <v>25.343212127685547</v>
      </c>
      <c r="DI56" s="99">
        <f t="shared" si="34"/>
        <v>9.1589565277099609</v>
      </c>
      <c r="DJ56" s="106">
        <f t="shared" si="66"/>
        <v>1.7493606615537431E-3</v>
      </c>
      <c r="DK56" s="114">
        <f t="shared" si="57"/>
        <v>0.27564064767079749</v>
      </c>
      <c r="DN56" s="147"/>
      <c r="DO56" s="102" t="s">
        <v>194</v>
      </c>
      <c r="DP56" s="104"/>
      <c r="DQ56" s="124">
        <v>16.184255599975586</v>
      </c>
      <c r="DR56" s="121">
        <v>25.02301025390625</v>
      </c>
      <c r="DS56" s="99">
        <f t="shared" si="36"/>
        <v>8.8387546539306641</v>
      </c>
      <c r="DT56" s="106">
        <f t="shared" si="67"/>
        <v>2.1840859487880586E-3</v>
      </c>
      <c r="DU56" s="114">
        <f t="shared" si="58"/>
        <v>16.417882468944597</v>
      </c>
    </row>
    <row r="57" spans="44:125" x14ac:dyDescent="0.25">
      <c r="AS57" s="165">
        <v>1.7833033653000001</v>
      </c>
      <c r="AT57" s="165">
        <v>0.38100765660000002</v>
      </c>
      <c r="AV57" s="147"/>
      <c r="AW57" s="102" t="s">
        <v>195</v>
      </c>
      <c r="AX57" s="104"/>
      <c r="AY57" s="124">
        <v>18.719736099243164</v>
      </c>
      <c r="AZ57" s="121">
        <v>19.127016067504883</v>
      </c>
      <c r="BA57" s="99">
        <f t="shared" si="59"/>
        <v>-0.40727996826171875</v>
      </c>
      <c r="BB57" s="106">
        <f t="shared" si="60"/>
        <v>1.3261830933740055</v>
      </c>
      <c r="BC57" s="114">
        <f t="shared" si="50"/>
        <v>2.6686798671209653</v>
      </c>
      <c r="BF57" s="147"/>
      <c r="BG57" s="102" t="s">
        <v>195</v>
      </c>
      <c r="BH57" s="104"/>
      <c r="BI57" s="124">
        <v>18.719736099243164</v>
      </c>
      <c r="BJ57" s="121">
        <v>24.002370834350586</v>
      </c>
      <c r="BK57" s="99">
        <f t="shared" si="51"/>
        <v>5.2826347351074219</v>
      </c>
      <c r="BL57" s="106">
        <f t="shared" si="61"/>
        <v>2.5690259349376042E-2</v>
      </c>
      <c r="BM57" s="114">
        <f t="shared" si="52"/>
        <v>1.2090551093663804</v>
      </c>
      <c r="BP57" s="147"/>
      <c r="BQ57" s="102" t="s">
        <v>195</v>
      </c>
      <c r="BR57" s="104"/>
      <c r="BS57" s="124">
        <v>18.719736099243164</v>
      </c>
      <c r="BT57" s="121">
        <v>23.015228271484375</v>
      </c>
      <c r="BU57" s="99">
        <f t="shared" si="26"/>
        <v>4.2954921722412109</v>
      </c>
      <c r="BV57" s="106">
        <f t="shared" si="62"/>
        <v>5.0924644980806087E-2</v>
      </c>
      <c r="BW57" s="114">
        <f t="shared" si="53"/>
        <v>1.0730072133920125</v>
      </c>
      <c r="BZ57" s="147"/>
      <c r="CA57" s="102" t="s">
        <v>195</v>
      </c>
      <c r="CB57" s="104"/>
      <c r="CC57" s="124">
        <v>18.719736099243164</v>
      </c>
      <c r="CD57" s="121">
        <v>25.163555145263672</v>
      </c>
      <c r="CE57" s="99">
        <f t="shared" si="28"/>
        <v>6.4438190460205078</v>
      </c>
      <c r="CF57" s="106">
        <f t="shared" si="63"/>
        <v>1.1487279298672727E-2</v>
      </c>
      <c r="CG57" s="114">
        <f t="shared" si="54"/>
        <v>1.408904274027285</v>
      </c>
      <c r="CJ57" s="147"/>
      <c r="CK57" s="102" t="s">
        <v>195</v>
      </c>
      <c r="CL57" s="104"/>
      <c r="CM57" s="124">
        <v>18.719736099243164</v>
      </c>
      <c r="CN57" s="121">
        <v>20.404050827026367</v>
      </c>
      <c r="CO57" s="99">
        <f t="shared" si="30"/>
        <v>1.6843147277832031</v>
      </c>
      <c r="CP57" s="106">
        <f t="shared" si="64"/>
        <v>0.31115067308924199</v>
      </c>
      <c r="CQ57" s="114">
        <f t="shared" si="55"/>
        <v>1.0464048491697955</v>
      </c>
      <c r="CT57" s="147"/>
      <c r="CU57" s="102" t="s">
        <v>195</v>
      </c>
      <c r="CV57" s="104"/>
      <c r="CW57" s="124">
        <v>18.719736099243164</v>
      </c>
      <c r="CX57" s="129">
        <v>24.342769622802734</v>
      </c>
      <c r="CY57" s="99">
        <f t="shared" si="32"/>
        <v>5.6230335235595703</v>
      </c>
      <c r="CZ57" s="106">
        <f t="shared" si="65"/>
        <v>2.0290756670717249E-2</v>
      </c>
      <c r="DA57" s="114">
        <f t="shared" si="56"/>
        <v>1.1373261682919833</v>
      </c>
      <c r="DD57" s="147"/>
      <c r="DE57" s="102" t="s">
        <v>195</v>
      </c>
      <c r="DF57" s="104"/>
      <c r="DG57" s="124">
        <v>18.719736099243164</v>
      </c>
      <c r="DH57" s="129">
        <v>25.987524032592773</v>
      </c>
      <c r="DI57" s="99">
        <f t="shared" si="34"/>
        <v>7.2677879333496094</v>
      </c>
      <c r="DJ57" s="106">
        <f t="shared" si="66"/>
        <v>6.4890008334097891E-3</v>
      </c>
      <c r="DK57" s="114">
        <f t="shared" si="57"/>
        <v>1.2032363773911636</v>
      </c>
      <c r="DN57" s="147"/>
      <c r="DO57" s="102" t="s">
        <v>195</v>
      </c>
      <c r="DP57" s="104"/>
      <c r="DQ57" s="124">
        <v>18.719736099243164</v>
      </c>
      <c r="DR57" s="121">
        <v>28.808088302612305</v>
      </c>
      <c r="DS57" s="99">
        <f t="shared" si="36"/>
        <v>10.088352203369141</v>
      </c>
      <c r="DT57" s="106">
        <f t="shared" si="67"/>
        <v>9.1855122346192234E-4</v>
      </c>
      <c r="DU57" s="114">
        <f t="shared" si="58"/>
        <v>1.0559494718016129</v>
      </c>
    </row>
    <row r="58" spans="44:125" x14ac:dyDescent="0.25">
      <c r="AS58" s="165">
        <v>2.8074346975000002</v>
      </c>
      <c r="AT58" s="165">
        <v>5.92063351E-2</v>
      </c>
      <c r="AV58" s="147"/>
      <c r="AW58" s="102" t="s">
        <v>196</v>
      </c>
      <c r="AX58" s="104"/>
      <c r="AY58" s="124">
        <v>18.035757064819336</v>
      </c>
      <c r="AZ58" s="121">
        <v>18.779634475708008</v>
      </c>
      <c r="BA58" s="99">
        <f t="shared" si="59"/>
        <v>-0.74387741088867188</v>
      </c>
      <c r="BB58" s="106">
        <f t="shared" si="60"/>
        <v>1.6746706683576615</v>
      </c>
      <c r="BC58" s="114">
        <f t="shared" si="50"/>
        <v>3.5187976411855915</v>
      </c>
      <c r="BF58" s="147"/>
      <c r="BG58" s="102" t="s">
        <v>196</v>
      </c>
      <c r="BH58" s="104"/>
      <c r="BI58" s="124">
        <v>18.035757064819336</v>
      </c>
      <c r="BJ58" s="121">
        <v>21.596195220947266</v>
      </c>
      <c r="BK58" s="99">
        <f t="shared" si="51"/>
        <v>3.5604381561279297</v>
      </c>
      <c r="BL58" s="106">
        <f t="shared" si="61"/>
        <v>8.4762023762727429E-2</v>
      </c>
      <c r="BM58" s="114">
        <f t="shared" si="52"/>
        <v>1.4428994008004314</v>
      </c>
      <c r="BP58" s="147"/>
      <c r="BQ58" s="102" t="s">
        <v>196</v>
      </c>
      <c r="BR58" s="104"/>
      <c r="BS58" s="124">
        <v>18.035757064819336</v>
      </c>
      <c r="BT58" s="121">
        <v>20.882928848266602</v>
      </c>
      <c r="BU58" s="99">
        <f t="shared" si="26"/>
        <v>2.8471717834472656</v>
      </c>
      <c r="BV58" s="106">
        <f t="shared" si="62"/>
        <v>0.13896834657498025</v>
      </c>
      <c r="BW58" s="114">
        <f t="shared" si="53"/>
        <v>2.365650737228381</v>
      </c>
      <c r="BZ58" s="147"/>
      <c r="CA58" s="102" t="s">
        <v>196</v>
      </c>
      <c r="CB58" s="104"/>
      <c r="CC58" s="124">
        <v>18.035757064819336</v>
      </c>
      <c r="CD58" s="121">
        <v>22.816066741943359</v>
      </c>
      <c r="CE58" s="99">
        <f t="shared" si="28"/>
        <v>4.7803096771240234</v>
      </c>
      <c r="CF58" s="106">
        <f t="shared" si="63"/>
        <v>3.6390112534652547E-2</v>
      </c>
      <c r="CG58" s="114">
        <f t="shared" si="54"/>
        <v>0.27785733470085999</v>
      </c>
      <c r="CJ58" s="147"/>
      <c r="CK58" s="102" t="s">
        <v>196</v>
      </c>
      <c r="CL58" s="104"/>
      <c r="CM58" s="124">
        <v>18.035757064819336</v>
      </c>
      <c r="CN58" s="121">
        <v>19.947544097900391</v>
      </c>
      <c r="CO58" s="99">
        <f t="shared" si="30"/>
        <v>1.9117870330810547</v>
      </c>
      <c r="CP58" s="106">
        <f t="shared" si="64"/>
        <v>0.26576314696410303</v>
      </c>
      <c r="CQ58" s="114">
        <f t="shared" si="55"/>
        <v>9.5098466243789517</v>
      </c>
      <c r="CT58" s="147"/>
      <c r="CU58" s="102" t="s">
        <v>196</v>
      </c>
      <c r="CV58" s="104"/>
      <c r="CW58" s="124">
        <v>18.035757064819336</v>
      </c>
      <c r="CX58" s="129">
        <v>23.689083099365234</v>
      </c>
      <c r="CY58" s="99">
        <f t="shared" si="32"/>
        <v>5.6533260345458984</v>
      </c>
      <c r="CZ58" s="106">
        <f t="shared" si="65"/>
        <v>1.9869149995214837E-2</v>
      </c>
      <c r="DA58" s="114">
        <f t="shared" si="56"/>
        <v>8.615734478327583E-2</v>
      </c>
      <c r="DD58" s="147"/>
      <c r="DE58" s="102" t="s">
        <v>196</v>
      </c>
      <c r="DF58" s="104"/>
      <c r="DG58" s="124">
        <v>18.035757064819336</v>
      </c>
      <c r="DH58" s="129">
        <v>24.217517852783203</v>
      </c>
      <c r="DI58" s="99">
        <f t="shared" si="34"/>
        <v>6.1817607879638672</v>
      </c>
      <c r="DJ58" s="106">
        <f t="shared" si="66"/>
        <v>1.3775411367176228E-2</v>
      </c>
      <c r="DK58" s="114">
        <f t="shared" si="57"/>
        <v>1.1586756206911377</v>
      </c>
      <c r="DN58" s="147"/>
      <c r="DO58" s="102" t="s">
        <v>196</v>
      </c>
      <c r="DP58" s="104"/>
      <c r="DQ58" s="124">
        <v>18.035757064819336</v>
      </c>
      <c r="DR58" s="121">
        <v>28.627325057983398</v>
      </c>
      <c r="DS58" s="99">
        <f t="shared" si="36"/>
        <v>10.591567993164063</v>
      </c>
      <c r="DT58" s="106">
        <f t="shared" si="67"/>
        <v>6.4806763492745707E-4</v>
      </c>
      <c r="DU58" s="114">
        <f t="shared" si="58"/>
        <v>7.7848779819807312E-2</v>
      </c>
    </row>
    <row r="59" spans="44:125" x14ac:dyDescent="0.25">
      <c r="AS59" s="165">
        <v>0.1487588567</v>
      </c>
      <c r="AT59" s="165">
        <v>7.7177493999999999E-2</v>
      </c>
      <c r="AV59" s="147"/>
      <c r="AW59" s="102" t="s">
        <v>197</v>
      </c>
      <c r="AX59" s="104"/>
      <c r="AY59" s="124">
        <v>18.064373016357422</v>
      </c>
      <c r="AZ59" s="121">
        <v>18.780384063720703</v>
      </c>
      <c r="BA59" s="99">
        <f t="shared" si="59"/>
        <v>-0.71601104736328125</v>
      </c>
      <c r="BB59" s="106">
        <f t="shared" si="60"/>
        <v>1.6426339798414242</v>
      </c>
      <c r="BC59" s="114">
        <f t="shared" si="50"/>
        <v>3.1293614453934664</v>
      </c>
      <c r="BF59" s="147"/>
      <c r="BG59" s="102" t="s">
        <v>197</v>
      </c>
      <c r="BH59" s="104"/>
      <c r="BI59" s="124">
        <v>18.064373016357422</v>
      </c>
      <c r="BJ59" s="121">
        <v>23.169088363647461</v>
      </c>
      <c r="BK59" s="99">
        <f t="shared" si="51"/>
        <v>5.1047153472900391</v>
      </c>
      <c r="BL59" s="106">
        <f t="shared" si="61"/>
        <v>2.906213803170515E-2</v>
      </c>
      <c r="BM59" s="114">
        <f t="shared" si="52"/>
        <v>1.1306755927951944</v>
      </c>
      <c r="BP59" s="147"/>
      <c r="BQ59" s="102" t="s">
        <v>197</v>
      </c>
      <c r="BR59" s="104"/>
      <c r="BS59" s="124">
        <v>18.064373016357422</v>
      </c>
      <c r="BT59" s="121">
        <v>22.816251754760742</v>
      </c>
      <c r="BU59" s="99">
        <f t="shared" si="26"/>
        <v>4.7518787384033203</v>
      </c>
      <c r="BV59" s="106">
        <f t="shared" si="62"/>
        <v>3.7114358974763964E-2</v>
      </c>
      <c r="BW59" s="114">
        <f t="shared" si="53"/>
        <v>1.2045415134234987</v>
      </c>
      <c r="BZ59" s="147"/>
      <c r="CA59" s="102" t="s">
        <v>197</v>
      </c>
      <c r="CB59" s="104"/>
      <c r="CC59" s="124">
        <v>18.064373016357422</v>
      </c>
      <c r="CD59" s="121">
        <v>23.153482437133789</v>
      </c>
      <c r="CE59" s="99">
        <f t="shared" si="28"/>
        <v>5.0891094207763672</v>
      </c>
      <c r="CF59" s="106">
        <f t="shared" si="63"/>
        <v>2.9378215561886963E-2</v>
      </c>
      <c r="CG59" s="114">
        <f t="shared" si="54"/>
        <v>1.2791610424160098</v>
      </c>
      <c r="CJ59" s="147"/>
      <c r="CK59" s="102" t="s">
        <v>197</v>
      </c>
      <c r="CL59" s="104"/>
      <c r="CM59" s="124">
        <v>18.064373016357422</v>
      </c>
      <c r="CN59" s="121">
        <v>20.905162811279297</v>
      </c>
      <c r="CO59" s="99">
        <f t="shared" si="30"/>
        <v>2.840789794921875</v>
      </c>
      <c r="CP59" s="106">
        <f t="shared" si="64"/>
        <v>0.13958445664832481</v>
      </c>
      <c r="CQ59" s="114">
        <f t="shared" si="55"/>
        <v>1.0537084127811793</v>
      </c>
      <c r="CT59" s="147"/>
      <c r="CU59" s="102" t="s">
        <v>197</v>
      </c>
      <c r="CV59" s="104"/>
      <c r="CW59" s="124">
        <v>18.064373016357422</v>
      </c>
      <c r="CX59" s="129">
        <v>24.195178985595703</v>
      </c>
      <c r="CY59" s="99">
        <f t="shared" si="32"/>
        <v>6.1308059692382813</v>
      </c>
      <c r="CZ59" s="106">
        <f t="shared" si="65"/>
        <v>1.4270641812759968E-2</v>
      </c>
      <c r="DA59" s="114">
        <f t="shared" si="56"/>
        <v>1.2976096013086427</v>
      </c>
      <c r="DD59" s="147"/>
      <c r="DE59" s="102" t="s">
        <v>197</v>
      </c>
      <c r="DF59" s="104"/>
      <c r="DG59" s="124">
        <v>18.064373016357422</v>
      </c>
      <c r="DH59" s="129">
        <v>24.96795654296875</v>
      </c>
      <c r="DI59" s="99">
        <f t="shared" si="34"/>
        <v>6.9035835266113281</v>
      </c>
      <c r="DJ59" s="106">
        <f t="shared" si="66"/>
        <v>8.3524576237207718E-3</v>
      </c>
      <c r="DK59" s="114">
        <f t="shared" si="57"/>
        <v>1.1157312034635576</v>
      </c>
      <c r="DN59" s="147"/>
      <c r="DO59" s="102" t="s">
        <v>197</v>
      </c>
      <c r="DP59" s="104"/>
      <c r="DQ59" s="124">
        <v>18.064373016357422</v>
      </c>
      <c r="DR59" s="121">
        <v>30.009180068969727</v>
      </c>
      <c r="DS59" s="99">
        <f t="shared" si="36"/>
        <v>11.944807052612305</v>
      </c>
      <c r="DT59" s="106">
        <f t="shared" si="67"/>
        <v>2.5366163344229007E-4</v>
      </c>
      <c r="DU59" s="114">
        <f t="shared" si="58"/>
        <v>1.0120245859134238</v>
      </c>
    </row>
    <row r="60" spans="44:125" x14ac:dyDescent="0.25">
      <c r="AS60" s="165">
        <v>1.253976894</v>
      </c>
      <c r="AT60" s="165">
        <v>4.7183560899999998E-2</v>
      </c>
      <c r="AV60" s="147"/>
      <c r="AW60" s="102" t="s">
        <v>198</v>
      </c>
      <c r="AX60" s="104"/>
      <c r="AY60" s="124">
        <v>17.606834411621094</v>
      </c>
      <c r="AZ60" s="121">
        <v>15.674185752868652</v>
      </c>
      <c r="BA60" s="99">
        <f t="shared" si="59"/>
        <v>1.9326486587524414</v>
      </c>
      <c r="BB60" s="106">
        <f t="shared" si="60"/>
        <v>0.26194781647266741</v>
      </c>
      <c r="BC60" s="114">
        <f t="shared" si="50"/>
        <v>0.40855066960742786</v>
      </c>
      <c r="BF60" s="147"/>
      <c r="BG60" s="102" t="s">
        <v>198</v>
      </c>
      <c r="BH60" s="104"/>
      <c r="BI60" s="124">
        <v>17.606834411621094</v>
      </c>
      <c r="BJ60" s="121">
        <v>21.488367080688477</v>
      </c>
      <c r="BK60" s="99">
        <f t="shared" si="51"/>
        <v>3.8815326690673828</v>
      </c>
      <c r="BL60" s="106">
        <f t="shared" si="61"/>
        <v>6.7848810388636008E-2</v>
      </c>
      <c r="BM60" s="114">
        <f t="shared" si="52"/>
        <v>0.79521277658259182</v>
      </c>
      <c r="BP60" s="147"/>
      <c r="BQ60" s="102" t="s">
        <v>198</v>
      </c>
      <c r="BR60" s="104"/>
      <c r="BS60" s="124">
        <v>17.606834411621094</v>
      </c>
      <c r="BT60" s="121">
        <v>19.567277908325195</v>
      </c>
      <c r="BU60" s="99">
        <f t="shared" si="26"/>
        <v>1.9604434967041016</v>
      </c>
      <c r="BV60" s="106">
        <f t="shared" si="62"/>
        <v>0.256949456077605</v>
      </c>
      <c r="BW60" s="114">
        <f t="shared" si="53"/>
        <v>0.71321052695388376</v>
      </c>
      <c r="BZ60" s="147"/>
      <c r="CA60" s="102" t="s">
        <v>198</v>
      </c>
      <c r="CB60" s="104"/>
      <c r="CC60" s="124">
        <v>17.606834411621094</v>
      </c>
      <c r="CD60" s="121">
        <v>23.054309844970703</v>
      </c>
      <c r="CE60" s="99">
        <f t="shared" si="28"/>
        <v>5.4474754333496094</v>
      </c>
      <c r="CF60" s="106">
        <f t="shared" si="63"/>
        <v>2.2916405264792748E-2</v>
      </c>
      <c r="CG60" s="114">
        <f t="shared" si="54"/>
        <v>1.105472461048244</v>
      </c>
      <c r="CJ60" s="147"/>
      <c r="CK60" s="102" t="s">
        <v>198</v>
      </c>
      <c r="CL60" s="104"/>
      <c r="CM60" s="124">
        <v>17.606834411621094</v>
      </c>
      <c r="CN60" s="121">
        <v>16.930673599243164</v>
      </c>
      <c r="CO60" s="99">
        <f t="shared" si="30"/>
        <v>-0.67616081237792969</v>
      </c>
      <c r="CP60" s="106">
        <f t="shared" si="64"/>
        <v>1.5978819335123819</v>
      </c>
      <c r="CQ60" s="114">
        <f t="shared" si="55"/>
        <v>4.6808874419289603</v>
      </c>
      <c r="CT60" s="147"/>
      <c r="CU60" s="102" t="s">
        <v>198</v>
      </c>
      <c r="CV60" s="104"/>
      <c r="CW60" s="124">
        <v>17.606834411621094</v>
      </c>
      <c r="CX60" s="129">
        <v>21.775493621826172</v>
      </c>
      <c r="CY60" s="99">
        <f t="shared" si="32"/>
        <v>4.1686592102050781</v>
      </c>
      <c r="CZ60" s="106">
        <f t="shared" si="65"/>
        <v>5.5604320257631318E-2</v>
      </c>
      <c r="DA60" s="114">
        <f t="shared" si="56"/>
        <v>6.7621177022367744</v>
      </c>
      <c r="DD60" s="147"/>
      <c r="DE60" s="102" t="s">
        <v>198</v>
      </c>
      <c r="DF60" s="104"/>
      <c r="DG60" s="124">
        <v>17.606834411621094</v>
      </c>
      <c r="DH60" s="129">
        <v>27.25847053527832</v>
      </c>
      <c r="DI60" s="99">
        <f t="shared" si="34"/>
        <v>9.6516361236572266</v>
      </c>
      <c r="DJ60" s="106">
        <f t="shared" si="66"/>
        <v>1.2432773436771699E-3</v>
      </c>
      <c r="DK60" s="114">
        <f t="shared" si="57"/>
        <v>7.6982314260306287E-2</v>
      </c>
      <c r="DN60" s="147"/>
      <c r="DO60" s="102" t="s">
        <v>198</v>
      </c>
      <c r="DP60" s="104"/>
      <c r="DQ60" s="124">
        <v>17.606834411621094</v>
      </c>
      <c r="DR60" s="121">
        <v>28.313764572143555</v>
      </c>
      <c r="DS60" s="99">
        <f t="shared" si="36"/>
        <v>10.706930160522461</v>
      </c>
      <c r="DT60" s="106">
        <f t="shared" si="67"/>
        <v>5.9826398602649963E-4</v>
      </c>
      <c r="DU60" s="114">
        <f t="shared" si="58"/>
        <v>2.8331281472485639</v>
      </c>
    </row>
    <row r="61" spans="44:125" x14ac:dyDescent="0.25">
      <c r="AS61" s="165">
        <v>1.6450271261</v>
      </c>
      <c r="AT61" s="165">
        <v>0.25437344610000001</v>
      </c>
      <c r="AV61" s="147"/>
      <c r="AW61" s="102" t="s">
        <v>199</v>
      </c>
      <c r="AX61" s="104"/>
      <c r="AY61" s="124">
        <v>14.485174179077148</v>
      </c>
      <c r="AZ61" s="125"/>
      <c r="BA61" s="99">
        <f t="shared" si="59"/>
        <v>14.485174179077148</v>
      </c>
      <c r="BB61" s="106">
        <f t="shared" si="60"/>
        <v>4.3604175574088381E-5</v>
      </c>
      <c r="BC61" s="114">
        <f t="shared" si="50"/>
        <v>1.2143801658863052E-5</v>
      </c>
      <c r="BF61" s="147"/>
      <c r="BG61" s="102" t="s">
        <v>199</v>
      </c>
      <c r="BH61" s="104"/>
      <c r="BI61" s="124">
        <v>14.485174179077148</v>
      </c>
      <c r="BJ61" s="121">
        <v>20.952695846557617</v>
      </c>
      <c r="BK61" s="99">
        <f t="shared" si="51"/>
        <v>6.4675216674804688</v>
      </c>
      <c r="BL61" s="106">
        <f t="shared" si="61"/>
        <v>1.1300092030279974E-2</v>
      </c>
      <c r="BM61" s="114">
        <f t="shared" si="52"/>
        <v>8.1788035122974806E-2</v>
      </c>
      <c r="BP61" s="147"/>
      <c r="BQ61" s="102" t="s">
        <v>199</v>
      </c>
      <c r="BR61" s="104"/>
      <c r="BS61" s="124">
        <v>14.485174179077148</v>
      </c>
      <c r="BT61" s="121">
        <v>20.484287261962891</v>
      </c>
      <c r="BU61" s="99">
        <f t="shared" si="26"/>
        <v>5.9991130828857422</v>
      </c>
      <c r="BV61" s="106">
        <f t="shared" si="62"/>
        <v>1.5634608642239305E-2</v>
      </c>
      <c r="BW61" s="114">
        <f t="shared" si="53"/>
        <v>0.38227103246766497</v>
      </c>
      <c r="BZ61" s="147"/>
      <c r="CA61" s="102" t="s">
        <v>199</v>
      </c>
      <c r="CB61" s="104"/>
      <c r="CC61" s="124">
        <v>14.485174179077148</v>
      </c>
      <c r="CD61" s="121">
        <v>18.143749237060547</v>
      </c>
      <c r="CE61" s="99">
        <f t="shared" si="28"/>
        <v>3.6585750579833984</v>
      </c>
      <c r="CF61" s="106">
        <f t="shared" si="63"/>
        <v>7.9187962028153189E-2</v>
      </c>
      <c r="CG61" s="114">
        <f t="shared" si="54"/>
        <v>4.1907487757567985</v>
      </c>
      <c r="CJ61" s="147"/>
      <c r="CK61" s="102" t="s">
        <v>199</v>
      </c>
      <c r="CL61" s="104"/>
      <c r="CM61" s="124">
        <v>14.485174179077148</v>
      </c>
      <c r="CN61" s="121">
        <v>35.821537017822266</v>
      </c>
      <c r="CO61" s="99">
        <f t="shared" si="30"/>
        <v>21.336362838745117</v>
      </c>
      <c r="CP61" s="106">
        <f t="shared" si="64"/>
        <v>3.7767199917120941E-7</v>
      </c>
      <c r="CQ61" s="114">
        <f t="shared" si="55"/>
        <v>1.1577684903801746E-6</v>
      </c>
      <c r="CT61" s="147"/>
      <c r="CU61" s="102" t="s">
        <v>199</v>
      </c>
      <c r="CV61" s="104"/>
      <c r="CW61" s="124">
        <v>14.485174179077148</v>
      </c>
      <c r="CX61" s="129">
        <v>21.193134307861328</v>
      </c>
      <c r="CY61" s="99">
        <f t="shared" si="32"/>
        <v>6.7079601287841797</v>
      </c>
      <c r="CZ61" s="106">
        <f t="shared" si="65"/>
        <v>9.565392417097026E-3</v>
      </c>
      <c r="DA61" s="114">
        <f t="shared" si="56"/>
        <v>1.4115580418196834</v>
      </c>
      <c r="DD61" s="147"/>
      <c r="DE61" s="102" t="s">
        <v>199</v>
      </c>
      <c r="DF61" s="104"/>
      <c r="DG61" s="124">
        <v>14.485174179077148</v>
      </c>
      <c r="DH61" s="129">
        <v>25.980031967163086</v>
      </c>
      <c r="DI61" s="99">
        <f t="shared" si="34"/>
        <v>11.494857788085938</v>
      </c>
      <c r="DJ61" s="106">
        <f t="shared" si="66"/>
        <v>3.4649981725075741E-4</v>
      </c>
      <c r="DK61" s="114">
        <f t="shared" si="57"/>
        <v>2.8187679107390196E-3</v>
      </c>
      <c r="DN61" s="147"/>
      <c r="DO61" s="102" t="s">
        <v>199</v>
      </c>
      <c r="DP61" s="104"/>
      <c r="DQ61" s="124">
        <v>14.485174179077148</v>
      </c>
      <c r="DR61" s="121">
        <v>27.486778259277344</v>
      </c>
      <c r="DS61" s="99">
        <f t="shared" si="36"/>
        <v>13.001604080200195</v>
      </c>
      <c r="DT61" s="106">
        <f t="shared" si="67"/>
        <v>1.21934662380765E-4</v>
      </c>
      <c r="DU61" s="114">
        <f t="shared" si="58"/>
        <v>0.5789468354627979</v>
      </c>
    </row>
    <row r="62" spans="44:125" x14ac:dyDescent="0.25">
      <c r="AS62" s="165">
        <v>3.9935676109</v>
      </c>
      <c r="AT62" s="165">
        <v>0.1189950949</v>
      </c>
      <c r="AV62" s="147"/>
      <c r="AW62" s="102" t="s">
        <v>200</v>
      </c>
      <c r="AX62" s="104"/>
      <c r="AY62" s="124">
        <v>20.954015731811523</v>
      </c>
      <c r="AZ62" s="121">
        <v>15.35673713684082</v>
      </c>
      <c r="BA62" s="99">
        <f t="shared" si="59"/>
        <v>5.5972785949707031</v>
      </c>
      <c r="BB62" s="106">
        <f t="shared" si="60"/>
        <v>2.0656238949274878E-2</v>
      </c>
      <c r="BC62" s="114">
        <f t="shared" si="50"/>
        <v>1.3037718067948079</v>
      </c>
      <c r="BF62" s="147"/>
      <c r="BG62" s="102" t="s">
        <v>200</v>
      </c>
      <c r="BH62" s="104"/>
      <c r="BI62" s="124">
        <v>20.954015731811523</v>
      </c>
      <c r="BJ62" s="121">
        <v>20.693174362182617</v>
      </c>
      <c r="BK62" s="99">
        <f t="shared" si="51"/>
        <v>-0.26084136962890625</v>
      </c>
      <c r="BL62" s="106">
        <f t="shared" si="61"/>
        <v>1.198177269479713</v>
      </c>
      <c r="BM62" s="114">
        <f t="shared" si="52"/>
        <v>440.15067677214807</v>
      </c>
      <c r="BP62" s="147"/>
      <c r="BQ62" s="102" t="s">
        <v>200</v>
      </c>
      <c r="BR62" s="104"/>
      <c r="BS62" s="124">
        <v>20.954015731811523</v>
      </c>
      <c r="BT62" s="121">
        <v>20.557760238647461</v>
      </c>
      <c r="BU62" s="99">
        <f t="shared" si="26"/>
        <v>-0.3962554931640625</v>
      </c>
      <c r="BV62" s="106">
        <f t="shared" si="62"/>
        <v>1.3160875760876962</v>
      </c>
      <c r="BW62" s="114">
        <f t="shared" si="53"/>
        <v>168.50943955529328</v>
      </c>
      <c r="BZ62" s="147"/>
      <c r="CA62" s="102" t="s">
        <v>200</v>
      </c>
      <c r="CB62" s="104"/>
      <c r="CC62" s="124">
        <v>20.954015731811523</v>
      </c>
      <c r="CD62" s="121">
        <v>21.187990188598633</v>
      </c>
      <c r="CE62" s="99">
        <f t="shared" si="28"/>
        <v>0.23397445678710938</v>
      </c>
      <c r="CF62" s="106">
        <f t="shared" si="63"/>
        <v>0.85028921447662453</v>
      </c>
      <c r="CG62" s="114">
        <f t="shared" si="54"/>
        <v>7836.5436870550575</v>
      </c>
      <c r="CJ62" s="147"/>
      <c r="CK62" s="102" t="s">
        <v>200</v>
      </c>
      <c r="CL62" s="104"/>
      <c r="CM62" s="124">
        <v>20.954015731811523</v>
      </c>
      <c r="CN62" s="121">
        <v>15.8839111328125</v>
      </c>
      <c r="CO62" s="99">
        <f t="shared" si="30"/>
        <v>-5.0701045989990234</v>
      </c>
      <c r="CP62" s="106">
        <f t="shared" si="64"/>
        <v>33.593369390953292</v>
      </c>
      <c r="CQ62" s="114">
        <f t="shared" si="55"/>
        <v>1308.9235100477031</v>
      </c>
      <c r="CT62" s="147"/>
      <c r="CU62" s="102" t="s">
        <v>200</v>
      </c>
      <c r="CV62" s="104"/>
      <c r="CW62" s="124">
        <v>20.954015731811523</v>
      </c>
      <c r="CX62" s="129">
        <v>21.734458923339844</v>
      </c>
      <c r="CY62" s="99">
        <f t="shared" si="32"/>
        <v>0.78044319152832031</v>
      </c>
      <c r="CZ62" s="106">
        <f t="shared" si="65"/>
        <v>0.58218791940288461</v>
      </c>
      <c r="DA62" s="114">
        <f t="shared" si="56"/>
        <v>639.0610341966028</v>
      </c>
      <c r="DD62" s="147"/>
      <c r="DE62" s="102" t="s">
        <v>200</v>
      </c>
      <c r="DF62" s="104"/>
      <c r="DG62" s="124">
        <v>20.954015731811523</v>
      </c>
      <c r="DH62" s="157"/>
      <c r="DI62" s="99">
        <f t="shared" si="34"/>
        <v>-20.954015731811523</v>
      </c>
      <c r="DJ62" s="106">
        <f t="shared" si="66"/>
        <v>2031361.7235565181</v>
      </c>
      <c r="DK62" s="114">
        <f t="shared" si="57"/>
        <v>750040999.25350845</v>
      </c>
      <c r="DN62" s="147"/>
      <c r="DO62" s="102" t="s">
        <v>200</v>
      </c>
      <c r="DP62" s="104"/>
      <c r="DQ62" s="124">
        <v>20.954015731811523</v>
      </c>
      <c r="DR62" s="121">
        <v>26.845357894897461</v>
      </c>
      <c r="DS62" s="99">
        <f t="shared" si="36"/>
        <v>5.8913421630859375</v>
      </c>
      <c r="DT62" s="106">
        <f t="shared" si="67"/>
        <v>1.6847260617038159E-2</v>
      </c>
      <c r="DU62" s="114">
        <f t="shared" si="58"/>
        <v>911.27234279000322</v>
      </c>
    </row>
    <row r="63" spans="44:125" x14ac:dyDescent="0.25">
      <c r="AS63" s="5"/>
      <c r="AV63" s="147"/>
      <c r="AW63" s="102" t="s">
        <v>201</v>
      </c>
      <c r="AX63" s="104"/>
      <c r="AY63" s="152">
        <v>20.939580917358398</v>
      </c>
      <c r="AZ63" s="121">
        <v>17.90561194987</v>
      </c>
      <c r="BA63" s="99">
        <f t="shared" si="59"/>
        <v>3.0339689674883985</v>
      </c>
      <c r="BB63" s="106">
        <f t="shared" si="60"/>
        <v>0.12209119228553529</v>
      </c>
      <c r="BC63" s="114">
        <f t="shared" si="50"/>
        <v>5.13344127408569E-2</v>
      </c>
      <c r="BF63" s="147"/>
      <c r="BG63" s="102" t="s">
        <v>201</v>
      </c>
      <c r="BH63" s="104"/>
      <c r="BI63" s="152">
        <v>20.939580917358398</v>
      </c>
      <c r="BJ63" s="121">
        <v>24.905904769897461</v>
      </c>
      <c r="BK63" s="99">
        <f t="shared" si="51"/>
        <v>3.9663238525390625</v>
      </c>
      <c r="BL63" s="106">
        <f t="shared" si="61"/>
        <v>6.3976068478503539E-2</v>
      </c>
      <c r="BM63" s="114">
        <f t="shared" si="52"/>
        <v>0.14455133664414646</v>
      </c>
      <c r="BP63" s="147"/>
      <c r="BQ63" s="102" t="s">
        <v>201</v>
      </c>
      <c r="BR63" s="104"/>
      <c r="BS63" s="152">
        <v>20.939580917358398</v>
      </c>
      <c r="BT63" s="121">
        <v>24.674203872680664</v>
      </c>
      <c r="BU63" s="99">
        <f t="shared" si="26"/>
        <v>3.7346229553222656</v>
      </c>
      <c r="BV63" s="106">
        <f t="shared" si="62"/>
        <v>7.5121883443222195E-2</v>
      </c>
      <c r="BW63" s="114">
        <f t="shared" si="53"/>
        <v>0.25716390001284456</v>
      </c>
      <c r="BZ63" s="147"/>
      <c r="CA63" s="102" t="s">
        <v>201</v>
      </c>
      <c r="CB63" s="104"/>
      <c r="CC63" s="152">
        <v>20.939580917358398</v>
      </c>
      <c r="CD63" s="121">
        <v>21.658882141113281</v>
      </c>
      <c r="CE63" s="99">
        <f t="shared" si="28"/>
        <v>0.71930122375488281</v>
      </c>
      <c r="CF63" s="106">
        <f t="shared" si="63"/>
        <v>0.60739156397198846</v>
      </c>
      <c r="CG63" s="114">
        <f t="shared" si="54"/>
        <v>0.5323800770219651</v>
      </c>
      <c r="CJ63" s="147"/>
      <c r="CK63" s="102" t="s">
        <v>201</v>
      </c>
      <c r="CL63" s="104"/>
      <c r="CM63" s="152">
        <v>20.939580917358398</v>
      </c>
      <c r="CN63" s="121">
        <v>23.316173553466797</v>
      </c>
      <c r="CO63" s="99">
        <f t="shared" si="30"/>
        <v>2.3765926361083984</v>
      </c>
      <c r="CP63" s="106">
        <f t="shared" si="64"/>
        <v>0.19256365876126774</v>
      </c>
      <c r="CQ63" s="114">
        <f t="shared" si="55"/>
        <v>3.2974050950969899E-7</v>
      </c>
      <c r="CT63" s="147"/>
      <c r="CU63" s="102" t="s">
        <v>201</v>
      </c>
      <c r="CV63" s="104"/>
      <c r="CW63" s="152">
        <v>20.939580917358398</v>
      </c>
      <c r="CX63" s="129">
        <v>15.913585662841797</v>
      </c>
      <c r="CY63" s="99">
        <f t="shared" si="32"/>
        <v>-5.0259952545166016</v>
      </c>
      <c r="CZ63" s="106">
        <f t="shared" si="65"/>
        <v>32.581819220312902</v>
      </c>
      <c r="DA63" s="114">
        <f t="shared" si="56"/>
        <v>167.65823090015994</v>
      </c>
      <c r="DD63" s="147"/>
      <c r="DE63" s="102" t="s">
        <v>201</v>
      </c>
      <c r="DF63" s="104"/>
      <c r="DG63" s="152">
        <v>20.939580917358398</v>
      </c>
      <c r="DH63" s="129">
        <v>29.572139739990234</v>
      </c>
      <c r="DI63" s="99">
        <f t="shared" si="34"/>
        <v>8.6325588226318359</v>
      </c>
      <c r="DJ63" s="106">
        <f t="shared" si="66"/>
        <v>2.5196536965018859E-3</v>
      </c>
      <c r="DK63" s="114">
        <f t="shared" si="57"/>
        <v>2.170223715355445E-2</v>
      </c>
      <c r="DN63" s="147"/>
      <c r="DO63" s="102" t="s">
        <v>201</v>
      </c>
      <c r="DP63" s="104"/>
      <c r="DQ63" s="152">
        <v>20.939580917358398</v>
      </c>
      <c r="DR63" s="121">
        <v>29.359975814819336</v>
      </c>
      <c r="DS63" s="99">
        <f t="shared" si="36"/>
        <v>8.4203948974609375</v>
      </c>
      <c r="DT63" s="106">
        <f t="shared" si="67"/>
        <v>2.918828381663071E-3</v>
      </c>
      <c r="DU63" s="114">
        <f t="shared" si="58"/>
        <v>0.81983723703337164</v>
      </c>
    </row>
    <row r="64" spans="44:125" x14ac:dyDescent="0.25">
      <c r="AR64" s="81" t="s">
        <v>230</v>
      </c>
      <c r="AS64" s="4" t="s">
        <v>125</v>
      </c>
      <c r="AT64" s="4" t="s">
        <v>2</v>
      </c>
      <c r="AV64" s="147"/>
      <c r="AW64" s="102" t="s">
        <v>194</v>
      </c>
      <c r="AX64" s="104"/>
      <c r="AY64" s="124">
        <v>19.868104934692383</v>
      </c>
      <c r="AZ64" s="121">
        <v>17.957832336425781</v>
      </c>
      <c r="BA64" s="99">
        <f t="shared" si="59"/>
        <v>1.9102725982666016</v>
      </c>
      <c r="BB64" s="106">
        <f t="shared" si="60"/>
        <v>0.26604227198504959</v>
      </c>
      <c r="BC64" s="114">
        <f t="shared" si="50"/>
        <v>6.6027605719693738E-2</v>
      </c>
      <c r="BF64" s="147"/>
      <c r="BG64" s="102" t="s">
        <v>194</v>
      </c>
      <c r="BH64" s="104"/>
      <c r="BI64" s="124">
        <v>19.868104934692383</v>
      </c>
      <c r="BJ64" s="121">
        <v>19.319501876831055</v>
      </c>
      <c r="BK64" s="99">
        <f t="shared" si="51"/>
        <v>-0.54860305786132813</v>
      </c>
      <c r="BL64" s="106">
        <f t="shared" si="61"/>
        <v>1.4626687276506816</v>
      </c>
      <c r="BM64" s="114">
        <f t="shared" si="52"/>
        <v>1.4025687035338243</v>
      </c>
      <c r="BP64" s="147"/>
      <c r="BQ64" s="102" t="s">
        <v>194</v>
      </c>
      <c r="BR64" s="104"/>
      <c r="BS64" s="124">
        <v>19.868104934692383</v>
      </c>
      <c r="BT64" s="121">
        <v>20.301200866699219</v>
      </c>
      <c r="BU64" s="99">
        <f t="shared" si="26"/>
        <v>0.43309593200683594</v>
      </c>
      <c r="BV64" s="106">
        <f t="shared" si="62"/>
        <v>0.74067064647796965</v>
      </c>
      <c r="BW64" s="114">
        <f t="shared" si="53"/>
        <v>3.1613516794053367</v>
      </c>
      <c r="BZ64" s="147"/>
      <c r="CA64" s="102" t="s">
        <v>194</v>
      </c>
      <c r="CB64" s="104"/>
      <c r="CC64" s="124">
        <v>19.868104934692383</v>
      </c>
      <c r="CD64" s="121">
        <v>19.883989334106445</v>
      </c>
      <c r="CE64" s="99">
        <f t="shared" si="28"/>
        <v>1.58843994140625E-2</v>
      </c>
      <c r="CF64" s="106">
        <f t="shared" si="63"/>
        <v>0.98905016403524859</v>
      </c>
      <c r="CG64" s="114">
        <f t="shared" si="54"/>
        <v>0.712896491728369</v>
      </c>
      <c r="CJ64" s="147"/>
      <c r="CK64" s="102" t="s">
        <v>194</v>
      </c>
      <c r="CL64" s="104"/>
      <c r="CM64" s="124">
        <v>19.868104934692383</v>
      </c>
      <c r="CN64" s="121">
        <v>16.9736328125</v>
      </c>
      <c r="CO64" s="99">
        <f t="shared" si="30"/>
        <v>-2.8944721221923828</v>
      </c>
      <c r="CP64" s="106">
        <f t="shared" si="64"/>
        <v>7.4357183359589767</v>
      </c>
      <c r="CQ64" s="114">
        <f t="shared" si="55"/>
        <v>6.8665020638153615</v>
      </c>
      <c r="CT64" s="147"/>
      <c r="CU64" s="102" t="s">
        <v>194</v>
      </c>
      <c r="CV64" s="104"/>
      <c r="CW64" s="124">
        <v>19.868104934692383</v>
      </c>
      <c r="CX64" s="129">
        <v>23.320446014404297</v>
      </c>
      <c r="CY64" s="99">
        <f t="shared" si="32"/>
        <v>3.4523410797119141</v>
      </c>
      <c r="CZ64" s="106">
        <f t="shared" si="65"/>
        <v>9.1356989494662089E-2</v>
      </c>
      <c r="DA64" s="114">
        <f t="shared" si="56"/>
        <v>243.49908181273693</v>
      </c>
      <c r="DD64" s="147"/>
      <c r="DE64" s="102" t="s">
        <v>194</v>
      </c>
      <c r="DF64" s="104"/>
      <c r="DG64" s="124">
        <v>19.868104934692383</v>
      </c>
      <c r="DH64" s="129">
        <v>28.852529525756836</v>
      </c>
      <c r="DI64" s="99">
        <f t="shared" si="34"/>
        <v>8.9844245910644531</v>
      </c>
      <c r="DJ64" s="106">
        <f t="shared" si="66"/>
        <v>1.9743252703810586E-3</v>
      </c>
      <c r="DK64" s="114">
        <f t="shared" si="57"/>
        <v>0.95062896768660854</v>
      </c>
      <c r="DN64" s="147"/>
      <c r="DO64" s="102" t="s">
        <v>194</v>
      </c>
      <c r="DP64" s="104"/>
      <c r="DQ64" s="124">
        <v>19.868104934692383</v>
      </c>
      <c r="DR64" s="121">
        <v>29.112316131591797</v>
      </c>
      <c r="DS64" s="99">
        <f t="shared" si="36"/>
        <v>9.2442111968994141</v>
      </c>
      <c r="DT64" s="106">
        <f t="shared" si="67"/>
        <v>1.6489790706507763E-3</v>
      </c>
      <c r="DU64" s="114">
        <f t="shared" si="58"/>
        <v>0.29420482373544404</v>
      </c>
    </row>
    <row r="65" spans="45:125" x14ac:dyDescent="0.25">
      <c r="AS65" s="6">
        <v>0.03</v>
      </c>
      <c r="AT65" s="6">
        <v>0.02</v>
      </c>
      <c r="AV65" s="147"/>
      <c r="AW65" s="102" t="s">
        <v>202</v>
      </c>
      <c r="AX65" s="104"/>
      <c r="AY65" s="124">
        <v>12.874761581420898</v>
      </c>
      <c r="AZ65" s="121">
        <v>10.071239471435501</v>
      </c>
      <c r="BA65" s="99">
        <f t="shared" si="59"/>
        <v>2.8035221099853977</v>
      </c>
      <c r="BB65" s="106">
        <f t="shared" si="60"/>
        <v>0.14323717643483461</v>
      </c>
      <c r="BC65" s="114">
        <f t="shared" si="50"/>
        <v>1.3697004596250274E-2</v>
      </c>
      <c r="BF65" s="147"/>
      <c r="BG65" s="102" t="s">
        <v>202</v>
      </c>
      <c r="BH65" s="104"/>
      <c r="BI65" s="124">
        <v>12.874761581420898</v>
      </c>
      <c r="BJ65" s="121">
        <v>20.107980728149414</v>
      </c>
      <c r="BK65" s="99">
        <f t="shared" si="51"/>
        <v>7.2332191467285156</v>
      </c>
      <c r="BL65" s="106">
        <f t="shared" si="61"/>
        <v>6.6463632212862738E-3</v>
      </c>
      <c r="BM65" s="114">
        <f t="shared" si="52"/>
        <v>0.20081540362301534</v>
      </c>
      <c r="BP65" s="147"/>
      <c r="BQ65" s="102" t="s">
        <v>202</v>
      </c>
      <c r="BR65" s="104"/>
      <c r="BS65" s="124">
        <v>12.874761581420898</v>
      </c>
      <c r="BT65" s="121">
        <v>19.562568664550781</v>
      </c>
      <c r="BU65" s="99">
        <f t="shared" si="26"/>
        <v>6.6878070831298828</v>
      </c>
      <c r="BV65" s="106">
        <f t="shared" si="62"/>
        <v>9.6999492659558331E-3</v>
      </c>
      <c r="BW65" s="114">
        <f t="shared" si="53"/>
        <v>0.25261626148692512</v>
      </c>
      <c r="BZ65" s="147"/>
      <c r="CA65" s="102" t="s">
        <v>202</v>
      </c>
      <c r="CB65" s="104"/>
      <c r="CC65" s="124">
        <v>12.874761581420898</v>
      </c>
      <c r="CD65" s="121">
        <v>19.260717391967773</v>
      </c>
      <c r="CE65" s="99">
        <f t="shared" si="28"/>
        <v>6.385955810546875</v>
      </c>
      <c r="CF65" s="106">
        <f t="shared" si="63"/>
        <v>1.1957372260489756E-2</v>
      </c>
      <c r="CG65" s="114">
        <f t="shared" si="54"/>
        <v>0.3771537107286278</v>
      </c>
      <c r="CJ65" s="147"/>
      <c r="CK65" s="102" t="s">
        <v>202</v>
      </c>
      <c r="CL65" s="104"/>
      <c r="CM65" s="124">
        <v>12.874761581420898</v>
      </c>
      <c r="CN65" s="121">
        <v>17.527572631835938</v>
      </c>
      <c r="CO65" s="99">
        <f t="shared" si="30"/>
        <v>4.6528110504150391</v>
      </c>
      <c r="CP65" s="106">
        <f t="shared" si="64"/>
        <v>3.9752487498014834E-2</v>
      </c>
      <c r="CQ65" s="114">
        <f t="shared" si="55"/>
        <v>0.42608852991634449</v>
      </c>
      <c r="CT65" s="147"/>
      <c r="CU65" s="102" t="s">
        <v>202</v>
      </c>
      <c r="CV65" s="104"/>
      <c r="CW65" s="124">
        <v>12.874761581420898</v>
      </c>
      <c r="CX65" s="129">
        <v>18.754669189453125</v>
      </c>
      <c r="CY65" s="99">
        <f t="shared" si="32"/>
        <v>5.8799076080322266</v>
      </c>
      <c r="CZ65" s="106">
        <f t="shared" si="65"/>
        <v>1.6981319696781676E-2</v>
      </c>
      <c r="DA65" s="114">
        <f t="shared" si="56"/>
        <v>0.53645360358020378</v>
      </c>
      <c r="DD65" s="147"/>
      <c r="DE65" s="102" t="s">
        <v>202</v>
      </c>
      <c r="DF65" s="104"/>
      <c r="DG65" s="124">
        <v>12.874761581420898</v>
      </c>
      <c r="DH65" s="129">
        <v>20.124263763427734</v>
      </c>
      <c r="DI65" s="99">
        <f t="shared" si="34"/>
        <v>7.2495021820068359</v>
      </c>
      <c r="DJ65" s="106">
        <f t="shared" si="66"/>
        <v>6.571770515588893E-3</v>
      </c>
      <c r="DK65" s="114">
        <f t="shared" si="57"/>
        <v>0.48023025743940351</v>
      </c>
      <c r="DN65" s="147"/>
      <c r="DO65" s="102" t="s">
        <v>202</v>
      </c>
      <c r="DP65" s="104"/>
      <c r="DQ65" s="124">
        <v>12.874761581420898</v>
      </c>
      <c r="DR65" s="121"/>
      <c r="DS65" s="99">
        <f t="shared" si="36"/>
        <v>-12.874761581420898</v>
      </c>
      <c r="DT65" s="106">
        <f t="shared" si="67"/>
        <v>7510.8557816024131</v>
      </c>
      <c r="DU65" s="114">
        <f t="shared" si="58"/>
        <v>25290120.575051859</v>
      </c>
    </row>
    <row r="66" spans="45:125" x14ac:dyDescent="0.25">
      <c r="AS66" s="6">
        <v>0.5</v>
      </c>
      <c r="AT66" s="6">
        <v>0.01</v>
      </c>
      <c r="AV66" s="147"/>
      <c r="AW66" s="102" t="s">
        <v>203</v>
      </c>
      <c r="AX66" s="104"/>
      <c r="AY66" s="124">
        <v>17.026900291442871</v>
      </c>
      <c r="AZ66" s="121">
        <v>18.85157585144043</v>
      </c>
      <c r="BA66" s="99">
        <f t="shared" si="59"/>
        <v>-1.8246755599975586</v>
      </c>
      <c r="BB66" s="106">
        <f t="shared" si="60"/>
        <v>3.5422733838393903</v>
      </c>
      <c r="BC66" s="114">
        <f t="shared" si="50"/>
        <v>13.093459465576263</v>
      </c>
      <c r="BF66" s="147"/>
      <c r="BG66" s="102" t="s">
        <v>203</v>
      </c>
      <c r="BH66" s="104"/>
      <c r="BI66" s="124">
        <v>17.026900291442871</v>
      </c>
      <c r="BJ66" s="121">
        <v>19.305084228515625</v>
      </c>
      <c r="BK66" s="99">
        <f t="shared" si="51"/>
        <v>2.2781839370727539</v>
      </c>
      <c r="BL66" s="106">
        <f t="shared" si="61"/>
        <v>0.20615710138172799</v>
      </c>
      <c r="BM66" s="114">
        <f t="shared" si="52"/>
        <v>0.28691080423118365</v>
      </c>
      <c r="BP66" s="147"/>
      <c r="BQ66" s="102" t="s">
        <v>203</v>
      </c>
      <c r="BR66" s="104"/>
      <c r="BS66" s="124">
        <v>17.026900291442871</v>
      </c>
      <c r="BT66" s="121">
        <v>20.539913177490234</v>
      </c>
      <c r="BU66" s="99">
        <f t="shared" si="26"/>
        <v>3.5130128860473633</v>
      </c>
      <c r="BV66" s="106">
        <f t="shared" si="62"/>
        <v>8.7594683174701898E-2</v>
      </c>
      <c r="BW66" s="114">
        <f t="shared" si="53"/>
        <v>0.76677523564578987</v>
      </c>
      <c r="BZ66" s="147"/>
      <c r="CA66" s="102" t="s">
        <v>203</v>
      </c>
      <c r="CB66" s="104"/>
      <c r="CC66" s="124">
        <v>17.026900291442871</v>
      </c>
      <c r="CD66" s="121">
        <v>19.930721282958984</v>
      </c>
      <c r="CE66" s="99">
        <f t="shared" si="28"/>
        <v>2.9038209915161133</v>
      </c>
      <c r="CF66" s="106">
        <f t="shared" si="63"/>
        <v>0.13361732700735771</v>
      </c>
      <c r="CG66" s="114">
        <f t="shared" si="54"/>
        <v>0.16634666225027153</v>
      </c>
      <c r="CJ66" s="147"/>
      <c r="CK66" s="102" t="s">
        <v>203</v>
      </c>
      <c r="CL66" s="104"/>
      <c r="CM66" s="124">
        <v>17.026900291442871</v>
      </c>
      <c r="CN66" s="121">
        <v>19.957542419433594</v>
      </c>
      <c r="CO66" s="99">
        <f t="shared" si="30"/>
        <v>2.9306421279907227</v>
      </c>
      <c r="CP66" s="106">
        <f t="shared" si="64"/>
        <v>0.13115619625235095</v>
      </c>
      <c r="CQ66" s="114">
        <f t="shared" si="55"/>
        <v>0.50977487223064777</v>
      </c>
      <c r="CT66" s="147"/>
      <c r="CU66" s="102" t="s">
        <v>203</v>
      </c>
      <c r="CV66" s="104"/>
      <c r="CW66" s="124">
        <v>17.026900291442871</v>
      </c>
      <c r="CX66" s="129">
        <v>21.907352447509766</v>
      </c>
      <c r="CY66" s="99">
        <f t="shared" si="32"/>
        <v>4.8804521560668945</v>
      </c>
      <c r="CZ66" s="106">
        <f t="shared" si="65"/>
        <v>3.394982254863322E-2</v>
      </c>
      <c r="DA66" s="114">
        <f t="shared" si="56"/>
        <v>0.7281915322634398</v>
      </c>
      <c r="DD66" s="147"/>
      <c r="DE66" s="102" t="s">
        <v>203</v>
      </c>
      <c r="DF66" s="104"/>
      <c r="DG66" s="124">
        <v>17.026900291442871</v>
      </c>
      <c r="DH66" s="129">
        <v>22.832077026367188</v>
      </c>
      <c r="DI66" s="99">
        <f t="shared" si="34"/>
        <v>5.8051767349243164</v>
      </c>
      <c r="DJ66" s="106">
        <f t="shared" si="66"/>
        <v>1.7884124010686717E-2</v>
      </c>
      <c r="DK66" s="114">
        <f t="shared" si="57"/>
        <v>0.77786173285773641</v>
      </c>
      <c r="DN66" s="147"/>
      <c r="DO66" s="102" t="s">
        <v>203</v>
      </c>
      <c r="DP66" s="104"/>
      <c r="DQ66" s="124">
        <v>17.026900291442871</v>
      </c>
      <c r="DR66" s="121">
        <v>28.434501647949219</v>
      </c>
      <c r="DS66" s="99">
        <f t="shared" si="36"/>
        <v>11.407601356506348</v>
      </c>
      <c r="DT66" s="106">
        <f t="shared" si="67"/>
        <v>3.6810338666997858E-4</v>
      </c>
      <c r="DU66" s="114">
        <f t="shared" si="58"/>
        <v>0.14703630744786531</v>
      </c>
    </row>
    <row r="67" spans="45:125" x14ac:dyDescent="0.25">
      <c r="AS67" s="6">
        <v>0.09</v>
      </c>
      <c r="AT67" s="6">
        <v>0.02</v>
      </c>
      <c r="AV67" s="67"/>
      <c r="AW67" s="30" t="s">
        <v>260</v>
      </c>
      <c r="AX67" s="61"/>
      <c r="AY67" s="124">
        <v>16.252302169799805</v>
      </c>
      <c r="AZ67" s="121">
        <v>17.31627082824707</v>
      </c>
      <c r="BA67" s="99">
        <f t="shared" si="59"/>
        <v>-1.0639686584472656</v>
      </c>
      <c r="BB67" s="106">
        <f t="shared" si="60"/>
        <v>2.0906747814521967</v>
      </c>
      <c r="BC67" s="114">
        <f t="shared" si="50"/>
        <v>6.574632989531918</v>
      </c>
      <c r="BF67" s="67"/>
      <c r="BG67" s="30" t="s">
        <v>260</v>
      </c>
      <c r="BH67" s="61"/>
      <c r="BI67" s="124">
        <v>16.252302169799805</v>
      </c>
      <c r="BJ67" s="121">
        <v>19.835910797119141</v>
      </c>
      <c r="BK67" s="99">
        <f t="shared" si="51"/>
        <v>3.5836086273193359</v>
      </c>
      <c r="BL67" s="106">
        <f t="shared" si="61"/>
        <v>8.341157283315212E-2</v>
      </c>
      <c r="BM67" s="114">
        <f t="shared" si="52"/>
        <v>0.21931177574764987</v>
      </c>
      <c r="BP67" s="67"/>
      <c r="BQ67" s="30" t="s">
        <v>260</v>
      </c>
      <c r="BR67" s="61"/>
      <c r="BS67" s="124">
        <v>16.252302169799805</v>
      </c>
      <c r="BT67" s="121">
        <v>20.733974456787109</v>
      </c>
      <c r="BU67" s="99">
        <f t="shared" si="26"/>
        <v>4.4816722869873047</v>
      </c>
      <c r="BV67" s="106">
        <f t="shared" si="62"/>
        <v>4.4759189207673244E-2</v>
      </c>
      <c r="BW67" s="114">
        <f t="shared" si="53"/>
        <v>0.22335448228908089</v>
      </c>
      <c r="BZ67" s="67"/>
      <c r="CA67" s="30" t="s">
        <v>260</v>
      </c>
      <c r="CB67" s="61"/>
      <c r="CC67" s="124">
        <v>16.252302169799805</v>
      </c>
      <c r="CD67" s="121">
        <v>21.177770614624023</v>
      </c>
      <c r="CE67" s="99">
        <f t="shared" si="28"/>
        <v>4.9254684448242188</v>
      </c>
      <c r="CF67" s="106">
        <f t="shared" si="63"/>
        <v>3.2906845746098846E-2</v>
      </c>
      <c r="CG67" s="114">
        <f t="shared" si="54"/>
        <v>0.44295924012995302</v>
      </c>
      <c r="CJ67" s="67"/>
      <c r="CK67" s="30" t="s">
        <v>260</v>
      </c>
      <c r="CL67" s="61"/>
      <c r="CM67" s="124">
        <v>16.252302169799805</v>
      </c>
      <c r="CN67" s="121">
        <v>18.867166519165039</v>
      </c>
      <c r="CO67" s="99">
        <f t="shared" si="30"/>
        <v>2.6148643493652344</v>
      </c>
      <c r="CP67" s="106">
        <f t="shared" si="64"/>
        <v>0.16324782218057379</v>
      </c>
      <c r="CQ67" s="114">
        <f t="shared" si="55"/>
        <v>0.13618224214026231</v>
      </c>
      <c r="CT67" s="67"/>
      <c r="CU67" s="30" t="s">
        <v>260</v>
      </c>
      <c r="CV67" s="61"/>
      <c r="CW67" s="124">
        <v>16.252302169799805</v>
      </c>
      <c r="CX67" s="129">
        <v>21.494419097900391</v>
      </c>
      <c r="CY67" s="99">
        <f t="shared" si="32"/>
        <v>5.2421169281005859</v>
      </c>
      <c r="CZ67" s="106">
        <f t="shared" si="65"/>
        <v>2.6421992433995126E-2</v>
      </c>
      <c r="DA67" s="114">
        <f t="shared" si="56"/>
        <v>1.0678312293217966</v>
      </c>
      <c r="DD67" s="67"/>
      <c r="DE67" s="30" t="s">
        <v>260</v>
      </c>
      <c r="DF67" s="61"/>
      <c r="DG67" s="124">
        <v>16.252302169799805</v>
      </c>
      <c r="DH67" s="129">
        <v>22.666364669799805</v>
      </c>
      <c r="DI67" s="99">
        <f t="shared" si="34"/>
        <v>6.4140625</v>
      </c>
      <c r="DJ67" s="106">
        <f t="shared" si="66"/>
        <v>1.1726672418956448E-2</v>
      </c>
      <c r="DK67" s="114">
        <f t="shared" si="57"/>
        <v>0.47405840265002036</v>
      </c>
      <c r="DN67" s="67"/>
      <c r="DO67" s="30" t="s">
        <v>260</v>
      </c>
      <c r="DP67" s="61"/>
      <c r="DQ67" s="124">
        <v>16.252302169799805</v>
      </c>
      <c r="DR67" s="121">
        <v>27.209299087524414</v>
      </c>
      <c r="DS67" s="99">
        <f t="shared" si="36"/>
        <v>10.956996917724609</v>
      </c>
      <c r="DT67" s="106">
        <f t="shared" si="67"/>
        <v>5.0305476305156341E-4</v>
      </c>
      <c r="DU67" s="114">
        <f t="shared" si="58"/>
        <v>0.15317451374484811</v>
      </c>
    </row>
    <row r="68" spans="45:125" x14ac:dyDescent="0.25">
      <c r="AS68" s="6">
        <v>0.08</v>
      </c>
      <c r="AT68" s="6">
        <v>0.26</v>
      </c>
      <c r="AV68" s="67"/>
      <c r="AW68" s="30" t="s">
        <v>261</v>
      </c>
      <c r="AX68" s="61"/>
      <c r="AY68" s="124">
        <v>16.534746170043945</v>
      </c>
      <c r="AZ68" s="121">
        <v>16.288534164428711</v>
      </c>
      <c r="BA68" s="99">
        <f t="shared" si="59"/>
        <v>0.24621200561523438</v>
      </c>
      <c r="BB68" s="106">
        <f t="shared" si="60"/>
        <v>0.84310720561975983</v>
      </c>
      <c r="BC68" s="114">
        <f t="shared" si="50"/>
        <v>1.5909578296200282E-6</v>
      </c>
      <c r="BF68" s="67"/>
      <c r="BG68" s="30" t="s">
        <v>261</v>
      </c>
      <c r="BH68" s="61"/>
      <c r="BI68" s="124">
        <v>16.534746170043945</v>
      </c>
      <c r="BJ68" s="121">
        <v>20.739313125610352</v>
      </c>
      <c r="BK68" s="99">
        <f t="shared" si="51"/>
        <v>4.2045669555664063</v>
      </c>
      <c r="BL68" s="106">
        <f t="shared" si="61"/>
        <v>5.4237445606936191E-2</v>
      </c>
      <c r="BM68" s="114">
        <f t="shared" si="52"/>
        <v>7.8441798198775822E-2</v>
      </c>
      <c r="BP68" s="67"/>
      <c r="BQ68" s="30" t="s">
        <v>261</v>
      </c>
      <c r="BR68" s="61"/>
      <c r="BS68" s="124">
        <v>16.534746170043945</v>
      </c>
      <c r="BT68" s="121">
        <v>18.792268753051758</v>
      </c>
      <c r="BU68" s="99">
        <f t="shared" si="26"/>
        <v>2.2575225830078125</v>
      </c>
      <c r="BV68" s="106">
        <f t="shared" si="62"/>
        <v>0.20913079414203473</v>
      </c>
      <c r="BW68" s="114">
        <f t="shared" si="53"/>
        <v>1.3679584964413209</v>
      </c>
      <c r="BZ68" s="67"/>
      <c r="CA68" s="30" t="s">
        <v>261</v>
      </c>
      <c r="CB68" s="61"/>
      <c r="CC68" s="124">
        <v>16.534746170043945</v>
      </c>
      <c r="CD68" s="121">
        <v>21.840789794921875</v>
      </c>
      <c r="CE68" s="99">
        <f t="shared" si="28"/>
        <v>5.3060436248779297</v>
      </c>
      <c r="CF68" s="106">
        <f t="shared" si="63"/>
        <v>2.5276777793885097E-2</v>
      </c>
      <c r="CG68" s="114">
        <f t="shared" si="54"/>
        <v>8.8961388760356461E-2</v>
      </c>
      <c r="CJ68" s="67"/>
      <c r="CK68" s="30" t="s">
        <v>261</v>
      </c>
      <c r="CL68" s="61"/>
      <c r="CM68" s="124">
        <v>16.534746170043945</v>
      </c>
      <c r="CN68" s="121">
        <v>19.668542861938477</v>
      </c>
      <c r="CO68" s="99">
        <f t="shared" si="30"/>
        <v>3.1337966918945313</v>
      </c>
      <c r="CP68" s="106">
        <f t="shared" si="64"/>
        <v>0.11392871406081485</v>
      </c>
      <c r="CQ68" s="114">
        <f t="shared" si="55"/>
        <v>9.8150812976429969E-2</v>
      </c>
      <c r="CT68" s="67"/>
      <c r="CU68" s="30" t="s">
        <v>261</v>
      </c>
      <c r="CV68" s="61"/>
      <c r="CW68" s="124">
        <v>16.534746170043945</v>
      </c>
      <c r="CX68" s="129">
        <v>21.8597412109375</v>
      </c>
      <c r="CY68" s="99">
        <f t="shared" si="32"/>
        <v>5.3249950408935547</v>
      </c>
      <c r="CZ68" s="106">
        <f t="shared" si="65"/>
        <v>2.4946910325774254E-2</v>
      </c>
      <c r="DA68" s="114">
        <f t="shared" si="56"/>
        <v>0.16735220589616456</v>
      </c>
      <c r="DD68" s="67"/>
      <c r="DE68" s="30" t="s">
        <v>261</v>
      </c>
      <c r="DF68" s="61"/>
      <c r="DG68" s="124">
        <v>16.534746170043945</v>
      </c>
      <c r="DH68" s="129">
        <v>24.530023574829102</v>
      </c>
      <c r="DI68" s="99">
        <f t="shared" si="34"/>
        <v>7.9952774047851563</v>
      </c>
      <c r="DJ68" s="106">
        <f t="shared" si="66"/>
        <v>3.9190578795238106E-3</v>
      </c>
      <c r="DK68" s="114">
        <f t="shared" si="57"/>
        <v>0.20529097514219191</v>
      </c>
      <c r="DN68" s="67"/>
      <c r="DO68" s="30" t="s">
        <v>261</v>
      </c>
      <c r="DP68" s="61"/>
      <c r="DQ68" s="124">
        <v>16.534746170043945</v>
      </c>
      <c r="DR68" s="121">
        <v>26.105335235595703</v>
      </c>
      <c r="DS68" s="99">
        <f t="shared" si="36"/>
        <v>9.5705890655517578</v>
      </c>
      <c r="DT68" s="106">
        <f t="shared" si="67"/>
        <v>1.3151207044810097E-3</v>
      </c>
      <c r="DU68" s="114">
        <f t="shared" si="58"/>
        <v>0.16494869440668397</v>
      </c>
    </row>
    <row r="69" spans="45:125" x14ac:dyDescent="0.25">
      <c r="AS69" s="6">
        <v>7.0000000000000007E-2</v>
      </c>
      <c r="AT69" s="6">
        <v>0.16</v>
      </c>
      <c r="AV69" s="67"/>
      <c r="AW69" s="102" t="s">
        <v>221</v>
      </c>
      <c r="AX69" s="61"/>
      <c r="AY69" s="153">
        <v>13.949607372283936</v>
      </c>
      <c r="AZ69" s="160">
        <v>16.871044158935547</v>
      </c>
      <c r="BA69" s="99">
        <f t="shared" si="59"/>
        <v>-2.9214367866516113</v>
      </c>
      <c r="BB69" s="106">
        <f t="shared" si="60"/>
        <v>7.5760023937731402</v>
      </c>
      <c r="BC69" s="114">
        <f t="shared" si="50"/>
        <v>181.69415919780536</v>
      </c>
      <c r="BF69" s="67"/>
      <c r="BG69" s="102" t="s">
        <v>221</v>
      </c>
      <c r="BH69" s="61"/>
      <c r="BI69" s="153">
        <v>13.949607372283936</v>
      </c>
      <c r="BJ69" s="160">
        <v>20.061130523681641</v>
      </c>
      <c r="BK69" s="99">
        <f t="shared" si="51"/>
        <v>6.1115231513977051</v>
      </c>
      <c r="BL69" s="106">
        <f t="shared" si="61"/>
        <v>1.4462661187546097E-2</v>
      </c>
      <c r="BM69" s="114">
        <f t="shared" si="52"/>
        <v>0.37552201036630151</v>
      </c>
      <c r="BP69" s="67"/>
      <c r="BQ69" s="102" t="s">
        <v>221</v>
      </c>
      <c r="BR69" s="61"/>
      <c r="BS69" s="153">
        <v>13.949607372283936</v>
      </c>
      <c r="BT69" s="121">
        <v>21.480663299560547</v>
      </c>
      <c r="BU69" s="99">
        <f t="shared" si="26"/>
        <v>7.5310559272766113</v>
      </c>
      <c r="BV69" s="106">
        <f t="shared" si="62"/>
        <v>5.4066252319267538E-3</v>
      </c>
      <c r="BW69" s="114">
        <f t="shared" si="53"/>
        <v>0.24441316057009121</v>
      </c>
      <c r="BZ69" s="67"/>
      <c r="CA69" s="102" t="s">
        <v>221</v>
      </c>
      <c r="CB69" s="61"/>
      <c r="CC69" s="153">
        <v>13.949607372283936</v>
      </c>
      <c r="CD69" s="121">
        <v>23.020177841186523</v>
      </c>
      <c r="CE69" s="99">
        <f t="shared" si="28"/>
        <v>9.0705704689025879</v>
      </c>
      <c r="CF69" s="106">
        <f t="shared" si="63"/>
        <v>1.8598855106041819E-3</v>
      </c>
      <c r="CG69" s="114">
        <f t="shared" si="54"/>
        <v>0.29122021707421292</v>
      </c>
      <c r="CJ69" s="67"/>
      <c r="CK69" s="102" t="s">
        <v>221</v>
      </c>
      <c r="CL69" s="61"/>
      <c r="CM69" s="153">
        <v>13.949607372283936</v>
      </c>
      <c r="CN69" s="121">
        <v>18.966630935668945</v>
      </c>
      <c r="CO69" s="99">
        <f t="shared" si="30"/>
        <v>5.0170235633850098</v>
      </c>
      <c r="CP69" s="106">
        <f t="shared" si="64"/>
        <v>3.0883422189621194E-2</v>
      </c>
      <c r="CQ69" s="114">
        <f t="shared" si="55"/>
        <v>127251.15801386561</v>
      </c>
      <c r="CT69" s="67"/>
      <c r="CU69" s="102" t="s">
        <v>221</v>
      </c>
      <c r="CV69" s="61"/>
      <c r="CW69" s="153">
        <v>13.949607372283936</v>
      </c>
      <c r="CX69" s="129">
        <v>23.521663665771484</v>
      </c>
      <c r="CY69" s="99">
        <f t="shared" si="32"/>
        <v>9.5720562934875488</v>
      </c>
      <c r="CZ69" s="106">
        <f t="shared" si="65"/>
        <v>1.3137839001548448E-3</v>
      </c>
      <c r="DA69" s="114">
        <f t="shared" si="56"/>
        <v>0.42690133035938671</v>
      </c>
      <c r="DD69" s="67"/>
      <c r="DE69" s="102" t="s">
        <v>221</v>
      </c>
      <c r="DF69" s="61"/>
      <c r="DG69" s="153">
        <v>13.949607372283936</v>
      </c>
      <c r="DH69" s="129">
        <v>23.53858757019043</v>
      </c>
      <c r="DI69" s="99">
        <f t="shared" si="34"/>
        <v>9.5889801979064941</v>
      </c>
      <c r="DJ69" s="106">
        <f t="shared" si="66"/>
        <v>1.2984622638496561E-3</v>
      </c>
      <c r="DK69" s="114">
        <f t="shared" si="57"/>
        <v>0.107466404318805</v>
      </c>
      <c r="DN69" s="67"/>
      <c r="DO69" s="102" t="s">
        <v>221</v>
      </c>
      <c r="DP69" s="61"/>
      <c r="DQ69" s="153">
        <v>13.949607372283936</v>
      </c>
      <c r="DR69" s="121">
        <v>27.749425888061523</v>
      </c>
      <c r="DS69" s="99">
        <f t="shared" si="36"/>
        <v>13.799818515777588</v>
      </c>
      <c r="DT69" s="106">
        <f t="shared" si="67"/>
        <v>7.0119803766725239E-5</v>
      </c>
      <c r="DU69" s="114">
        <f t="shared" si="58"/>
        <v>0.60442845831650327</v>
      </c>
    </row>
    <row r="70" spans="45:125" x14ac:dyDescent="0.25">
      <c r="AS70" s="6">
        <v>4.3499999999999996</v>
      </c>
      <c r="AT70" s="6">
        <v>0.02</v>
      </c>
      <c r="AV70" s="73"/>
      <c r="AW70" s="113" t="s">
        <v>222</v>
      </c>
      <c r="AX70" s="63"/>
      <c r="AY70" s="154">
        <v>15.00835132598877</v>
      </c>
      <c r="AZ70" s="161">
        <v>8.5300264358520508</v>
      </c>
      <c r="BA70" s="100">
        <f t="shared" si="59"/>
        <v>6.4783248901367188</v>
      </c>
      <c r="BB70" s="118">
        <f t="shared" si="60"/>
        <v>1.1215790446030643E-2</v>
      </c>
      <c r="BC70" s="115">
        <f t="shared" si="50"/>
        <v>15.042382173582579</v>
      </c>
      <c r="BF70" s="73"/>
      <c r="BG70" s="113" t="s">
        <v>222</v>
      </c>
      <c r="BH70" s="63"/>
      <c r="BI70" s="154">
        <v>15.00835132598877</v>
      </c>
      <c r="BJ70" s="161">
        <v>20.490137100219727</v>
      </c>
      <c r="BK70" s="100">
        <f t="shared" si="51"/>
        <v>5.481785774230957</v>
      </c>
      <c r="BL70" s="118">
        <f t="shared" si="61"/>
        <v>2.2377834218903051E-2</v>
      </c>
      <c r="BM70" s="115">
        <f t="shared" si="52"/>
        <v>1.3586483022607321</v>
      </c>
      <c r="BP70" s="73"/>
      <c r="BQ70" s="113" t="s">
        <v>222</v>
      </c>
      <c r="BR70" s="63"/>
      <c r="BS70" s="154">
        <v>15.00835132598877</v>
      </c>
      <c r="BT70" s="155">
        <v>21.00103759765625</v>
      </c>
      <c r="BU70" s="100">
        <f t="shared" si="26"/>
        <v>5.9926862716674805</v>
      </c>
      <c r="BV70" s="118">
        <f t="shared" si="62"/>
        <v>1.5704411902812677E-2</v>
      </c>
      <c r="BW70" s="115">
        <f t="shared" si="53"/>
        <v>1.5027365681552374</v>
      </c>
      <c r="BZ70" s="73"/>
      <c r="CA70" s="113" t="s">
        <v>222</v>
      </c>
      <c r="CB70" s="63"/>
      <c r="CC70" s="154">
        <v>15.00835132598877</v>
      </c>
      <c r="CD70" s="155">
        <v>21.480075836181641</v>
      </c>
      <c r="CE70" s="100">
        <f t="shared" si="28"/>
        <v>6.4717245101928711</v>
      </c>
      <c r="CF70" s="118">
        <f t="shared" si="63"/>
        <v>1.1267220634798932E-2</v>
      </c>
      <c r="CG70" s="115">
        <f t="shared" si="54"/>
        <v>1.2084454508228248</v>
      </c>
      <c r="CJ70" s="73"/>
      <c r="CK70" s="113" t="s">
        <v>222</v>
      </c>
      <c r="CL70" s="63"/>
      <c r="CM70" s="154">
        <v>15.00835132598877</v>
      </c>
      <c r="CN70" s="155">
        <v>19.531772613525391</v>
      </c>
      <c r="CO70" s="100">
        <f t="shared" si="30"/>
        <v>4.5234212875366211</v>
      </c>
      <c r="CP70" s="118">
        <f t="shared" si="64"/>
        <v>4.3482500380085727E-2</v>
      </c>
      <c r="CQ70" s="115">
        <f t="shared" si="55"/>
        <v>1970.4380153256964</v>
      </c>
      <c r="CT70" s="73"/>
      <c r="CU70" s="113" t="s">
        <v>222</v>
      </c>
      <c r="CV70" s="63"/>
      <c r="CW70" s="154">
        <v>15.00835132598877</v>
      </c>
      <c r="CX70" s="131">
        <v>0</v>
      </c>
      <c r="CY70" s="100">
        <f t="shared" si="32"/>
        <v>-15.00835132598877</v>
      </c>
      <c r="CZ70" s="118">
        <f t="shared" si="65"/>
        <v>32958.234130889563</v>
      </c>
      <c r="DA70" s="115">
        <f t="shared" si="56"/>
        <v>3111145.7425424345</v>
      </c>
      <c r="DD70" s="73"/>
      <c r="DE70" s="113" t="s">
        <v>222</v>
      </c>
      <c r="DF70" s="63"/>
      <c r="DG70" s="154">
        <v>15.00835132598877</v>
      </c>
      <c r="DH70" s="131">
        <v>0</v>
      </c>
      <c r="DI70" s="100">
        <f t="shared" si="34"/>
        <v>-15.00835132598877</v>
      </c>
      <c r="DJ70" s="118">
        <f t="shared" si="66"/>
        <v>32958.234130889563</v>
      </c>
      <c r="DK70" s="115">
        <f t="shared" si="57"/>
        <v>12029266.010015756</v>
      </c>
      <c r="DN70" s="73"/>
      <c r="DO70" s="113" t="s">
        <v>222</v>
      </c>
      <c r="DP70" s="63"/>
      <c r="DQ70" s="154">
        <v>15.00835132598877</v>
      </c>
      <c r="DR70" s="155">
        <v>24.848667144775391</v>
      </c>
      <c r="DS70" s="100">
        <f t="shared" si="36"/>
        <v>9.8403158187866211</v>
      </c>
      <c r="DT70" s="118">
        <f t="shared" si="67"/>
        <v>1.0908618952548959E-3</v>
      </c>
      <c r="DU70" s="115">
        <f t="shared" si="58"/>
        <v>5.3325952767066243</v>
      </c>
    </row>
    <row r="71" spans="45:125" x14ac:dyDescent="0.25">
      <c r="AS71" s="6">
        <v>5.29</v>
      </c>
      <c r="AT71" s="6">
        <v>0.06</v>
      </c>
    </row>
    <row r="72" spans="45:125" x14ac:dyDescent="0.25">
      <c r="AS72" s="6">
        <v>0.12</v>
      </c>
      <c r="AT72" s="6">
        <v>0.03</v>
      </c>
    </row>
    <row r="73" spans="45:125" x14ac:dyDescent="0.25">
      <c r="AS73" s="6">
        <v>3.06</v>
      </c>
      <c r="AT73" s="6">
        <v>0.17</v>
      </c>
    </row>
    <row r="74" spans="45:125" x14ac:dyDescent="0.25">
      <c r="AS74" s="6">
        <v>0.28000000000000003</v>
      </c>
      <c r="AT74" s="6">
        <v>1.1100000000000001</v>
      </c>
    </row>
    <row r="75" spans="45:125" x14ac:dyDescent="0.25">
      <c r="AS75" s="6">
        <v>1.08</v>
      </c>
      <c r="AT75" s="6">
        <v>0.03</v>
      </c>
    </row>
    <row r="76" spans="45:125" x14ac:dyDescent="0.25">
      <c r="AS76" s="6">
        <v>0.02</v>
      </c>
      <c r="AT76" s="6">
        <v>0.04</v>
      </c>
    </row>
    <row r="77" spans="45:125" x14ac:dyDescent="0.25">
      <c r="AS77" s="9"/>
      <c r="AT77" s="6">
        <v>0.17</v>
      </c>
    </row>
    <row r="78" spans="45:125" x14ac:dyDescent="0.25">
      <c r="AS78" s="9"/>
      <c r="AT78" s="6">
        <v>0.53</v>
      </c>
    </row>
    <row r="79" spans="45:125" x14ac:dyDescent="0.25">
      <c r="AS79" s="9"/>
      <c r="AT79" s="6">
        <v>0.04</v>
      </c>
    </row>
    <row r="81" spans="44:46" x14ac:dyDescent="0.25">
      <c r="AR81" s="81" t="s">
        <v>231</v>
      </c>
      <c r="AS81" s="4" t="s">
        <v>125</v>
      </c>
      <c r="AT81" s="4" t="s">
        <v>2</v>
      </c>
    </row>
    <row r="82" spans="44:46" x14ac:dyDescent="0.25">
      <c r="AS82" s="6">
        <v>0.59</v>
      </c>
      <c r="AT82" s="6">
        <v>0.77</v>
      </c>
    </row>
    <row r="83" spans="44:46" x14ac:dyDescent="0.25">
      <c r="AS83" s="6">
        <v>0.26</v>
      </c>
      <c r="AT83" s="6">
        <v>0.08</v>
      </c>
    </row>
    <row r="84" spans="44:46" x14ac:dyDescent="0.25">
      <c r="AS84" s="6">
        <v>0.85</v>
      </c>
      <c r="AT84" s="6">
        <v>0.4</v>
      </c>
    </row>
    <row r="85" spans="44:46" x14ac:dyDescent="0.25">
      <c r="AS85" s="6">
        <v>0.38</v>
      </c>
      <c r="AT85" s="6">
        <v>0.44</v>
      </c>
    </row>
    <row r="86" spans="44:46" x14ac:dyDescent="0.25">
      <c r="AS86" s="6">
        <v>0.98</v>
      </c>
      <c r="AT86" s="6">
        <v>0.81</v>
      </c>
    </row>
    <row r="87" spans="44:46" x14ac:dyDescent="0.25">
      <c r="AS87" s="6">
        <v>0.93</v>
      </c>
      <c r="AT87" s="6">
        <v>0.78</v>
      </c>
    </row>
    <row r="88" spans="44:46" x14ac:dyDescent="0.25">
      <c r="AS88" s="6">
        <v>3.1</v>
      </c>
      <c r="AT88" s="6">
        <v>0.53</v>
      </c>
    </row>
    <row r="89" spans="44:46" x14ac:dyDescent="0.25">
      <c r="AS89" s="6">
        <v>0.27</v>
      </c>
      <c r="AT89" s="6">
        <v>0.53</v>
      </c>
    </row>
    <row r="90" spans="44:46" x14ac:dyDescent="0.25">
      <c r="AS90" s="6">
        <v>0.74</v>
      </c>
      <c r="AT90" s="6">
        <v>0.09</v>
      </c>
    </row>
    <row r="91" spans="44:46" x14ac:dyDescent="0.25">
      <c r="AS91" s="6">
        <v>3.43</v>
      </c>
      <c r="AT91" s="6">
        <v>0.05</v>
      </c>
    </row>
    <row r="92" spans="44:46" x14ac:dyDescent="0.25">
      <c r="AS92" s="6">
        <v>3.32</v>
      </c>
      <c r="AT92" s="6">
        <v>0.19</v>
      </c>
    </row>
    <row r="93" spans="44:46" x14ac:dyDescent="0.25">
      <c r="AT93" s="6">
        <v>0.18</v>
      </c>
    </row>
    <row r="94" spans="44:46" x14ac:dyDescent="0.25">
      <c r="AT94" s="6">
        <v>0.1</v>
      </c>
    </row>
    <row r="96" spans="44:46" x14ac:dyDescent="0.25">
      <c r="AR96" s="81" t="s">
        <v>154</v>
      </c>
      <c r="AS96" s="4" t="s">
        <v>125</v>
      </c>
      <c r="AT96" s="4" t="s">
        <v>2</v>
      </c>
    </row>
    <row r="97" spans="44:46" x14ac:dyDescent="0.25">
      <c r="AS97" s="6">
        <v>0.34</v>
      </c>
      <c r="AT97" s="6">
        <v>0.24</v>
      </c>
    </row>
    <row r="98" spans="44:46" x14ac:dyDescent="0.25">
      <c r="AS98" s="6">
        <v>0.36</v>
      </c>
      <c r="AT98" s="6">
        <v>0.04</v>
      </c>
    </row>
    <row r="99" spans="44:46" x14ac:dyDescent="0.25">
      <c r="AS99" s="6">
        <v>4.6500000000000004</v>
      </c>
      <c r="AT99" s="6">
        <v>0.23</v>
      </c>
    </row>
    <row r="100" spans="44:46" x14ac:dyDescent="0.25">
      <c r="AS100" s="6">
        <v>0.22</v>
      </c>
      <c r="AT100" s="6">
        <v>0.56999999999999995</v>
      </c>
    </row>
    <row r="101" spans="44:46" x14ac:dyDescent="0.25">
      <c r="AS101" s="6">
        <v>0.17</v>
      </c>
      <c r="AT101" s="6">
        <v>0.57999999999999996</v>
      </c>
    </row>
    <row r="102" spans="44:46" x14ac:dyDescent="0.25">
      <c r="AS102" s="6">
        <v>0.14000000000000001</v>
      </c>
      <c r="AT102" s="6">
        <v>0.06</v>
      </c>
    </row>
    <row r="103" spans="44:46" x14ac:dyDescent="0.25">
      <c r="AS103" s="6">
        <v>3.92</v>
      </c>
      <c r="AT103" s="6">
        <v>0.4</v>
      </c>
    </row>
    <row r="104" spans="44:46" x14ac:dyDescent="0.25">
      <c r="AS104" s="6">
        <v>0.64</v>
      </c>
      <c r="AT104" s="6">
        <v>0.08</v>
      </c>
    </row>
    <row r="105" spans="44:46" x14ac:dyDescent="0.25">
      <c r="AS105" s="6">
        <v>0.94</v>
      </c>
      <c r="AT105" s="6">
        <v>0.04</v>
      </c>
    </row>
    <row r="106" spans="44:46" x14ac:dyDescent="0.25">
      <c r="AS106" s="6">
        <v>0.5</v>
      </c>
      <c r="AT106" s="6">
        <v>2.16</v>
      </c>
    </row>
    <row r="107" spans="44:46" x14ac:dyDescent="0.25">
      <c r="AS107" s="6">
        <v>3</v>
      </c>
      <c r="AT107" s="6">
        <v>2.38</v>
      </c>
    </row>
    <row r="108" spans="44:46" x14ac:dyDescent="0.25">
      <c r="AT108" s="6">
        <v>0.14000000000000001</v>
      </c>
    </row>
    <row r="110" spans="44:46" x14ac:dyDescent="0.25">
      <c r="AR110" s="81" t="s">
        <v>232</v>
      </c>
      <c r="AS110" s="4" t="s">
        <v>125</v>
      </c>
      <c r="AT110" s="4" t="s">
        <v>2</v>
      </c>
    </row>
    <row r="111" spans="44:46" x14ac:dyDescent="0.25">
      <c r="AS111" s="6">
        <v>0.38</v>
      </c>
      <c r="AT111" s="6">
        <v>0.24</v>
      </c>
    </row>
    <row r="112" spans="44:46" x14ac:dyDescent="0.25">
      <c r="AS112" s="6">
        <v>0.24</v>
      </c>
      <c r="AT112" s="6">
        <v>0</v>
      </c>
    </row>
    <row r="113" spans="44:46" x14ac:dyDescent="0.25">
      <c r="AS113" s="6">
        <v>0.21</v>
      </c>
      <c r="AT113" s="6">
        <v>0.16</v>
      </c>
    </row>
    <row r="114" spans="44:46" x14ac:dyDescent="0.25">
      <c r="AS114" s="6">
        <v>0.45</v>
      </c>
      <c r="AT114" s="6">
        <v>0.54</v>
      </c>
    </row>
    <row r="115" spans="44:46" x14ac:dyDescent="0.25">
      <c r="AS115" s="6">
        <v>0.28999999999999998</v>
      </c>
      <c r="AT115" s="6">
        <v>0.55000000000000004</v>
      </c>
    </row>
    <row r="116" spans="44:46" x14ac:dyDescent="0.25">
      <c r="AS116" s="6">
        <v>0.62</v>
      </c>
      <c r="AT116" s="6">
        <v>0.03</v>
      </c>
    </row>
    <row r="117" spans="44:46" x14ac:dyDescent="0.25">
      <c r="AS117" s="6">
        <v>4.68</v>
      </c>
      <c r="AT117" s="6">
        <v>0.25</v>
      </c>
    </row>
    <row r="118" spans="44:46" x14ac:dyDescent="0.25">
      <c r="AS118" s="6">
        <v>0.1</v>
      </c>
      <c r="AT118" s="6">
        <v>0.48</v>
      </c>
    </row>
    <row r="119" spans="44:46" x14ac:dyDescent="0.25">
      <c r="AS119" s="6">
        <v>4.42</v>
      </c>
      <c r="AT119" s="6">
        <v>0.09</v>
      </c>
    </row>
    <row r="120" spans="44:46" x14ac:dyDescent="0.25">
      <c r="AS120" s="6">
        <v>0.08</v>
      </c>
      <c r="AT120" s="6">
        <v>0.32</v>
      </c>
    </row>
    <row r="121" spans="44:46" x14ac:dyDescent="0.25">
      <c r="AS121" s="6">
        <v>0.52</v>
      </c>
      <c r="AT121" s="6">
        <v>0.56999999999999995</v>
      </c>
    </row>
    <row r="122" spans="44:46" x14ac:dyDescent="0.25">
      <c r="AS122" s="6">
        <v>0.88</v>
      </c>
      <c r="AT122" s="6">
        <v>7.0000000000000007E-2</v>
      </c>
    </row>
    <row r="123" spans="44:46" x14ac:dyDescent="0.25">
      <c r="AS123" s="6">
        <v>0.94</v>
      </c>
    </row>
    <row r="124" spans="44:46" x14ac:dyDescent="0.25">
      <c r="AS124" s="6">
        <v>0.73</v>
      </c>
    </row>
    <row r="125" spans="44:46" x14ac:dyDescent="0.25">
      <c r="AS125" s="6">
        <v>0.46</v>
      </c>
    </row>
    <row r="127" spans="44:46" x14ac:dyDescent="0.25">
      <c r="AR127" t="s">
        <v>228</v>
      </c>
    </row>
  </sheetData>
  <mergeCells count="4">
    <mergeCell ref="L3:M3"/>
    <mergeCell ref="P3:Q3"/>
    <mergeCell ref="T3:U3"/>
    <mergeCell ref="X3:Y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AFD63-1681-8641-82B5-2E0A8A7763A0}">
  <dimension ref="B2:X44"/>
  <sheetViews>
    <sheetView workbookViewId="0">
      <selection activeCell="V31" sqref="V31"/>
    </sheetView>
  </sheetViews>
  <sheetFormatPr baseColWidth="10" defaultRowHeight="15" x14ac:dyDescent="0.25"/>
  <sheetData>
    <row r="2" spans="2:24" x14ac:dyDescent="0.25">
      <c r="B2" s="25" t="s">
        <v>141</v>
      </c>
      <c r="F2" s="25" t="s">
        <v>142</v>
      </c>
      <c r="J2" s="25" t="s">
        <v>145</v>
      </c>
      <c r="N2" s="25" t="s">
        <v>146</v>
      </c>
      <c r="O2" s="25"/>
      <c r="R2" s="25" t="s">
        <v>147</v>
      </c>
      <c r="V2" s="25" t="s">
        <v>148</v>
      </c>
    </row>
    <row r="3" spans="2:24" x14ac:dyDescent="0.25">
      <c r="B3" s="3" t="s">
        <v>140</v>
      </c>
      <c r="F3" s="3" t="s">
        <v>143</v>
      </c>
      <c r="J3" s="3" t="s">
        <v>144</v>
      </c>
      <c r="N3" s="3" t="s">
        <v>257</v>
      </c>
      <c r="O3" s="3"/>
      <c r="R3" s="3" t="s">
        <v>117</v>
      </c>
      <c r="V3" s="3" t="s">
        <v>118</v>
      </c>
    </row>
    <row r="4" spans="2:24" x14ac:dyDescent="0.25">
      <c r="B4" s="43" t="s">
        <v>125</v>
      </c>
      <c r="C4" s="43" t="s">
        <v>2</v>
      </c>
      <c r="D4" s="43" t="s">
        <v>256</v>
      </c>
      <c r="F4" s="43" t="s">
        <v>125</v>
      </c>
      <c r="G4" s="43" t="s">
        <v>2</v>
      </c>
      <c r="H4" s="43" t="s">
        <v>256</v>
      </c>
      <c r="J4" s="43" t="s">
        <v>125</v>
      </c>
      <c r="K4" s="43" t="s">
        <v>2</v>
      </c>
      <c r="L4" s="43" t="s">
        <v>256</v>
      </c>
      <c r="N4" s="43" t="s">
        <v>125</v>
      </c>
      <c r="O4" s="43" t="s">
        <v>2</v>
      </c>
      <c r="P4" s="43" t="s">
        <v>256</v>
      </c>
      <c r="R4" s="43" t="s">
        <v>125</v>
      </c>
      <c r="S4" s="43" t="s">
        <v>2</v>
      </c>
      <c r="T4" s="43" t="s">
        <v>256</v>
      </c>
      <c r="V4" s="43" t="s">
        <v>125</v>
      </c>
      <c r="W4" s="43" t="s">
        <v>2</v>
      </c>
      <c r="X4" s="43" t="s">
        <v>256</v>
      </c>
    </row>
    <row r="5" spans="2:24" x14ac:dyDescent="0.25">
      <c r="B5" s="234">
        <v>11.5</v>
      </c>
      <c r="C5" s="240"/>
      <c r="D5" s="234">
        <v>7.59</v>
      </c>
      <c r="F5" s="234">
        <v>10.7</v>
      </c>
      <c r="G5" s="234">
        <v>3.24</v>
      </c>
      <c r="H5" s="234">
        <v>4.9000000000000004</v>
      </c>
      <c r="J5" s="234">
        <v>19.5</v>
      </c>
      <c r="K5" s="240"/>
      <c r="L5" s="234">
        <v>12.7</v>
      </c>
      <c r="N5" s="234">
        <v>682</v>
      </c>
      <c r="O5" s="234">
        <v>1662</v>
      </c>
      <c r="P5" s="234">
        <v>1583</v>
      </c>
      <c r="Q5" s="234"/>
      <c r="R5" s="234">
        <v>1772</v>
      </c>
      <c r="S5" s="234">
        <v>2395</v>
      </c>
      <c r="T5" s="234">
        <v>2673</v>
      </c>
      <c r="V5" s="234">
        <v>7306</v>
      </c>
      <c r="W5" s="240"/>
      <c r="X5" s="234">
        <v>6835</v>
      </c>
    </row>
    <row r="6" spans="2:24" x14ac:dyDescent="0.25">
      <c r="B6" s="234">
        <v>8.6199999999999992</v>
      </c>
      <c r="C6" s="234">
        <v>6.94</v>
      </c>
      <c r="D6" s="234">
        <v>14.2</v>
      </c>
      <c r="F6" s="234">
        <v>12</v>
      </c>
      <c r="G6" s="234">
        <v>16.3</v>
      </c>
      <c r="H6" s="234">
        <v>13.7</v>
      </c>
      <c r="J6" s="234">
        <v>8.5299999999999994</v>
      </c>
      <c r="K6" s="234">
        <v>4.63</v>
      </c>
      <c r="L6" s="234">
        <v>8.33</v>
      </c>
      <c r="N6" s="234">
        <v>806</v>
      </c>
      <c r="O6" s="234">
        <v>590</v>
      </c>
      <c r="P6" s="234">
        <v>447</v>
      </c>
      <c r="Q6" s="234"/>
      <c r="R6" s="234">
        <v>1801</v>
      </c>
      <c r="S6" s="234">
        <v>690</v>
      </c>
      <c r="T6" s="240"/>
      <c r="V6" s="234">
        <v>7759</v>
      </c>
      <c r="W6" s="234">
        <v>3664</v>
      </c>
      <c r="X6" s="234">
        <v>3055</v>
      </c>
    </row>
    <row r="7" spans="2:24" x14ac:dyDescent="0.25">
      <c r="B7" s="234">
        <v>10.6</v>
      </c>
      <c r="C7" s="234">
        <v>7.51</v>
      </c>
      <c r="D7" s="234">
        <v>7.45</v>
      </c>
      <c r="F7" s="234">
        <v>13</v>
      </c>
      <c r="G7" s="240"/>
      <c r="H7" s="234">
        <v>18.7</v>
      </c>
      <c r="J7" s="234">
        <v>7.46</v>
      </c>
      <c r="K7" s="234">
        <v>9.94</v>
      </c>
      <c r="L7" s="234">
        <v>5.59</v>
      </c>
      <c r="N7" s="234">
        <v>637</v>
      </c>
      <c r="O7" s="234">
        <v>384</v>
      </c>
      <c r="P7" s="234">
        <v>364</v>
      </c>
      <c r="Q7" s="234"/>
      <c r="R7" s="234">
        <v>3189</v>
      </c>
      <c r="S7" s="234">
        <v>2187</v>
      </c>
      <c r="T7" s="234">
        <v>2472</v>
      </c>
      <c r="V7" s="234">
        <v>2263</v>
      </c>
      <c r="W7" s="234">
        <v>5117</v>
      </c>
      <c r="X7" s="234">
        <v>4610</v>
      </c>
    </row>
    <row r="8" spans="2:24" x14ac:dyDescent="0.25">
      <c r="B8" s="234">
        <v>11.1</v>
      </c>
      <c r="C8" s="234">
        <v>5.65</v>
      </c>
      <c r="D8" s="234">
        <v>5.44</v>
      </c>
      <c r="F8" s="234">
        <v>31.3</v>
      </c>
      <c r="G8" s="234">
        <v>22.6</v>
      </c>
      <c r="H8" s="234">
        <v>24.6</v>
      </c>
      <c r="J8" s="234">
        <v>9.25</v>
      </c>
      <c r="K8" s="234">
        <v>7.76</v>
      </c>
      <c r="L8" s="234">
        <v>9.34</v>
      </c>
      <c r="N8" s="234">
        <v>567</v>
      </c>
      <c r="O8" s="234">
        <v>455</v>
      </c>
      <c r="P8" s="234">
        <v>370</v>
      </c>
      <c r="Q8" s="234"/>
      <c r="R8" s="234">
        <v>3547</v>
      </c>
      <c r="S8" s="234">
        <v>1721</v>
      </c>
      <c r="T8" s="234">
        <v>1975</v>
      </c>
      <c r="V8" s="234">
        <v>3184</v>
      </c>
      <c r="W8" s="234">
        <v>3544</v>
      </c>
      <c r="X8" s="234">
        <v>3901</v>
      </c>
    </row>
    <row r="9" spans="2:24" x14ac:dyDescent="0.25">
      <c r="B9" s="234">
        <v>8.0500000000000007</v>
      </c>
      <c r="C9" s="234">
        <v>6.37</v>
      </c>
      <c r="D9" s="234">
        <v>5.85</v>
      </c>
      <c r="F9" s="234">
        <v>14.1</v>
      </c>
      <c r="G9" s="234">
        <v>10.5</v>
      </c>
      <c r="H9" s="234">
        <v>10.9</v>
      </c>
      <c r="J9" s="234">
        <v>21.8</v>
      </c>
      <c r="K9" s="234">
        <v>6.43</v>
      </c>
      <c r="L9" s="234">
        <v>7.33</v>
      </c>
      <c r="N9" s="234"/>
      <c r="O9" s="234">
        <v>1723</v>
      </c>
      <c r="P9" s="234">
        <v>1908</v>
      </c>
      <c r="Q9" s="234"/>
      <c r="R9" s="234">
        <v>2566</v>
      </c>
      <c r="S9" s="234">
        <v>4039</v>
      </c>
      <c r="T9" s="234">
        <v>4321</v>
      </c>
      <c r="V9" s="234">
        <v>8538</v>
      </c>
      <c r="W9" s="234">
        <v>6258</v>
      </c>
      <c r="X9" s="234">
        <v>6734</v>
      </c>
    </row>
    <row r="10" spans="2:24" x14ac:dyDescent="0.25">
      <c r="B10" s="234">
        <v>7.22</v>
      </c>
      <c r="C10" s="234">
        <v>4.6399999999999997</v>
      </c>
      <c r="D10" s="234">
        <v>4.76</v>
      </c>
      <c r="F10" s="234">
        <v>12.3</v>
      </c>
      <c r="G10" s="234">
        <v>9.59</v>
      </c>
      <c r="H10" s="234">
        <v>11.6</v>
      </c>
      <c r="J10" s="234">
        <v>5.63</v>
      </c>
      <c r="K10" s="234">
        <v>4.68</v>
      </c>
      <c r="L10" s="240"/>
      <c r="N10" s="234"/>
      <c r="O10" s="234">
        <v>1707</v>
      </c>
      <c r="P10" s="234">
        <v>1090</v>
      </c>
      <c r="Q10" s="234"/>
      <c r="R10" s="234">
        <v>1155</v>
      </c>
      <c r="S10" s="234">
        <v>477</v>
      </c>
      <c r="T10" s="234">
        <v>1252</v>
      </c>
      <c r="V10" s="234">
        <v>8935</v>
      </c>
      <c r="W10" s="234">
        <v>3847</v>
      </c>
      <c r="X10" s="234">
        <v>3833</v>
      </c>
    </row>
    <row r="11" spans="2:24" x14ac:dyDescent="0.25">
      <c r="B11" s="234">
        <v>4.04</v>
      </c>
      <c r="C11" s="234">
        <v>8.41</v>
      </c>
      <c r="D11" s="234">
        <v>6.69</v>
      </c>
      <c r="F11" s="240"/>
      <c r="G11" s="234">
        <v>9</v>
      </c>
      <c r="H11" s="234">
        <v>10.9</v>
      </c>
      <c r="J11" s="234">
        <v>6.04</v>
      </c>
      <c r="K11" s="234">
        <v>3.34</v>
      </c>
      <c r="L11" s="234">
        <v>3.49</v>
      </c>
      <c r="N11" s="234"/>
      <c r="O11" s="234">
        <v>2778</v>
      </c>
      <c r="P11" s="234">
        <v>2466</v>
      </c>
      <c r="Q11" s="234"/>
      <c r="R11" s="234">
        <v>2058</v>
      </c>
      <c r="S11" s="234">
        <v>731</v>
      </c>
      <c r="T11" s="234">
        <v>1314</v>
      </c>
      <c r="V11" s="234">
        <v>7549</v>
      </c>
      <c r="W11" s="240"/>
      <c r="X11" s="234">
        <v>7926</v>
      </c>
    </row>
    <row r="12" spans="2:24" x14ac:dyDescent="0.25">
      <c r="B12" s="234">
        <v>9.7899999999999991</v>
      </c>
      <c r="C12" s="234">
        <v>2.82</v>
      </c>
      <c r="D12" s="240"/>
      <c r="F12" s="234">
        <v>30.2</v>
      </c>
      <c r="G12" s="234">
        <v>3.52</v>
      </c>
      <c r="H12" s="234">
        <v>7.14</v>
      </c>
      <c r="J12" s="240"/>
      <c r="K12" s="234">
        <v>10.3</v>
      </c>
      <c r="L12" s="234">
        <v>7.49</v>
      </c>
      <c r="N12" s="234"/>
      <c r="O12" s="234">
        <v>503</v>
      </c>
      <c r="P12" s="234">
        <v>1002</v>
      </c>
      <c r="Q12" s="234"/>
      <c r="R12" s="234">
        <v>730</v>
      </c>
      <c r="S12" s="234">
        <v>1509</v>
      </c>
      <c r="T12" s="234">
        <v>2466</v>
      </c>
      <c r="V12" s="234">
        <v>7185</v>
      </c>
      <c r="W12" s="234">
        <v>1827</v>
      </c>
      <c r="X12" s="234">
        <v>4109</v>
      </c>
    </row>
    <row r="13" spans="2:24" x14ac:dyDescent="0.25">
      <c r="B13" s="234">
        <v>16.399999999999999</v>
      </c>
      <c r="C13" s="234">
        <v>8.2799999999999994</v>
      </c>
      <c r="D13" s="234">
        <v>12.5</v>
      </c>
      <c r="F13" s="234">
        <v>34.299999999999997</v>
      </c>
      <c r="G13" s="234">
        <v>19.8</v>
      </c>
      <c r="H13" s="234">
        <v>31.2</v>
      </c>
      <c r="J13" s="234">
        <v>5.42</v>
      </c>
      <c r="K13" s="234">
        <v>1.41</v>
      </c>
      <c r="L13" s="240"/>
      <c r="N13" s="234">
        <v>2129</v>
      </c>
      <c r="O13" s="234">
        <v>697</v>
      </c>
      <c r="P13" s="234">
        <v>922</v>
      </c>
      <c r="Q13" s="234"/>
      <c r="R13" s="234">
        <v>866</v>
      </c>
      <c r="S13" s="234">
        <v>1330</v>
      </c>
      <c r="T13" s="234">
        <v>1939</v>
      </c>
      <c r="V13" s="234">
        <v>8763</v>
      </c>
      <c r="W13" s="234">
        <v>4542</v>
      </c>
      <c r="X13" s="234">
        <v>7669</v>
      </c>
    </row>
    <row r="14" spans="2:24" x14ac:dyDescent="0.25">
      <c r="B14" s="234">
        <v>10.6</v>
      </c>
      <c r="C14" s="234">
        <v>3.06</v>
      </c>
      <c r="D14" s="234">
        <v>5.28</v>
      </c>
      <c r="F14" s="234">
        <v>9.26</v>
      </c>
      <c r="G14" s="234">
        <v>12.6</v>
      </c>
      <c r="H14" s="234">
        <v>19.3</v>
      </c>
      <c r="J14" s="240"/>
      <c r="K14" s="234">
        <v>5.07</v>
      </c>
      <c r="L14" s="234">
        <v>5.99</v>
      </c>
      <c r="N14" s="234">
        <v>1675</v>
      </c>
      <c r="O14" s="234">
        <v>1091</v>
      </c>
      <c r="P14" s="234"/>
      <c r="Q14" s="234"/>
      <c r="R14" s="234">
        <v>1061</v>
      </c>
      <c r="S14" s="234">
        <v>4472</v>
      </c>
      <c r="T14" s="234">
        <v>5661</v>
      </c>
      <c r="V14" s="234">
        <v>3345</v>
      </c>
      <c r="W14" s="234">
        <v>4575</v>
      </c>
      <c r="X14" s="234">
        <v>7765</v>
      </c>
    </row>
    <row r="15" spans="2:24" x14ac:dyDescent="0.25">
      <c r="B15" s="234">
        <v>10.5</v>
      </c>
      <c r="C15" s="234">
        <v>5.16</v>
      </c>
      <c r="D15" s="234">
        <v>3.3</v>
      </c>
      <c r="F15" s="234">
        <v>16.3</v>
      </c>
      <c r="G15" s="234">
        <v>3.66</v>
      </c>
      <c r="H15" s="240"/>
      <c r="J15" s="234">
        <v>12.5</v>
      </c>
      <c r="K15" s="234">
        <v>8.6</v>
      </c>
      <c r="L15" s="234">
        <v>12.8</v>
      </c>
      <c r="N15" s="234">
        <v>588</v>
      </c>
      <c r="O15" s="234">
        <v>398</v>
      </c>
      <c r="P15" s="234">
        <v>632</v>
      </c>
      <c r="Q15" s="234"/>
      <c r="R15" s="234">
        <v>974</v>
      </c>
      <c r="S15" s="234">
        <v>1438</v>
      </c>
      <c r="T15" s="234">
        <v>667</v>
      </c>
      <c r="V15" s="240"/>
      <c r="W15" s="234">
        <v>4398</v>
      </c>
      <c r="X15" s="234">
        <v>7680</v>
      </c>
    </row>
    <row r="16" spans="2:24" x14ac:dyDescent="0.25">
      <c r="B16" s="234">
        <v>10.5</v>
      </c>
      <c r="C16" s="234">
        <v>7.94</v>
      </c>
      <c r="D16" s="234">
        <v>5.35</v>
      </c>
      <c r="F16" s="234">
        <v>18.3</v>
      </c>
      <c r="G16" s="234">
        <v>14.3</v>
      </c>
      <c r="H16" s="234">
        <v>14.1</v>
      </c>
      <c r="J16" s="234">
        <v>8.42</v>
      </c>
      <c r="K16" s="234">
        <v>3.18</v>
      </c>
      <c r="L16" s="234">
        <v>5.82</v>
      </c>
      <c r="N16" s="234">
        <v>407</v>
      </c>
      <c r="O16" s="234">
        <v>709</v>
      </c>
      <c r="P16" s="234">
        <v>957</v>
      </c>
      <c r="Q16" s="234"/>
      <c r="R16" s="234">
        <v>732</v>
      </c>
      <c r="S16" s="234">
        <v>2743</v>
      </c>
      <c r="T16" s="234">
        <v>1513</v>
      </c>
      <c r="V16" s="234">
        <v>3886</v>
      </c>
      <c r="W16" s="234">
        <v>9813</v>
      </c>
      <c r="X16" s="234">
        <v>12081</v>
      </c>
    </row>
    <row r="17" spans="2:24" x14ac:dyDescent="0.25">
      <c r="B17" s="234">
        <v>7.11</v>
      </c>
      <c r="C17" s="234">
        <v>5.49</v>
      </c>
      <c r="D17" s="240"/>
      <c r="F17" s="234">
        <v>28.8</v>
      </c>
      <c r="G17" s="234">
        <v>7.25</v>
      </c>
      <c r="H17" s="234">
        <v>10.6</v>
      </c>
      <c r="J17" s="234">
        <v>9.81</v>
      </c>
      <c r="K17" s="234">
        <v>4.08</v>
      </c>
      <c r="L17" s="240"/>
      <c r="N17" s="234">
        <v>373</v>
      </c>
      <c r="O17" s="234"/>
      <c r="P17" s="234"/>
      <c r="Q17" s="234"/>
      <c r="R17" s="234">
        <v>1102</v>
      </c>
      <c r="S17" s="234">
        <v>518</v>
      </c>
      <c r="T17" s="234"/>
      <c r="V17" s="234">
        <v>4211</v>
      </c>
      <c r="W17" s="234">
        <v>4433</v>
      </c>
      <c r="X17" s="240"/>
    </row>
    <row r="18" spans="2:24" x14ac:dyDescent="0.25">
      <c r="B18" s="234">
        <v>16.8</v>
      </c>
      <c r="C18" s="234">
        <v>5.83</v>
      </c>
      <c r="D18" s="234">
        <v>5.39</v>
      </c>
      <c r="F18" s="234">
        <v>29.3</v>
      </c>
      <c r="G18" s="234">
        <v>11.6</v>
      </c>
      <c r="H18" s="234">
        <v>22.9</v>
      </c>
      <c r="J18" s="234">
        <v>8.91</v>
      </c>
      <c r="K18" s="234">
        <v>6.01</v>
      </c>
      <c r="L18" s="234">
        <v>3.6</v>
      </c>
      <c r="N18" s="234">
        <v>348</v>
      </c>
      <c r="O18" s="234"/>
      <c r="P18" s="234"/>
      <c r="Q18" s="234"/>
      <c r="R18" s="234">
        <v>1270</v>
      </c>
      <c r="S18" s="234">
        <v>785</v>
      </c>
      <c r="T18" s="234"/>
      <c r="V18" s="234">
        <v>3220</v>
      </c>
      <c r="W18" s="234">
        <v>7010</v>
      </c>
      <c r="X18" s="234">
        <v>4896</v>
      </c>
    </row>
    <row r="19" spans="2:24" x14ac:dyDescent="0.25">
      <c r="B19" s="234">
        <v>9.1</v>
      </c>
      <c r="C19" s="234">
        <v>2.92</v>
      </c>
      <c r="D19" s="240"/>
      <c r="F19" s="234">
        <v>16.899999999999999</v>
      </c>
      <c r="G19" s="234">
        <v>8.3699999999999992</v>
      </c>
      <c r="H19" s="234">
        <v>9.99</v>
      </c>
      <c r="J19" s="234">
        <v>15.7</v>
      </c>
      <c r="K19" s="234">
        <v>5.34</v>
      </c>
      <c r="L19" s="234">
        <v>7.29</v>
      </c>
      <c r="N19" s="234">
        <v>432</v>
      </c>
      <c r="O19" s="234">
        <v>1050</v>
      </c>
      <c r="P19" s="234">
        <v>990</v>
      </c>
      <c r="Q19" s="234"/>
      <c r="R19" s="234">
        <v>1508</v>
      </c>
      <c r="S19" s="234">
        <v>557</v>
      </c>
      <c r="T19" s="234"/>
      <c r="V19" s="234">
        <v>9465</v>
      </c>
      <c r="W19" s="240"/>
      <c r="X19" s="234"/>
    </row>
    <row r="20" spans="2:24" x14ac:dyDescent="0.25">
      <c r="B20" s="231"/>
      <c r="C20" s="231"/>
      <c r="D20" s="234">
        <v>12</v>
      </c>
      <c r="G20" s="234">
        <v>21.8</v>
      </c>
      <c r="H20" s="234">
        <v>16.899999999999999</v>
      </c>
      <c r="J20" s="234">
        <v>19</v>
      </c>
      <c r="K20" s="234">
        <v>8.57</v>
      </c>
      <c r="L20" s="234">
        <v>13.9</v>
      </c>
      <c r="N20" s="234">
        <v>286</v>
      </c>
      <c r="O20" s="234">
        <v>841</v>
      </c>
      <c r="P20" s="234">
        <v>760</v>
      </c>
      <c r="Q20" s="234"/>
      <c r="R20" s="234">
        <v>500</v>
      </c>
      <c r="S20" s="234">
        <v>319</v>
      </c>
      <c r="T20" s="234"/>
      <c r="V20" s="234">
        <v>10716</v>
      </c>
      <c r="W20" s="234">
        <v>8085</v>
      </c>
      <c r="X20" s="234"/>
    </row>
    <row r="21" spans="2:24" x14ac:dyDescent="0.25">
      <c r="B21" s="231"/>
      <c r="C21" s="231"/>
      <c r="D21" s="231"/>
      <c r="G21" s="234"/>
      <c r="H21" s="234"/>
      <c r="J21" s="234">
        <v>12.7</v>
      </c>
      <c r="K21" s="234">
        <v>4.72</v>
      </c>
      <c r="L21" s="234">
        <v>6.19</v>
      </c>
      <c r="N21" s="234">
        <v>458</v>
      </c>
      <c r="O21" s="234">
        <v>429</v>
      </c>
      <c r="P21" s="234">
        <v>456</v>
      </c>
      <c r="Q21" s="234"/>
      <c r="R21" s="234">
        <v>565</v>
      </c>
      <c r="S21" s="234">
        <v>746</v>
      </c>
      <c r="T21" s="234"/>
      <c r="V21" s="234">
        <v>8123</v>
      </c>
      <c r="W21" s="234">
        <v>5496</v>
      </c>
      <c r="X21" s="234"/>
    </row>
    <row r="22" spans="2:24" x14ac:dyDescent="0.25">
      <c r="B22" t="s">
        <v>233</v>
      </c>
      <c r="F22" t="s">
        <v>233</v>
      </c>
      <c r="N22" s="234">
        <v>694</v>
      </c>
      <c r="O22" s="234"/>
      <c r="P22" s="234"/>
      <c r="Q22" s="234"/>
      <c r="R22" s="234">
        <v>770</v>
      </c>
      <c r="S22" s="234">
        <v>968</v>
      </c>
      <c r="T22" s="234"/>
      <c r="V22" s="234">
        <v>13028</v>
      </c>
      <c r="W22" s="234">
        <v>5680</v>
      </c>
      <c r="X22" s="234"/>
    </row>
    <row r="23" spans="2:24" x14ac:dyDescent="0.25">
      <c r="J23" t="s">
        <v>233</v>
      </c>
      <c r="N23" s="234">
        <v>2379</v>
      </c>
      <c r="O23" s="234">
        <v>2878</v>
      </c>
      <c r="P23" s="234"/>
      <c r="Q23" s="234"/>
      <c r="R23" s="234">
        <v>900</v>
      </c>
      <c r="S23" s="234">
        <v>641</v>
      </c>
      <c r="T23" s="234"/>
      <c r="V23" s="234">
        <v>8900</v>
      </c>
      <c r="W23" s="234">
        <v>4454</v>
      </c>
      <c r="X23" s="234"/>
    </row>
    <row r="24" spans="2:24" x14ac:dyDescent="0.25">
      <c r="N24" s="234">
        <v>2427</v>
      </c>
      <c r="O24" s="234">
        <v>4823</v>
      </c>
      <c r="P24" s="234"/>
      <c r="Q24" s="234"/>
      <c r="R24" s="234">
        <v>707</v>
      </c>
      <c r="S24" s="234">
        <v>855</v>
      </c>
      <c r="T24" s="234"/>
      <c r="V24" s="234">
        <v>6398</v>
      </c>
      <c r="W24" s="234">
        <v>6179</v>
      </c>
      <c r="X24" s="234"/>
    </row>
    <row r="25" spans="2:24" x14ac:dyDescent="0.25">
      <c r="N25" s="234">
        <v>2086</v>
      </c>
      <c r="O25" s="234">
        <v>7698</v>
      </c>
      <c r="P25" s="234"/>
      <c r="Q25" s="234"/>
      <c r="R25" s="234">
        <v>776</v>
      </c>
      <c r="S25" s="234">
        <v>677</v>
      </c>
      <c r="T25" s="234"/>
      <c r="V25" s="234">
        <v>10230</v>
      </c>
      <c r="W25" s="234">
        <v>4079</v>
      </c>
      <c r="X25" s="234"/>
    </row>
    <row r="26" spans="2:24" x14ac:dyDescent="0.25">
      <c r="N26" s="234">
        <v>2171.5</v>
      </c>
      <c r="O26" s="234">
        <v>2818.5</v>
      </c>
      <c r="P26" s="234"/>
      <c r="Q26" s="234"/>
      <c r="R26" s="234">
        <v>444</v>
      </c>
      <c r="S26" s="234">
        <v>311</v>
      </c>
      <c r="T26" s="234"/>
      <c r="V26" s="234">
        <v>8035</v>
      </c>
      <c r="W26" s="234">
        <v>6624</v>
      </c>
      <c r="X26" s="234"/>
    </row>
    <row r="27" spans="2:24" x14ac:dyDescent="0.25">
      <c r="N27" s="234">
        <v>2124.5</v>
      </c>
      <c r="O27" s="234">
        <v>6272.5</v>
      </c>
      <c r="P27" s="234"/>
      <c r="Q27" s="234"/>
      <c r="R27" s="234">
        <v>1084</v>
      </c>
      <c r="S27" s="234">
        <v>608</v>
      </c>
      <c r="T27" s="234"/>
      <c r="V27" s="234">
        <v>7580</v>
      </c>
      <c r="W27" s="234">
        <v>4903</v>
      </c>
      <c r="X27" s="234"/>
    </row>
    <row r="28" spans="2:24" x14ac:dyDescent="0.25">
      <c r="N28" s="234">
        <v>1582.5</v>
      </c>
      <c r="O28" s="234">
        <v>2717.5</v>
      </c>
      <c r="P28" s="234"/>
      <c r="Q28" s="234"/>
      <c r="V28" s="234">
        <v>6258</v>
      </c>
      <c r="W28" s="234">
        <v>3458</v>
      </c>
      <c r="X28" s="234"/>
    </row>
    <row r="29" spans="2:24" x14ac:dyDescent="0.25">
      <c r="N29" s="234">
        <v>548</v>
      </c>
      <c r="O29" s="234">
        <v>682</v>
      </c>
      <c r="P29" s="234"/>
      <c r="Q29" s="234"/>
      <c r="R29" t="s">
        <v>233</v>
      </c>
      <c r="V29" s="234">
        <v>8201</v>
      </c>
      <c r="W29" s="234">
        <v>6583</v>
      </c>
      <c r="X29" s="234"/>
    </row>
    <row r="30" spans="2:24" x14ac:dyDescent="0.25">
      <c r="N30" s="234">
        <v>368</v>
      </c>
      <c r="O30" s="234">
        <v>747</v>
      </c>
      <c r="P30" s="234"/>
      <c r="Q30" s="234"/>
    </row>
    <row r="31" spans="2:24" x14ac:dyDescent="0.25">
      <c r="N31" s="234">
        <v>626</v>
      </c>
      <c r="O31" s="234">
        <v>1741</v>
      </c>
      <c r="P31" s="234"/>
      <c r="Q31" s="234"/>
      <c r="V31" t="s">
        <v>233</v>
      </c>
    </row>
    <row r="32" spans="2:24" x14ac:dyDescent="0.25">
      <c r="N32" s="240"/>
      <c r="O32" s="234">
        <v>6164</v>
      </c>
      <c r="P32" s="234"/>
      <c r="Q32" s="234"/>
    </row>
    <row r="33" spans="14:17" x14ac:dyDescent="0.25">
      <c r="N33" s="234">
        <v>2389</v>
      </c>
      <c r="O33" s="234">
        <v>2645</v>
      </c>
      <c r="P33" s="234"/>
      <c r="Q33" s="234"/>
    </row>
    <row r="34" spans="14:17" x14ac:dyDescent="0.25">
      <c r="N34" s="234">
        <v>1348</v>
      </c>
      <c r="O34" s="234">
        <v>1718</v>
      </c>
      <c r="P34" s="234"/>
      <c r="Q34" s="234"/>
    </row>
    <row r="35" spans="14:17" x14ac:dyDescent="0.25">
      <c r="N35" s="234">
        <v>1184</v>
      </c>
      <c r="O35" s="234">
        <v>1789</v>
      </c>
      <c r="P35" s="234"/>
      <c r="Q35" s="234"/>
    </row>
    <row r="36" spans="14:17" x14ac:dyDescent="0.25">
      <c r="N36" s="234">
        <v>1411</v>
      </c>
      <c r="O36" s="234">
        <v>1601</v>
      </c>
      <c r="P36" s="234"/>
      <c r="Q36" s="234"/>
    </row>
    <row r="37" spans="14:17" x14ac:dyDescent="0.25">
      <c r="N37" s="234">
        <v>1350</v>
      </c>
      <c r="O37" s="234">
        <v>3161</v>
      </c>
      <c r="P37" s="234"/>
      <c r="Q37" s="234"/>
    </row>
    <row r="38" spans="14:17" x14ac:dyDescent="0.25">
      <c r="N38" s="234"/>
      <c r="O38" s="234"/>
      <c r="P38" s="234"/>
      <c r="Q38" s="234"/>
    </row>
    <row r="39" spans="14:17" x14ac:dyDescent="0.25">
      <c r="N39" s="242" t="s">
        <v>258</v>
      </c>
      <c r="O39" s="234"/>
      <c r="P39" s="234"/>
      <c r="Q39" s="234"/>
    </row>
    <row r="40" spans="14:17" x14ac:dyDescent="0.25">
      <c r="N40" s="234"/>
      <c r="O40" s="234"/>
      <c r="P40" s="234"/>
      <c r="Q40" s="234"/>
    </row>
    <row r="41" spans="14:17" x14ac:dyDescent="0.25">
      <c r="Q41" s="234"/>
    </row>
    <row r="42" spans="14:17" x14ac:dyDescent="0.25">
      <c r="Q42" s="234"/>
    </row>
    <row r="43" spans="14:17" x14ac:dyDescent="0.25">
      <c r="Q43" s="234"/>
    </row>
    <row r="44" spans="14:17" x14ac:dyDescent="0.25">
      <c r="Q44" s="23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31923-F6C6-42C7-A208-5D0C3628B9B3}">
  <dimension ref="B2:AW44"/>
  <sheetViews>
    <sheetView workbookViewId="0"/>
  </sheetViews>
  <sheetFormatPr baseColWidth="10" defaultRowHeight="15" x14ac:dyDescent="0.25"/>
  <cols>
    <col min="49" max="49" width="12" bestFit="1" customWidth="1"/>
  </cols>
  <sheetData>
    <row r="2" spans="2:49" x14ac:dyDescent="0.25">
      <c r="B2" s="25" t="s">
        <v>250</v>
      </c>
      <c r="F2" s="25" t="s">
        <v>251</v>
      </c>
      <c r="J2" s="25" t="s">
        <v>252</v>
      </c>
      <c r="N2" s="25" t="s">
        <v>253</v>
      </c>
      <c r="R2" s="25" t="s">
        <v>254</v>
      </c>
      <c r="V2" s="25" t="s">
        <v>255</v>
      </c>
      <c r="W2" s="25"/>
      <c r="AB2" s="25" t="s">
        <v>265</v>
      </c>
      <c r="AH2" s="3" t="s">
        <v>239</v>
      </c>
      <c r="AQ2" s="3" t="s">
        <v>133</v>
      </c>
    </row>
    <row r="3" spans="2:49" ht="15.75" x14ac:dyDescent="0.25">
      <c r="B3" s="3" t="s">
        <v>140</v>
      </c>
      <c r="F3" s="3" t="s">
        <v>143</v>
      </c>
      <c r="J3" s="3" t="s">
        <v>144</v>
      </c>
      <c r="N3" s="3" t="s">
        <v>117</v>
      </c>
      <c r="R3" s="3" t="s">
        <v>118</v>
      </c>
      <c r="W3" s="253" t="s">
        <v>123</v>
      </c>
      <c r="X3" s="253"/>
      <c r="Y3" s="253" t="s">
        <v>264</v>
      </c>
      <c r="Z3" s="253"/>
      <c r="AC3" s="253" t="s">
        <v>123</v>
      </c>
      <c r="AD3" s="253"/>
      <c r="AE3" s="253" t="s">
        <v>264</v>
      </c>
      <c r="AF3" s="253"/>
      <c r="AH3" s="85" t="s">
        <v>123</v>
      </c>
      <c r="AI3" s="47" t="s">
        <v>122</v>
      </c>
      <c r="AJ3" s="47" t="s">
        <v>9</v>
      </c>
      <c r="AK3" s="47" t="s">
        <v>121</v>
      </c>
      <c r="AL3" s="91" t="s">
        <v>120</v>
      </c>
      <c r="AM3" s="92" t="s">
        <v>119</v>
      </c>
      <c r="AN3" s="81" t="s">
        <v>134</v>
      </c>
      <c r="AO3" s="3"/>
      <c r="AP3" s="3"/>
      <c r="AQ3" s="35" t="s">
        <v>126</v>
      </c>
      <c r="AR3" s="33" t="s">
        <v>127</v>
      </c>
      <c r="AS3" s="39" t="s">
        <v>9</v>
      </c>
      <c r="AT3" s="33" t="s">
        <v>121</v>
      </c>
      <c r="AU3" s="32" t="s">
        <v>120</v>
      </c>
      <c r="AV3" s="39" t="s">
        <v>128</v>
      </c>
      <c r="AW3" s="31" t="s">
        <v>134</v>
      </c>
    </row>
    <row r="4" spans="2:49" x14ac:dyDescent="0.25">
      <c r="B4" s="43" t="s">
        <v>125</v>
      </c>
      <c r="C4" s="43" t="s">
        <v>2</v>
      </c>
      <c r="D4" s="43" t="s">
        <v>139</v>
      </c>
      <c r="F4" s="43" t="s">
        <v>125</v>
      </c>
      <c r="G4" s="43" t="s">
        <v>2</v>
      </c>
      <c r="H4" s="43" t="s">
        <v>139</v>
      </c>
      <c r="J4" s="43" t="s">
        <v>125</v>
      </c>
      <c r="K4" s="43" t="s">
        <v>2</v>
      </c>
      <c r="L4" s="43" t="s">
        <v>139</v>
      </c>
      <c r="N4" s="43" t="s">
        <v>125</v>
      </c>
      <c r="O4" s="43" t="s">
        <v>2</v>
      </c>
      <c r="P4" s="43" t="s">
        <v>139</v>
      </c>
      <c r="R4" s="43" t="s">
        <v>125</v>
      </c>
      <c r="S4" s="43" t="s">
        <v>2</v>
      </c>
      <c r="T4" s="43" t="s">
        <v>139</v>
      </c>
      <c r="U4" s="43"/>
      <c r="V4" s="81" t="s">
        <v>9</v>
      </c>
      <c r="W4" s="9" t="s">
        <v>1</v>
      </c>
      <c r="X4" s="9" t="s">
        <v>208</v>
      </c>
      <c r="Y4" s="9" t="s">
        <v>1</v>
      </c>
      <c r="Z4" s="9" t="s">
        <v>208</v>
      </c>
      <c r="AA4" s="9"/>
      <c r="AB4" s="81" t="s">
        <v>110</v>
      </c>
      <c r="AC4" s="9" t="s">
        <v>1</v>
      </c>
      <c r="AD4" s="9" t="s">
        <v>208</v>
      </c>
      <c r="AE4" s="9" t="s">
        <v>1</v>
      </c>
      <c r="AF4" s="9" t="s">
        <v>208</v>
      </c>
      <c r="AG4" s="9"/>
      <c r="AH4" s="215" t="s">
        <v>149</v>
      </c>
      <c r="AI4" s="51">
        <v>12.039090156555176</v>
      </c>
      <c r="AJ4" s="51">
        <v>19.002126693725586</v>
      </c>
      <c r="AK4" s="50">
        <f t="shared" ref="AK4:AK10" si="0">AJ4-AI4</f>
        <v>6.9630365371704102</v>
      </c>
      <c r="AL4" s="50">
        <f t="shared" ref="AL4:AL10" si="1">POWER(2,-AK4)</f>
        <v>8.0152512665346721E-3</v>
      </c>
      <c r="AM4" s="57">
        <f t="shared" ref="AM4:AM20" si="2">AL4/AVERAGE($AL$13:$AL$20)</f>
        <v>1.3621382263323103</v>
      </c>
      <c r="AN4" s="193">
        <f>AVERAGE(AM4:AM8)</f>
        <v>1.1636497458940025</v>
      </c>
      <c r="AP4" s="9"/>
      <c r="AQ4" s="215" t="s">
        <v>149</v>
      </c>
      <c r="AR4" s="93">
        <v>6.9630365371704102</v>
      </c>
      <c r="AS4" s="51">
        <v>26.345352172851563</v>
      </c>
      <c r="AT4" s="51">
        <f>AS4-AR4</f>
        <v>19.382315635681152</v>
      </c>
      <c r="AU4" s="168">
        <f>POWER(2,-AT4)</f>
        <v>1.4633277491907777E-6</v>
      </c>
      <c r="AV4" s="134">
        <f t="shared" ref="AV4:AV20" si="3">AU4/AVERAGE($AU$13:$AU$20)</f>
        <v>4.4180977497364771E-2</v>
      </c>
      <c r="AW4" s="162">
        <f>AVERAGE(AV4,AV5,AV7,AV8,AV9,AV10,AV11,AV12)</f>
        <v>0.30887260500459057</v>
      </c>
    </row>
    <row r="5" spans="2:49" x14ac:dyDescent="0.25">
      <c r="B5" s="166">
        <v>11.5</v>
      </c>
      <c r="C5" s="166">
        <v>6.94</v>
      </c>
      <c r="D5" s="166">
        <v>11.3</v>
      </c>
      <c r="F5" s="166">
        <v>41.4</v>
      </c>
      <c r="G5" s="166">
        <v>3.24</v>
      </c>
      <c r="H5" s="166">
        <v>19.3</v>
      </c>
      <c r="J5" s="166">
        <v>19.5</v>
      </c>
      <c r="K5" s="166">
        <v>4.63</v>
      </c>
      <c r="L5" s="166">
        <v>18.2</v>
      </c>
      <c r="N5" s="166">
        <v>412</v>
      </c>
      <c r="O5" s="166">
        <v>509</v>
      </c>
      <c r="P5" s="166">
        <v>648</v>
      </c>
      <c r="R5" s="166">
        <v>7306</v>
      </c>
      <c r="S5" s="166">
        <v>8322</v>
      </c>
      <c r="T5" s="166">
        <v>8092</v>
      </c>
      <c r="U5" s="11"/>
      <c r="W5" s="244">
        <v>1.6080000000000001</v>
      </c>
      <c r="X5" s="244">
        <v>1.3620000000000001</v>
      </c>
      <c r="Y5" s="244">
        <v>8.7999999999999995E-2</v>
      </c>
      <c r="Z5" s="244">
        <v>6.6000000000000003E-2</v>
      </c>
      <c r="AA5" s="28"/>
      <c r="AC5" s="244">
        <v>0.41199999999999998</v>
      </c>
      <c r="AD5" s="244">
        <v>0.33700000000000002</v>
      </c>
      <c r="AE5" s="244">
        <v>0.1032</v>
      </c>
      <c r="AF5" s="244">
        <v>9.5299999999999996E-2</v>
      </c>
      <c r="AG5" s="9"/>
      <c r="AH5" s="136"/>
      <c r="AI5" s="52">
        <v>15.577345848083496</v>
      </c>
      <c r="AJ5" s="52">
        <v>23.067447662353516</v>
      </c>
      <c r="AK5" s="24">
        <f t="shared" si="0"/>
        <v>7.4901018142700195</v>
      </c>
      <c r="AL5" s="24">
        <f t="shared" si="1"/>
        <v>5.562303518290259E-3</v>
      </c>
      <c r="AM5" s="57">
        <f t="shared" si="2"/>
        <v>0.94527619868385671</v>
      </c>
      <c r="AN5" s="67"/>
      <c r="AP5" s="9"/>
      <c r="AQ5" s="136"/>
      <c r="AR5" s="94">
        <v>7.4901018142700195</v>
      </c>
      <c r="AS5" s="52">
        <v>28.248647689819336</v>
      </c>
      <c r="AT5" s="52">
        <f t="shared" ref="AT5:AT10" si="4">AS5-AR5</f>
        <v>20.758545875549316</v>
      </c>
      <c r="AU5" s="171">
        <f t="shared" ref="AU5:AU10" si="5">POWER(2,-AT5)</f>
        <v>5.6370907321775235E-7</v>
      </c>
      <c r="AV5" s="134">
        <f t="shared" si="3"/>
        <v>1.7019576026400432E-2</v>
      </c>
      <c r="AW5" s="61"/>
    </row>
    <row r="6" spans="2:49" x14ac:dyDescent="0.25">
      <c r="B6" s="166">
        <v>8.6199999999999992</v>
      </c>
      <c r="C6" s="166">
        <v>7.51</v>
      </c>
      <c r="D6" s="166">
        <v>14.2</v>
      </c>
      <c r="F6" s="166">
        <v>10.7</v>
      </c>
      <c r="G6" s="166">
        <v>30</v>
      </c>
      <c r="H6" s="166">
        <v>12.2</v>
      </c>
      <c r="J6" s="166">
        <v>8.5299999999999994</v>
      </c>
      <c r="K6" s="166">
        <v>7.76</v>
      </c>
      <c r="L6" s="166">
        <v>10</v>
      </c>
      <c r="N6" s="166">
        <v>3189</v>
      </c>
      <c r="O6" s="166">
        <v>2187</v>
      </c>
      <c r="P6" s="166">
        <v>2119</v>
      </c>
      <c r="R6" s="166">
        <v>7759</v>
      </c>
      <c r="S6" s="166">
        <v>3664</v>
      </c>
      <c r="T6" s="166">
        <v>6512</v>
      </c>
      <c r="U6" s="11"/>
      <c r="W6" s="244">
        <v>0.77100000000000002</v>
      </c>
      <c r="X6" s="244">
        <v>0.94499999999999995</v>
      </c>
      <c r="Y6" s="244">
        <v>3.4000000000000002E-2</v>
      </c>
      <c r="Z6" s="244">
        <v>2.5000000000000001E-2</v>
      </c>
      <c r="AA6" s="28"/>
      <c r="AC6" s="244">
        <v>3.589</v>
      </c>
      <c r="AD6" s="244">
        <v>2.734</v>
      </c>
      <c r="AE6" s="244">
        <v>3.5999999999999999E-3</v>
      </c>
      <c r="AF6" s="244">
        <v>2.0000000000000001E-4</v>
      </c>
      <c r="AG6" s="9"/>
      <c r="AH6" s="136"/>
      <c r="AI6" s="52">
        <v>17.889993667602539</v>
      </c>
      <c r="AJ6" s="52">
        <v>24.370954513549805</v>
      </c>
      <c r="AK6" s="24">
        <f t="shared" si="0"/>
        <v>6.4809608459472656</v>
      </c>
      <c r="AL6" s="24">
        <f t="shared" si="1"/>
        <v>1.1195316724953176E-2</v>
      </c>
      <c r="AM6" s="57">
        <f t="shared" si="2"/>
        <v>1.9025690349379645</v>
      </c>
      <c r="AN6" s="67"/>
      <c r="AP6" s="9"/>
      <c r="AQ6" s="136"/>
      <c r="AR6" s="94">
        <v>6.4809608459472656</v>
      </c>
      <c r="AS6" s="52">
        <v>30.363016128540039</v>
      </c>
      <c r="AT6" s="52">
        <f t="shared" si="4"/>
        <v>23.882055282592773</v>
      </c>
      <c r="AU6" s="171">
        <f t="shared" si="5"/>
        <v>6.4682232606601736E-8</v>
      </c>
      <c r="AV6" s="134">
        <f t="shared" si="3"/>
        <v>1.9528941926044323E-3</v>
      </c>
      <c r="AW6" s="61"/>
    </row>
    <row r="7" spans="2:49" x14ac:dyDescent="0.25">
      <c r="B7" s="166">
        <v>9.91</v>
      </c>
      <c r="C7" s="166">
        <v>5.65</v>
      </c>
      <c r="D7" s="166">
        <v>6.45</v>
      </c>
      <c r="F7" s="166">
        <v>12</v>
      </c>
      <c r="G7" s="166">
        <v>22.6</v>
      </c>
      <c r="H7" s="166">
        <v>33.799999999999997</v>
      </c>
      <c r="J7" s="166">
        <v>7.46</v>
      </c>
      <c r="K7" s="166">
        <v>6.43</v>
      </c>
      <c r="L7" s="166">
        <v>8.25</v>
      </c>
      <c r="N7" s="166">
        <v>3547</v>
      </c>
      <c r="O7" s="166">
        <v>1721</v>
      </c>
      <c r="P7" s="166">
        <v>2513</v>
      </c>
      <c r="R7" s="166">
        <v>2263</v>
      </c>
      <c r="S7" s="166">
        <v>5117</v>
      </c>
      <c r="T7" s="166">
        <v>4728</v>
      </c>
      <c r="U7" s="11"/>
      <c r="W7" s="244">
        <v>0.66400000000000003</v>
      </c>
      <c r="X7" s="244">
        <v>1.903</v>
      </c>
      <c r="Y7" s="245"/>
      <c r="Z7" s="244">
        <v>3.0000000000000001E-3</v>
      </c>
      <c r="AA7" s="28"/>
      <c r="AC7" s="244">
        <v>5.5839999999999996</v>
      </c>
      <c r="AD7" s="244">
        <v>7.3920000000000003</v>
      </c>
      <c r="AE7" s="245"/>
      <c r="AF7" s="244">
        <v>1E-4</v>
      </c>
      <c r="AG7" s="9"/>
      <c r="AH7" s="136"/>
      <c r="AI7" s="52">
        <v>10.586484909057617</v>
      </c>
      <c r="AJ7" s="52">
        <v>18.118398666381836</v>
      </c>
      <c r="AK7" s="24">
        <f t="shared" si="0"/>
        <v>7.5319137573242188</v>
      </c>
      <c r="AL7" s="24">
        <f t="shared" si="1"/>
        <v>5.4034113947338397E-3</v>
      </c>
      <c r="AM7" s="57">
        <f t="shared" si="2"/>
        <v>0.91827354734303501</v>
      </c>
      <c r="AN7" s="67"/>
      <c r="AP7" s="9"/>
      <c r="AQ7" s="136"/>
      <c r="AR7" s="103">
        <v>7.5319137573242188</v>
      </c>
      <c r="AS7" s="106">
        <v>21.855169296264648</v>
      </c>
      <c r="AT7" s="106">
        <f t="shared" si="4"/>
        <v>14.32325553894043</v>
      </c>
      <c r="AU7" s="197">
        <f t="shared" si="5"/>
        <v>4.8783218216428112E-5</v>
      </c>
      <c r="AV7" s="134">
        <f t="shared" si="3"/>
        <v>1.4728691282324988</v>
      </c>
      <c r="AW7" s="61"/>
    </row>
    <row r="8" spans="2:49" x14ac:dyDescent="0.25">
      <c r="B8" s="166">
        <v>10.6</v>
      </c>
      <c r="C8" s="166">
        <v>6.37</v>
      </c>
      <c r="D8" s="166">
        <v>7.16</v>
      </c>
      <c r="F8" s="166">
        <v>13</v>
      </c>
      <c r="G8" s="166">
        <v>10.5</v>
      </c>
      <c r="H8" s="166">
        <v>23</v>
      </c>
      <c r="J8" s="166">
        <v>9.25</v>
      </c>
      <c r="K8" s="166">
        <v>4.68</v>
      </c>
      <c r="L8" s="166">
        <v>5.87</v>
      </c>
      <c r="N8" s="166">
        <v>2566</v>
      </c>
      <c r="O8" s="166">
        <v>4039</v>
      </c>
      <c r="P8" s="166">
        <v>4209</v>
      </c>
      <c r="R8" s="166">
        <v>3184</v>
      </c>
      <c r="S8" s="166">
        <v>3544</v>
      </c>
      <c r="T8" s="166">
        <v>6082</v>
      </c>
      <c r="U8" s="11"/>
      <c r="W8" s="244">
        <v>0.52500000000000002</v>
      </c>
      <c r="X8" s="244">
        <v>0.91800000000000004</v>
      </c>
      <c r="Y8" s="244">
        <v>1.127</v>
      </c>
      <c r="Z8" s="245"/>
      <c r="AA8" s="28"/>
      <c r="AC8" s="244">
        <v>0.13900000000000001</v>
      </c>
      <c r="AD8" s="244">
        <v>0.14299999999999999</v>
      </c>
      <c r="AE8" s="244">
        <v>4.9200000000000001E-2</v>
      </c>
      <c r="AF8" s="244">
        <v>3.8300000000000001E-2</v>
      </c>
      <c r="AG8" s="9"/>
      <c r="AH8" s="136"/>
      <c r="AI8" s="52">
        <v>10.707371711730957</v>
      </c>
      <c r="AJ8" s="52">
        <v>18.651630401611328</v>
      </c>
      <c r="AK8" s="24">
        <f t="shared" si="0"/>
        <v>7.9442586898803711</v>
      </c>
      <c r="AL8" s="24">
        <f t="shared" si="1"/>
        <v>4.0601290809785476E-3</v>
      </c>
      <c r="AM8" s="57">
        <f t="shared" si="2"/>
        <v>0.6899917221728471</v>
      </c>
      <c r="AN8" s="67"/>
      <c r="AP8" s="9"/>
      <c r="AQ8" s="136"/>
      <c r="AR8" s="94">
        <v>7.9442586898803711</v>
      </c>
      <c r="AS8" s="52">
        <v>30.144145965576172</v>
      </c>
      <c r="AT8" s="52">
        <f t="shared" si="4"/>
        <v>22.199887275695801</v>
      </c>
      <c r="AU8" s="171">
        <f t="shared" si="5"/>
        <v>2.0757164621730385E-7</v>
      </c>
      <c r="AV8" s="134">
        <f t="shared" si="3"/>
        <v>6.2670295398205107E-3</v>
      </c>
      <c r="AW8" s="61"/>
    </row>
    <row r="9" spans="2:49" x14ac:dyDescent="0.25">
      <c r="B9" s="166">
        <v>11.1</v>
      </c>
      <c r="C9" s="166">
        <v>4.6399999999999997</v>
      </c>
      <c r="D9" s="166">
        <v>9.76</v>
      </c>
      <c r="F9" s="166">
        <v>31.3</v>
      </c>
      <c r="G9" s="166">
        <v>9.59</v>
      </c>
      <c r="H9" s="166">
        <v>16</v>
      </c>
      <c r="J9" s="166">
        <v>21.8</v>
      </c>
      <c r="K9" s="166">
        <v>3.34</v>
      </c>
      <c r="L9" s="166">
        <v>8.02</v>
      </c>
      <c r="N9" s="166">
        <v>1155</v>
      </c>
      <c r="O9" s="166">
        <v>477</v>
      </c>
      <c r="P9" s="166">
        <v>872</v>
      </c>
      <c r="R9" s="166">
        <v>8538</v>
      </c>
      <c r="S9" s="166">
        <v>6258</v>
      </c>
      <c r="T9" s="166">
        <v>5760</v>
      </c>
      <c r="U9" s="11"/>
      <c r="W9" s="244">
        <v>1.163</v>
      </c>
      <c r="X9" s="244">
        <v>0.69</v>
      </c>
      <c r="Y9" s="244">
        <v>6.6269999999999998</v>
      </c>
      <c r="Z9" s="244">
        <v>8.9999999999999993E-3</v>
      </c>
      <c r="AA9" s="28"/>
      <c r="AC9" s="244">
        <v>0.17100000000000001</v>
      </c>
      <c r="AD9" s="244">
        <v>0.28299999999999997</v>
      </c>
      <c r="AE9" s="245"/>
      <c r="AF9" s="244">
        <v>4.4999999999999997E-3</v>
      </c>
      <c r="AG9" s="9"/>
      <c r="AH9" s="136"/>
      <c r="AI9" s="52">
        <v>12.327470779418945</v>
      </c>
      <c r="AJ9" s="52">
        <v>19.363584518432617</v>
      </c>
      <c r="AK9" s="24">
        <f t="shared" si="0"/>
        <v>7.0361137390136719</v>
      </c>
      <c r="AL9" s="24">
        <f t="shared" si="1"/>
        <v>7.6193638250399813E-3</v>
      </c>
      <c r="AM9" s="57">
        <f t="shared" si="2"/>
        <v>1.2948598092929957</v>
      </c>
      <c r="AN9" s="67"/>
      <c r="AP9" s="9"/>
      <c r="AQ9" s="136"/>
      <c r="AR9" s="94">
        <v>7.0361137390136719</v>
      </c>
      <c r="AS9" s="52">
        <v>25.6932373046875</v>
      </c>
      <c r="AT9" s="52">
        <f t="shared" si="4"/>
        <v>18.657123565673828</v>
      </c>
      <c r="AU9" s="171">
        <f t="shared" si="5"/>
        <v>2.419057402174782E-6</v>
      </c>
      <c r="AV9" s="134">
        <f t="shared" si="3"/>
        <v>7.3036488721969828E-2</v>
      </c>
      <c r="AW9" s="61"/>
    </row>
    <row r="10" spans="2:49" x14ac:dyDescent="0.25">
      <c r="B10" s="166">
        <v>8.0500000000000007</v>
      </c>
      <c r="C10" s="166">
        <v>8.41</v>
      </c>
      <c r="D10" s="166">
        <v>7.53</v>
      </c>
      <c r="F10" s="166">
        <v>14.1</v>
      </c>
      <c r="G10" s="166">
        <v>9</v>
      </c>
      <c r="H10" s="166">
        <v>11.1</v>
      </c>
      <c r="J10" s="166">
        <v>5.63</v>
      </c>
      <c r="K10" s="166">
        <v>10.3</v>
      </c>
      <c r="L10" s="166">
        <v>6.69</v>
      </c>
      <c r="N10" s="166">
        <v>2058</v>
      </c>
      <c r="O10" s="166">
        <v>731</v>
      </c>
      <c r="P10" s="166">
        <v>1391</v>
      </c>
      <c r="R10" s="166">
        <v>8935</v>
      </c>
      <c r="S10" s="166">
        <v>3847</v>
      </c>
      <c r="T10" s="166">
        <v>8849</v>
      </c>
      <c r="U10" s="11"/>
      <c r="W10" s="244">
        <v>0.94699999999999995</v>
      </c>
      <c r="X10" s="244">
        <v>1.2949999999999999</v>
      </c>
      <c r="Y10" s="244">
        <v>0.83</v>
      </c>
      <c r="Z10" s="245"/>
      <c r="AA10" s="28"/>
      <c r="AC10" s="244">
        <v>9.6000000000000002E-2</v>
      </c>
      <c r="AD10" s="244">
        <v>8.8999999999999996E-2</v>
      </c>
      <c r="AE10" s="244">
        <v>1.4408000000000001</v>
      </c>
      <c r="AF10" s="245"/>
      <c r="AG10" s="9"/>
      <c r="AH10" s="136"/>
      <c r="AI10" s="52">
        <v>11.310250282287598</v>
      </c>
      <c r="AJ10" s="52">
        <v>18.804498672485352</v>
      </c>
      <c r="AK10" s="24">
        <f t="shared" si="0"/>
        <v>7.4942483901977539</v>
      </c>
      <c r="AL10" s="24">
        <f t="shared" si="1"/>
        <v>5.5463393684982284E-3</v>
      </c>
      <c r="AM10" s="57">
        <f t="shared" si="2"/>
        <v>0.94256319843476766</v>
      </c>
      <c r="AN10" s="67"/>
      <c r="AP10" s="9"/>
      <c r="AQ10" s="136"/>
      <c r="AR10" s="94">
        <v>7.4942483901977539</v>
      </c>
      <c r="AS10" s="52">
        <v>27.921497344970703</v>
      </c>
      <c r="AT10" s="52">
        <f t="shared" si="4"/>
        <v>20.427248954772949</v>
      </c>
      <c r="AU10" s="171">
        <f t="shared" si="5"/>
        <v>7.0922712256017629E-7</v>
      </c>
      <c r="AV10" s="134">
        <f t="shared" si="3"/>
        <v>2.1413075477916585E-2</v>
      </c>
      <c r="AW10" s="61"/>
    </row>
    <row r="11" spans="2:49" x14ac:dyDescent="0.25">
      <c r="B11" s="166">
        <v>7.22</v>
      </c>
      <c r="C11" s="166">
        <v>2.82</v>
      </c>
      <c r="D11" s="166">
        <v>6.95</v>
      </c>
      <c r="F11" s="166">
        <v>12.3</v>
      </c>
      <c r="G11" s="166">
        <v>3.52</v>
      </c>
      <c r="H11" s="166">
        <v>7.22</v>
      </c>
      <c r="J11" s="166">
        <v>6.04</v>
      </c>
      <c r="K11" s="166">
        <v>1.41</v>
      </c>
      <c r="L11" s="166">
        <v>5.8</v>
      </c>
      <c r="N11" s="166">
        <v>866</v>
      </c>
      <c r="O11" s="166">
        <v>1509</v>
      </c>
      <c r="P11" s="166">
        <v>2083</v>
      </c>
      <c r="R11" s="166">
        <v>7549</v>
      </c>
      <c r="S11" s="166">
        <v>1827</v>
      </c>
      <c r="T11" s="166">
        <v>4080</v>
      </c>
      <c r="U11" s="11"/>
      <c r="W11" s="244">
        <v>0.92500000000000004</v>
      </c>
      <c r="X11" s="244">
        <v>0.94299999999999995</v>
      </c>
      <c r="Y11" s="244">
        <v>7.0000000000000007E-2</v>
      </c>
      <c r="Z11" s="244">
        <v>0.108</v>
      </c>
      <c r="AA11" s="28"/>
      <c r="AC11" s="244">
        <v>0.104</v>
      </c>
      <c r="AD11" s="244">
        <v>0.16700000000000001</v>
      </c>
      <c r="AE11" s="244">
        <v>5.7133000000000003</v>
      </c>
      <c r="AF11" s="244">
        <v>1.77E-2</v>
      </c>
      <c r="AG11" s="9"/>
      <c r="AH11" s="136"/>
      <c r="AI11" s="52">
        <v>10.209863662719727</v>
      </c>
      <c r="AJ11" s="52">
        <v>17.759256362915039</v>
      </c>
      <c r="AK11" s="24">
        <f>AJ11-AI11</f>
        <v>7.5493927001953125</v>
      </c>
      <c r="AL11" s="24">
        <f>POWER(2,-AK11)</f>
        <v>5.3383414449845717E-3</v>
      </c>
      <c r="AM11" s="57">
        <f t="shared" si="2"/>
        <v>0.90721534554853023</v>
      </c>
      <c r="AN11" s="67"/>
      <c r="AP11" s="9"/>
      <c r="AQ11" s="136"/>
      <c r="AR11" s="94">
        <v>7.5493927001953125</v>
      </c>
      <c r="AS11" s="52">
        <v>26.026067733764648</v>
      </c>
      <c r="AT11" s="52">
        <f>AS11-AR11</f>
        <v>18.476675033569336</v>
      </c>
      <c r="AU11" s="171">
        <f>POWER(2,-AT11)</f>
        <v>2.7413633025170397E-6</v>
      </c>
      <c r="AV11" s="134">
        <f t="shared" si="3"/>
        <v>8.2767589453274754E-2</v>
      </c>
      <c r="AW11" s="61"/>
    </row>
    <row r="12" spans="2:49" x14ac:dyDescent="0.25">
      <c r="B12" s="166">
        <v>4.04</v>
      </c>
      <c r="C12" s="166">
        <v>8.2799999999999994</v>
      </c>
      <c r="D12" s="166">
        <v>3.92</v>
      </c>
      <c r="F12" s="166">
        <v>30.2</v>
      </c>
      <c r="G12" s="166">
        <v>19.8</v>
      </c>
      <c r="H12" s="166">
        <v>65.5</v>
      </c>
      <c r="J12" s="166">
        <v>3.45</v>
      </c>
      <c r="K12" s="166">
        <v>8.6</v>
      </c>
      <c r="L12" s="166">
        <v>8.2200000000000006</v>
      </c>
      <c r="N12" s="166">
        <v>1061</v>
      </c>
      <c r="O12" s="166">
        <v>1330</v>
      </c>
      <c r="P12" s="166">
        <v>1509</v>
      </c>
      <c r="R12" s="166">
        <v>7185</v>
      </c>
      <c r="S12" s="166">
        <v>4542</v>
      </c>
      <c r="T12" s="166">
        <v>7602</v>
      </c>
      <c r="U12" s="11"/>
      <c r="W12" s="244">
        <v>1.3979999999999999</v>
      </c>
      <c r="X12" s="244">
        <v>0.90700000000000003</v>
      </c>
      <c r="Y12" s="244">
        <v>5.2999999999999999E-2</v>
      </c>
      <c r="Z12" s="244">
        <v>3.2000000000000001E-2</v>
      </c>
      <c r="AA12" s="28"/>
      <c r="AC12" s="244">
        <v>0.20799999999999999</v>
      </c>
      <c r="AD12" s="244">
        <v>0.183</v>
      </c>
      <c r="AE12" s="244">
        <v>1.1883999999999999</v>
      </c>
      <c r="AF12" s="245"/>
      <c r="AG12" s="9"/>
      <c r="AH12" s="216"/>
      <c r="AI12" s="56">
        <v>14.791747093200684</v>
      </c>
      <c r="AJ12" s="56">
        <v>21.336582183837891</v>
      </c>
      <c r="AK12" s="55">
        <f>AJ12-AI12</f>
        <v>6.544835090637207</v>
      </c>
      <c r="AL12" s="55">
        <f>POWER(2,-AK12)</f>
        <v>1.071046486925805E-2</v>
      </c>
      <c r="AM12" s="57">
        <f t="shared" si="2"/>
        <v>1.820171712035819</v>
      </c>
      <c r="AN12" s="73"/>
      <c r="AP12" s="9"/>
      <c r="AQ12" s="216"/>
      <c r="AR12" s="95">
        <v>6.544835090637207</v>
      </c>
      <c r="AS12" s="56">
        <v>21.835180282592773</v>
      </c>
      <c r="AT12" s="56">
        <f>AS12-AR12</f>
        <v>15.290345191955566</v>
      </c>
      <c r="AU12" s="173">
        <f>POWER(2,-AT12)</f>
        <v>2.495441844174085E-5</v>
      </c>
      <c r="AV12" s="134">
        <f t="shared" si="3"/>
        <v>0.75342697508747913</v>
      </c>
      <c r="AW12" s="63"/>
    </row>
    <row r="13" spans="2:49" x14ac:dyDescent="0.25">
      <c r="B13" s="166">
        <v>9.7899999999999991</v>
      </c>
      <c r="C13" s="166">
        <v>3.06</v>
      </c>
      <c r="D13" s="166">
        <v>18.3</v>
      </c>
      <c r="F13" s="166">
        <v>34.299999999999997</v>
      </c>
      <c r="G13" s="166">
        <v>12.6</v>
      </c>
      <c r="H13" s="166">
        <v>42</v>
      </c>
      <c r="J13" s="166">
        <v>5.42</v>
      </c>
      <c r="K13" s="166">
        <v>3.18</v>
      </c>
      <c r="L13" s="166">
        <v>3.92</v>
      </c>
      <c r="N13" s="166">
        <v>974</v>
      </c>
      <c r="O13" s="166">
        <v>4472</v>
      </c>
      <c r="P13" s="166">
        <v>5553</v>
      </c>
      <c r="R13" s="166">
        <v>8763</v>
      </c>
      <c r="S13" s="166">
        <v>4575</v>
      </c>
      <c r="T13" s="166">
        <v>7852</v>
      </c>
      <c r="U13" s="11"/>
      <c r="W13" s="244"/>
      <c r="X13" s="244">
        <v>1.82</v>
      </c>
      <c r="Y13" s="244">
        <v>0.68600000000000005</v>
      </c>
      <c r="Z13" s="244">
        <v>0.123</v>
      </c>
      <c r="AA13" s="28"/>
      <c r="AC13" s="244">
        <v>0.17399999999999999</v>
      </c>
      <c r="AD13" s="244">
        <v>0.16500000000000001</v>
      </c>
      <c r="AE13" s="244">
        <v>7.17E-2</v>
      </c>
      <c r="AF13" s="244">
        <v>0.1273</v>
      </c>
      <c r="AG13" s="9"/>
      <c r="AH13" s="215" t="s">
        <v>131</v>
      </c>
      <c r="AI13" s="51">
        <v>12.242116928100586</v>
      </c>
      <c r="AJ13" s="51">
        <v>18.965953826904297</v>
      </c>
      <c r="AK13" s="50">
        <f>AJ13-AI13</f>
        <v>6.7238368988037109</v>
      </c>
      <c r="AL13" s="50">
        <f>POWER(2,-AK13)</f>
        <v>9.4607029700312598E-3</v>
      </c>
      <c r="AM13" s="57">
        <f t="shared" si="2"/>
        <v>1.6077830544452409</v>
      </c>
      <c r="AN13" s="66">
        <f>AVERAGE(AM13:AM20)</f>
        <v>1</v>
      </c>
      <c r="AP13" s="9"/>
      <c r="AQ13" s="215" t="s">
        <v>131</v>
      </c>
      <c r="AR13" s="93">
        <v>6.7238368988037109</v>
      </c>
      <c r="AS13" s="51">
        <v>25.682134628295898</v>
      </c>
      <c r="AT13" s="51">
        <f t="shared" ref="AT13:AT20" si="6">AS13-AR13</f>
        <v>18.958297729492188</v>
      </c>
      <c r="AU13" s="168">
        <f t="shared" ref="AU13:AU19" si="7">POWER(2,-AT13)</f>
        <v>1.9632866645817069E-6</v>
      </c>
      <c r="AV13" s="134">
        <f t="shared" si="3"/>
        <v>5.9275800651445332E-2</v>
      </c>
      <c r="AW13" s="64">
        <f>AVERAGE(AV13:AV20)</f>
        <v>0.99999999999999989</v>
      </c>
    </row>
    <row r="14" spans="2:49" x14ac:dyDescent="0.25">
      <c r="B14" s="166">
        <v>16.399999999999999</v>
      </c>
      <c r="C14" s="166">
        <v>5.16</v>
      </c>
      <c r="D14" s="166">
        <v>14.2</v>
      </c>
      <c r="F14" s="166">
        <v>9.26</v>
      </c>
      <c r="G14" s="166">
        <v>3.66</v>
      </c>
      <c r="H14" s="166">
        <v>15.3</v>
      </c>
      <c r="J14" s="166">
        <v>12.5</v>
      </c>
      <c r="K14" s="166">
        <v>4.08</v>
      </c>
      <c r="L14" s="166">
        <v>16.399999999999999</v>
      </c>
      <c r="N14" s="166">
        <v>1102</v>
      </c>
      <c r="O14" s="166">
        <v>1438</v>
      </c>
      <c r="P14" s="166">
        <v>1859</v>
      </c>
      <c r="R14" s="166">
        <v>3345</v>
      </c>
      <c r="S14" s="166">
        <v>4398</v>
      </c>
      <c r="T14" s="166">
        <v>6602</v>
      </c>
      <c r="U14" s="11"/>
      <c r="W14" s="244"/>
      <c r="X14" s="244"/>
      <c r="Y14" s="244">
        <v>0.29199999999999998</v>
      </c>
      <c r="Z14" s="245"/>
      <c r="AA14" s="11"/>
      <c r="AC14" s="244">
        <v>0.20399999999999999</v>
      </c>
      <c r="AD14" s="244">
        <v>0.41099999999999998</v>
      </c>
      <c r="AE14" s="244">
        <v>6.8000000000000005E-2</v>
      </c>
      <c r="AF14" s="244">
        <v>5.0799999999999998E-2</v>
      </c>
      <c r="AG14" s="9"/>
      <c r="AH14" s="136"/>
      <c r="AI14" s="52">
        <v>17.418996810913086</v>
      </c>
      <c r="AJ14" s="52">
        <v>25.202947616577148</v>
      </c>
      <c r="AK14" s="24">
        <f t="shared" ref="AK14:AK20" si="8">AJ14-AI14</f>
        <v>7.7839508056640625</v>
      </c>
      <c r="AL14" s="24">
        <f t="shared" ref="AL14:AL20" si="9">POWER(2,-AK14)</f>
        <v>4.5372981983937931E-3</v>
      </c>
      <c r="AM14" s="57">
        <f t="shared" si="2"/>
        <v>0.77108341520189994</v>
      </c>
      <c r="AN14" s="67"/>
      <c r="AP14" s="9"/>
      <c r="AQ14" s="136"/>
      <c r="AR14" s="94">
        <v>7.7839508056640625</v>
      </c>
      <c r="AS14" s="52">
        <v>28.110771179199219</v>
      </c>
      <c r="AT14" s="52">
        <f t="shared" si="6"/>
        <v>20.326820373535156</v>
      </c>
      <c r="AU14" s="171">
        <f t="shared" si="7"/>
        <v>7.6035665438086439E-7</v>
      </c>
      <c r="AV14" s="134">
        <f t="shared" si="3"/>
        <v>2.2956784804873464E-2</v>
      </c>
      <c r="AW14" s="61"/>
    </row>
    <row r="15" spans="2:49" x14ac:dyDescent="0.25">
      <c r="B15" s="166">
        <v>10.6</v>
      </c>
      <c r="C15" s="166">
        <v>7.94</v>
      </c>
      <c r="D15" s="166">
        <v>4.75</v>
      </c>
      <c r="F15" s="166">
        <v>16.3</v>
      </c>
      <c r="G15" s="166">
        <v>14.3</v>
      </c>
      <c r="H15" s="166">
        <v>26.7</v>
      </c>
      <c r="J15" s="166">
        <v>8.42</v>
      </c>
      <c r="K15" s="166">
        <v>6.01</v>
      </c>
      <c r="L15" s="166">
        <v>3.54</v>
      </c>
      <c r="N15" s="166">
        <v>1270</v>
      </c>
      <c r="O15" s="166">
        <v>518</v>
      </c>
      <c r="P15" s="166"/>
      <c r="R15" s="166">
        <v>3886</v>
      </c>
      <c r="S15" s="166">
        <v>9813</v>
      </c>
      <c r="T15" s="166">
        <v>12025</v>
      </c>
      <c r="U15" s="11"/>
      <c r="W15" s="244"/>
      <c r="X15" s="244"/>
      <c r="Y15" s="244">
        <v>3.1880000000000002</v>
      </c>
      <c r="Z15" s="244">
        <v>1.1180000000000001</v>
      </c>
      <c r="AA15" s="11"/>
      <c r="AC15" s="244">
        <v>0.32</v>
      </c>
      <c r="AD15" s="244"/>
      <c r="AE15" s="244">
        <v>0.80169999999999997</v>
      </c>
      <c r="AF15" s="244">
        <v>0.1464</v>
      </c>
      <c r="AG15" s="9"/>
      <c r="AH15" s="136"/>
      <c r="AI15" s="52">
        <v>9.9850893020629883</v>
      </c>
      <c r="AJ15" s="52">
        <v>17.985380172729492</v>
      </c>
      <c r="AK15" s="24">
        <f t="shared" si="8"/>
        <v>8.0002908706665039</v>
      </c>
      <c r="AL15" s="24">
        <f t="shared" si="9"/>
        <v>3.9054625161749307E-3</v>
      </c>
      <c r="AM15" s="57">
        <f t="shared" si="2"/>
        <v>0.66370717621804576</v>
      </c>
      <c r="AN15" s="67"/>
      <c r="AP15" s="9"/>
      <c r="AQ15" s="136"/>
      <c r="AR15" s="94">
        <v>8.0002908706665039</v>
      </c>
      <c r="AS15" s="52">
        <v>23.279399871826172</v>
      </c>
      <c r="AT15" s="52">
        <f t="shared" si="6"/>
        <v>15.279109001159668</v>
      </c>
      <c r="AU15" s="171">
        <f t="shared" si="7"/>
        <v>2.5149530599665519E-5</v>
      </c>
      <c r="AV15" s="134">
        <f t="shared" si="3"/>
        <v>0.75931782617227472</v>
      </c>
      <c r="AW15" s="61"/>
    </row>
    <row r="16" spans="2:49" x14ac:dyDescent="0.25">
      <c r="B16" s="166">
        <v>10.5</v>
      </c>
      <c r="C16" s="166">
        <v>5.49</v>
      </c>
      <c r="D16" s="166">
        <v>8.01</v>
      </c>
      <c r="F16" s="166">
        <v>18.3</v>
      </c>
      <c r="G16" s="166">
        <v>7.25</v>
      </c>
      <c r="H16" s="166">
        <v>7.76</v>
      </c>
      <c r="J16" s="166">
        <v>9.81</v>
      </c>
      <c r="K16" s="166">
        <v>5.34</v>
      </c>
      <c r="L16" s="166">
        <v>11.8</v>
      </c>
      <c r="N16" s="166">
        <v>1024</v>
      </c>
      <c r="O16" s="166">
        <v>785</v>
      </c>
      <c r="P16" s="166"/>
      <c r="R16" s="166">
        <v>4211</v>
      </c>
      <c r="S16" s="166">
        <v>4433</v>
      </c>
      <c r="T16" s="166">
        <v>5634</v>
      </c>
      <c r="U16" s="11"/>
      <c r="W16" s="234"/>
      <c r="X16" s="234"/>
      <c r="Y16" s="217"/>
      <c r="Z16" s="217"/>
      <c r="AA16" s="9"/>
      <c r="AC16" s="244"/>
      <c r="AD16" s="244"/>
      <c r="AE16" s="244">
        <v>0.2281</v>
      </c>
      <c r="AF16" s="245"/>
      <c r="AG16" s="9"/>
      <c r="AH16" s="136"/>
      <c r="AI16" s="52">
        <v>10.447875022888184</v>
      </c>
      <c r="AJ16" s="52">
        <v>18.786136627197266</v>
      </c>
      <c r="AK16" s="24">
        <f t="shared" si="8"/>
        <v>8.338261604309082</v>
      </c>
      <c r="AL16" s="24">
        <f t="shared" si="9"/>
        <v>3.0898197540451455E-3</v>
      </c>
      <c r="AM16" s="57">
        <f t="shared" si="2"/>
        <v>0.52509415606645271</v>
      </c>
      <c r="AN16" s="67"/>
      <c r="AP16" s="9"/>
      <c r="AQ16" s="136"/>
      <c r="AR16" s="94">
        <v>8.338261604309082</v>
      </c>
      <c r="AS16" s="52">
        <v>21.061511993408203</v>
      </c>
      <c r="AT16" s="52">
        <f t="shared" si="6"/>
        <v>12.723250389099121</v>
      </c>
      <c r="AU16" s="171">
        <f t="shared" si="7"/>
        <v>1.4788359192069306E-4</v>
      </c>
      <c r="AV16" s="134">
        <f t="shared" si="3"/>
        <v>4.4649202138691946</v>
      </c>
      <c r="AW16" s="61"/>
    </row>
    <row r="17" spans="2:49" x14ac:dyDescent="0.25">
      <c r="B17" s="166">
        <v>10.5</v>
      </c>
      <c r="C17" s="166">
        <v>5.83</v>
      </c>
      <c r="D17" s="166">
        <v>5.85</v>
      </c>
      <c r="F17" s="166">
        <v>28.8</v>
      </c>
      <c r="G17" s="166">
        <v>11.6</v>
      </c>
      <c r="H17" s="166">
        <v>8.5399999999999991</v>
      </c>
      <c r="J17" s="166">
        <v>8.91</v>
      </c>
      <c r="K17" s="166">
        <v>8.57</v>
      </c>
      <c r="L17" s="166">
        <v>7.12</v>
      </c>
      <c r="N17" s="166">
        <v>649</v>
      </c>
      <c r="O17" s="166">
        <v>1085</v>
      </c>
      <c r="P17" s="166"/>
      <c r="R17" s="166">
        <v>10716</v>
      </c>
      <c r="S17" s="166">
        <v>8085</v>
      </c>
      <c r="T17" s="166">
        <v>7028</v>
      </c>
      <c r="U17" s="11"/>
      <c r="W17" s="234"/>
      <c r="X17" s="234"/>
      <c r="Y17" s="217"/>
      <c r="Z17" s="217"/>
      <c r="AA17" s="217"/>
      <c r="AC17" s="244"/>
      <c r="AD17" s="244"/>
      <c r="AE17" s="244">
        <v>3.3254000000000001</v>
      </c>
      <c r="AF17" s="244">
        <v>0.64590000000000003</v>
      </c>
      <c r="AG17" s="9"/>
      <c r="AH17" s="136"/>
      <c r="AI17" s="52">
        <v>12.416342735290527</v>
      </c>
      <c r="AJ17" s="52">
        <v>19.607305526733398</v>
      </c>
      <c r="AK17" s="24">
        <f t="shared" si="8"/>
        <v>7.1909627914428711</v>
      </c>
      <c r="AL17" s="24">
        <f t="shared" si="9"/>
        <v>6.8439133455990902E-3</v>
      </c>
      <c r="AM17" s="57">
        <f t="shared" si="2"/>
        <v>1.1630771981745767</v>
      </c>
      <c r="AN17" s="67"/>
      <c r="AP17" s="9"/>
      <c r="AQ17" s="136"/>
      <c r="AR17" s="94">
        <v>7.1909627914428711</v>
      </c>
      <c r="AS17" s="52">
        <v>26.469282150268555</v>
      </c>
      <c r="AT17" s="52">
        <f t="shared" si="6"/>
        <v>19.278319358825684</v>
      </c>
      <c r="AU17" s="171">
        <f t="shared" si="7"/>
        <v>1.5727062293913191E-6</v>
      </c>
      <c r="AV17" s="134">
        <f t="shared" si="3"/>
        <v>4.7483346481420753E-2</v>
      </c>
      <c r="AW17" s="61"/>
    </row>
    <row r="18" spans="2:49" x14ac:dyDescent="0.25">
      <c r="B18" s="166">
        <v>7.11</v>
      </c>
      <c r="C18" s="166">
        <v>2.92</v>
      </c>
      <c r="D18" s="166">
        <v>7.2</v>
      </c>
      <c r="F18" s="166">
        <v>29.3</v>
      </c>
      <c r="G18" s="166">
        <v>8.3699999999999992</v>
      </c>
      <c r="H18" s="120"/>
      <c r="J18" s="166">
        <v>15.7</v>
      </c>
      <c r="K18" s="166">
        <v>4.72</v>
      </c>
      <c r="L18" s="166">
        <v>8.67</v>
      </c>
      <c r="N18" s="166">
        <v>542</v>
      </c>
      <c r="O18" s="166">
        <v>661</v>
      </c>
      <c r="P18" s="166"/>
      <c r="R18" s="166">
        <v>8123</v>
      </c>
      <c r="S18" s="166">
        <v>5496</v>
      </c>
      <c r="T18" s="166"/>
      <c r="U18" s="11"/>
      <c r="W18" s="28"/>
      <c r="X18" s="217"/>
      <c r="Y18" s="217"/>
      <c r="Z18" s="217"/>
      <c r="AA18" s="217"/>
      <c r="AB18" s="217"/>
      <c r="AC18" s="217"/>
      <c r="AG18" s="9"/>
      <c r="AH18" s="136"/>
      <c r="AI18" s="52">
        <v>12.230893135070801</v>
      </c>
      <c r="AJ18" s="52">
        <v>19.71910285949707</v>
      </c>
      <c r="AK18" s="24">
        <f t="shared" si="8"/>
        <v>7.4882097244262695</v>
      </c>
      <c r="AL18" s="24">
        <f t="shared" si="9"/>
        <v>5.5696032469633797E-3</v>
      </c>
      <c r="AM18" s="57">
        <f t="shared" si="2"/>
        <v>0.94651673864160291</v>
      </c>
      <c r="AN18" s="67"/>
      <c r="AP18" s="9"/>
      <c r="AQ18" s="136"/>
      <c r="AR18" s="94">
        <v>7.4882097244262695</v>
      </c>
      <c r="AS18" s="52">
        <v>27.175859451293945</v>
      </c>
      <c r="AT18" s="52">
        <f t="shared" si="6"/>
        <v>19.687649726867676</v>
      </c>
      <c r="AU18" s="171">
        <f t="shared" si="7"/>
        <v>1.1842049935671481E-6</v>
      </c>
      <c r="AV18" s="134">
        <f t="shared" si="3"/>
        <v>3.5753667763076202E-2</v>
      </c>
      <c r="AW18" s="61"/>
    </row>
    <row r="19" spans="2:49" x14ac:dyDescent="0.25">
      <c r="B19" s="166">
        <v>16.8</v>
      </c>
      <c r="C19" s="246"/>
      <c r="D19" s="246"/>
      <c r="F19" s="166">
        <v>16.899999999999999</v>
      </c>
      <c r="G19" s="120"/>
      <c r="H19" s="120"/>
      <c r="J19" s="166">
        <v>19</v>
      </c>
      <c r="K19" s="120"/>
      <c r="L19" s="166">
        <v>7.76</v>
      </c>
      <c r="N19" s="166">
        <v>1508</v>
      </c>
      <c r="O19" s="166">
        <v>582</v>
      </c>
      <c r="P19" s="166"/>
      <c r="R19" s="166">
        <v>13028</v>
      </c>
      <c r="S19" s="166">
        <v>5680</v>
      </c>
      <c r="T19" s="166"/>
      <c r="U19" s="11"/>
      <c r="W19" s="28"/>
      <c r="X19" s="217"/>
      <c r="Y19" s="217"/>
      <c r="Z19" s="217"/>
      <c r="AA19" s="217"/>
      <c r="AB19" s="217"/>
      <c r="AC19" s="217"/>
      <c r="AG19" s="9"/>
      <c r="AH19" s="136"/>
      <c r="AI19" s="52">
        <v>11.06267261505127</v>
      </c>
      <c r="AJ19" s="52">
        <v>18.584510803222656</v>
      </c>
      <c r="AK19" s="24">
        <f t="shared" si="8"/>
        <v>7.5218381881713867</v>
      </c>
      <c r="AL19" s="24">
        <f t="shared" si="9"/>
        <v>5.4412801029209111E-3</v>
      </c>
      <c r="AM19" s="57">
        <f t="shared" si="2"/>
        <v>0.92470908046459799</v>
      </c>
      <c r="AN19" s="67"/>
      <c r="AP19" s="9"/>
      <c r="AQ19" s="136"/>
      <c r="AR19" s="94">
        <v>7.5218381881713867</v>
      </c>
      <c r="AS19" s="52">
        <v>23.517826080322266</v>
      </c>
      <c r="AT19" s="52">
        <f t="shared" si="6"/>
        <v>15.995987892150879</v>
      </c>
      <c r="AU19" s="171">
        <f t="shared" si="7"/>
        <v>1.5301282528063534E-5</v>
      </c>
      <c r="AV19" s="134">
        <f t="shared" si="3"/>
        <v>0.46197826797656155</v>
      </c>
      <c r="AW19" s="61"/>
    </row>
    <row r="20" spans="2:49" x14ac:dyDescent="0.25">
      <c r="B20" s="166">
        <v>9.1</v>
      </c>
      <c r="C20" s="120"/>
      <c r="D20" s="120"/>
      <c r="J20" s="166">
        <v>12.7</v>
      </c>
      <c r="K20" s="120"/>
      <c r="L20" s="120"/>
      <c r="N20" s="166">
        <v>500</v>
      </c>
      <c r="O20" s="166">
        <v>557</v>
      </c>
      <c r="P20" s="166"/>
      <c r="R20" s="166">
        <v>8900</v>
      </c>
      <c r="S20" s="166">
        <v>4454</v>
      </c>
      <c r="T20" s="166"/>
      <c r="U20" s="11"/>
      <c r="W20" s="28"/>
      <c r="X20" s="217"/>
      <c r="Y20" s="217"/>
      <c r="Z20" s="217"/>
      <c r="AA20" s="217"/>
      <c r="AB20" s="217"/>
      <c r="AC20" s="217"/>
      <c r="AG20" s="9"/>
      <c r="AH20" s="216"/>
      <c r="AI20" s="56">
        <v>11.879412651062012</v>
      </c>
      <c r="AJ20" s="56">
        <v>18.804927825927734</v>
      </c>
      <c r="AK20" s="55">
        <f t="shared" si="8"/>
        <v>6.9255151748657227</v>
      </c>
      <c r="AL20" s="55">
        <f t="shared" si="9"/>
        <v>8.2264449711041132E-3</v>
      </c>
      <c r="AM20" s="140">
        <f t="shared" si="2"/>
        <v>1.3980291807875838</v>
      </c>
      <c r="AN20" s="73"/>
      <c r="AP20" s="9"/>
      <c r="AQ20" s="216"/>
      <c r="AR20" s="95">
        <v>6.9255151748657227</v>
      </c>
      <c r="AS20" s="56">
        <v>20.704195022583008</v>
      </c>
      <c r="AT20" s="56">
        <f t="shared" si="6"/>
        <v>13.778679847717285</v>
      </c>
      <c r="AU20" s="173">
        <f>POWER(2,-AT20)</f>
        <v>7.1154777537462058E-5</v>
      </c>
      <c r="AV20" s="202">
        <f t="shared" si="3"/>
        <v>2.1483140922811526</v>
      </c>
      <c r="AW20" s="63"/>
    </row>
    <row r="21" spans="2:49" x14ac:dyDescent="0.25">
      <c r="B21" s="43"/>
      <c r="F21" t="s">
        <v>233</v>
      </c>
      <c r="N21" s="166">
        <v>565</v>
      </c>
      <c r="O21" s="166">
        <v>319</v>
      </c>
      <c r="P21" s="166"/>
      <c r="R21" s="166">
        <v>6398</v>
      </c>
      <c r="S21" s="166">
        <v>6179</v>
      </c>
      <c r="T21" s="166"/>
      <c r="U21" s="11"/>
      <c r="W21" s="28"/>
      <c r="X21" s="217"/>
      <c r="Y21" s="217"/>
      <c r="Z21" s="217"/>
      <c r="AA21" s="217"/>
      <c r="AB21" s="217"/>
      <c r="AC21" s="217"/>
      <c r="AH21" s="43"/>
      <c r="AI21" s="52"/>
      <c r="AJ21" s="52"/>
      <c r="AK21" s="24"/>
      <c r="AL21" s="24"/>
      <c r="AQ21" s="43"/>
      <c r="AR21" s="24"/>
      <c r="AS21" s="52"/>
      <c r="AT21" s="52"/>
      <c r="AU21" s="171"/>
    </row>
    <row r="22" spans="2:49" x14ac:dyDescent="0.25">
      <c r="B22" t="s">
        <v>233</v>
      </c>
      <c r="J22" t="s">
        <v>233</v>
      </c>
      <c r="N22" s="166">
        <v>900</v>
      </c>
      <c r="O22" s="166">
        <v>746</v>
      </c>
      <c r="P22" s="166"/>
      <c r="R22" s="166">
        <v>10230</v>
      </c>
      <c r="S22" s="166">
        <v>4079</v>
      </c>
      <c r="T22" s="166"/>
      <c r="U22" s="11"/>
      <c r="W22" s="28"/>
      <c r="X22" s="217"/>
      <c r="AA22" s="217"/>
      <c r="AB22" s="217"/>
      <c r="AC22" s="217"/>
      <c r="AL22" s="24"/>
      <c r="AQ22" s="43"/>
      <c r="AR22" s="24"/>
      <c r="AS22" s="52"/>
      <c r="AT22" s="52"/>
      <c r="AU22" s="171"/>
    </row>
    <row r="23" spans="2:49" ht="15.75" x14ac:dyDescent="0.25">
      <c r="N23" s="166">
        <v>776</v>
      </c>
      <c r="O23" s="166">
        <v>641</v>
      </c>
      <c r="P23" s="166"/>
      <c r="R23" s="166">
        <v>8035</v>
      </c>
      <c r="S23" s="166">
        <v>6624</v>
      </c>
      <c r="T23" s="166"/>
      <c r="U23" s="11"/>
      <c r="W23" s="28"/>
      <c r="X23" s="217"/>
      <c r="AA23" s="217"/>
      <c r="AB23" s="217"/>
      <c r="AC23" s="217"/>
      <c r="AH23" s="85" t="s">
        <v>123</v>
      </c>
      <c r="AI23" s="40" t="s">
        <v>122</v>
      </c>
      <c r="AJ23" s="40" t="s">
        <v>110</v>
      </c>
      <c r="AK23" s="40" t="s">
        <v>121</v>
      </c>
      <c r="AL23" s="196" t="s">
        <v>120</v>
      </c>
      <c r="AM23" s="92" t="s">
        <v>119</v>
      </c>
      <c r="AN23" s="34" t="s">
        <v>134</v>
      </c>
      <c r="AQ23" s="35" t="s">
        <v>126</v>
      </c>
      <c r="AR23" s="33" t="s">
        <v>127</v>
      </c>
      <c r="AS23" s="39" t="s">
        <v>110</v>
      </c>
      <c r="AT23" s="33" t="s">
        <v>121</v>
      </c>
      <c r="AU23" s="198" t="s">
        <v>120</v>
      </c>
      <c r="AV23" s="34" t="s">
        <v>128</v>
      </c>
      <c r="AW23" s="31" t="s">
        <v>134</v>
      </c>
    </row>
    <row r="24" spans="2:49" x14ac:dyDescent="0.25">
      <c r="N24" s="166">
        <v>444</v>
      </c>
      <c r="O24" s="166">
        <v>677</v>
      </c>
      <c r="P24" s="166"/>
      <c r="R24" s="166">
        <v>7580</v>
      </c>
      <c r="S24" s="166">
        <v>4903</v>
      </c>
      <c r="T24" s="166"/>
      <c r="U24" s="11"/>
      <c r="W24" s="28"/>
      <c r="X24" s="217"/>
      <c r="AA24" s="217"/>
      <c r="AB24" s="217"/>
      <c r="AC24" s="217"/>
      <c r="AG24" s="9"/>
      <c r="AH24" s="215" t="s">
        <v>149</v>
      </c>
      <c r="AI24" s="58">
        <v>12.039090156555176</v>
      </c>
      <c r="AJ24" s="51">
        <v>17.394430160522461</v>
      </c>
      <c r="AK24" s="50">
        <f t="shared" ref="AK24:AK31" si="10">AJ24-AI24</f>
        <v>5.3553400039672852</v>
      </c>
      <c r="AL24" s="50">
        <f t="shared" ref="AL24:AL31" si="11">POWER(2,-AK24)</f>
        <v>2.442766873246336E-2</v>
      </c>
      <c r="AM24" s="57">
        <f t="shared" ref="AM24:AM44" si="12">AL24/AVERAGE($AL$34:$AL$44)</f>
        <v>0.33728497249798634</v>
      </c>
      <c r="AN24" s="162">
        <f>AVERAGE(AM24:AM33)</f>
        <v>1.1903712761877787</v>
      </c>
      <c r="AP24" s="9"/>
      <c r="AQ24" s="215" t="s">
        <v>149</v>
      </c>
      <c r="AR24" s="50">
        <v>5.3553400039672852</v>
      </c>
      <c r="AS24" s="51">
        <v>24.334417343139648</v>
      </c>
      <c r="AT24" s="51">
        <f t="shared" ref="AT24:AT31" si="13">AS24-AR24</f>
        <v>18.979077339172363</v>
      </c>
      <c r="AU24" s="168">
        <f t="shared" ref="AU24:AU31" si="14">POWER(2,-AT24)</f>
        <v>1.9352114764940288E-6</v>
      </c>
      <c r="AV24" s="218">
        <f t="shared" ref="AV24:AV44" si="15">AU24/AVERAGE($AU$34:$AU$44)</f>
        <v>9.049825611377034E-2</v>
      </c>
      <c r="AW24" s="57">
        <f>AVERAGE(AV33,AV32,AV31,AV30,AV29,AV28,AV27,AV26,AV25,AV24)</f>
        <v>0.10696508487172796</v>
      </c>
    </row>
    <row r="25" spans="2:49" x14ac:dyDescent="0.25">
      <c r="N25" s="166">
        <v>1084</v>
      </c>
      <c r="O25" s="166">
        <v>311</v>
      </c>
      <c r="P25" s="166"/>
      <c r="R25" s="166">
        <v>6258</v>
      </c>
      <c r="S25" s="166">
        <v>3458</v>
      </c>
      <c r="T25" s="166"/>
      <c r="U25" s="11"/>
      <c r="W25" s="28"/>
      <c r="X25" s="217"/>
      <c r="AA25" s="217"/>
      <c r="AB25" s="217"/>
      <c r="AC25" s="217"/>
      <c r="AG25" s="9"/>
      <c r="AH25" s="136"/>
      <c r="AI25" s="60">
        <v>18.844944000244141</v>
      </c>
      <c r="AJ25" s="52">
        <v>21.181280136108398</v>
      </c>
      <c r="AK25" s="24">
        <f t="shared" si="10"/>
        <v>2.3363361358642578</v>
      </c>
      <c r="AL25" s="24">
        <f t="shared" si="11"/>
        <v>0.19801256208733214</v>
      </c>
      <c r="AM25" s="57">
        <f t="shared" si="12"/>
        <v>2.7340579360782358</v>
      </c>
      <c r="AN25" s="61"/>
      <c r="AP25" s="9"/>
      <c r="AQ25" s="136"/>
      <c r="AR25" s="24">
        <v>2.3363361358642578</v>
      </c>
      <c r="AS25" s="52">
        <v>30.256893157958984</v>
      </c>
      <c r="AT25" s="52">
        <f t="shared" si="13"/>
        <v>27.920557022094727</v>
      </c>
      <c r="AU25" s="171">
        <f t="shared" si="14"/>
        <v>3.9361790063768499E-9</v>
      </c>
      <c r="AV25" s="218">
        <f t="shared" si="15"/>
        <v>1.8407152921296626E-4</v>
      </c>
      <c r="AW25" s="67"/>
    </row>
    <row r="26" spans="2:49" x14ac:dyDescent="0.25">
      <c r="N26" s="166">
        <v>636</v>
      </c>
      <c r="O26" s="166">
        <v>608</v>
      </c>
      <c r="P26" s="166"/>
      <c r="R26" s="166">
        <v>8201</v>
      </c>
      <c r="S26" s="166">
        <v>6583</v>
      </c>
      <c r="T26" s="166"/>
      <c r="U26" s="11"/>
      <c r="W26" s="28"/>
      <c r="X26" s="217"/>
      <c r="AA26" s="217"/>
      <c r="AB26" s="217"/>
      <c r="AC26" s="217"/>
      <c r="AG26" s="9"/>
      <c r="AH26" s="136"/>
      <c r="AI26" s="60">
        <v>20.199928283691406</v>
      </c>
      <c r="AJ26" s="52">
        <v>21.101352691650391</v>
      </c>
      <c r="AK26" s="24">
        <f t="shared" si="10"/>
        <v>0.90142440795898438</v>
      </c>
      <c r="AL26" s="24">
        <f t="shared" si="11"/>
        <v>0.53535789835153968</v>
      </c>
      <c r="AM26" s="57">
        <f t="shared" si="12"/>
        <v>7.3919527892611052</v>
      </c>
      <c r="AN26" s="61"/>
      <c r="AP26" s="9"/>
      <c r="AQ26" s="136"/>
      <c r="AR26" s="24">
        <v>0.90142440795898438</v>
      </c>
      <c r="AS26" s="52">
        <v>30.565071105957031</v>
      </c>
      <c r="AT26" s="52">
        <f t="shared" si="13"/>
        <v>29.663646697998047</v>
      </c>
      <c r="AU26" s="171">
        <f t="shared" si="14"/>
        <v>1.1758517317720269E-9</v>
      </c>
      <c r="AV26" s="218">
        <f t="shared" si="15"/>
        <v>5.4987546563391633E-5</v>
      </c>
      <c r="AW26" s="67"/>
    </row>
    <row r="27" spans="2:49" x14ac:dyDescent="0.25">
      <c r="N27" s="120"/>
      <c r="O27" s="166">
        <v>847</v>
      </c>
      <c r="P27" s="166"/>
      <c r="T27" s="11"/>
      <c r="U27" s="11"/>
      <c r="W27" s="28"/>
      <c r="AG27" s="9"/>
      <c r="AH27" s="136"/>
      <c r="AI27" s="60">
        <v>15.577345848083496</v>
      </c>
      <c r="AJ27" s="52">
        <v>22.170944213867188</v>
      </c>
      <c r="AK27" s="24">
        <f t="shared" si="10"/>
        <v>6.5935983657836914</v>
      </c>
      <c r="AL27" s="24">
        <f t="shared" si="11"/>
        <v>1.0354499525401564E-2</v>
      </c>
      <c r="AM27" s="57">
        <f t="shared" si="12"/>
        <v>0.14296972526953425</v>
      </c>
      <c r="AN27" s="61"/>
      <c r="AP27" s="9"/>
      <c r="AQ27" s="136"/>
      <c r="AR27" s="24">
        <v>6.5935983657836914</v>
      </c>
      <c r="AS27" s="52">
        <v>26.888687133789063</v>
      </c>
      <c r="AT27" s="52">
        <f t="shared" si="13"/>
        <v>20.295088768005371</v>
      </c>
      <c r="AU27" s="171">
        <f t="shared" si="14"/>
        <v>7.772657233442287E-7</v>
      </c>
      <c r="AV27" s="218">
        <f t="shared" si="15"/>
        <v>3.6348064981040852E-2</v>
      </c>
      <c r="AW27" s="67"/>
    </row>
    <row r="28" spans="2:49" x14ac:dyDescent="0.25">
      <c r="O28" s="11"/>
      <c r="P28" s="11"/>
      <c r="R28" t="s">
        <v>233</v>
      </c>
      <c r="T28" s="11"/>
      <c r="U28" s="11"/>
      <c r="AG28" s="9"/>
      <c r="AH28" s="136"/>
      <c r="AI28" s="60">
        <v>17.889993667602539</v>
      </c>
      <c r="AJ28" s="52">
        <v>23.49854850769043</v>
      </c>
      <c r="AK28" s="24">
        <f t="shared" si="10"/>
        <v>5.6085548400878906</v>
      </c>
      <c r="AL28" s="24">
        <f t="shared" si="11"/>
        <v>2.0495417089854123E-2</v>
      </c>
      <c r="AM28" s="57">
        <f t="shared" si="12"/>
        <v>0.2829904181686968</v>
      </c>
      <c r="AN28" s="61"/>
      <c r="AP28" s="9"/>
      <c r="AQ28" s="136"/>
      <c r="AR28" s="24">
        <v>5.6085548400878906</v>
      </c>
      <c r="AS28" s="52">
        <v>28.977884292602539</v>
      </c>
      <c r="AT28" s="52">
        <f t="shared" si="13"/>
        <v>23.369329452514648</v>
      </c>
      <c r="AU28" s="171">
        <f t="shared" si="14"/>
        <v>9.2284944684400217E-8</v>
      </c>
      <c r="AV28" s="218">
        <f t="shared" si="15"/>
        <v>4.315614422990297E-3</v>
      </c>
      <c r="AW28" s="67"/>
    </row>
    <row r="29" spans="2:49" x14ac:dyDescent="0.25">
      <c r="N29" t="s">
        <v>233</v>
      </c>
      <c r="P29" s="11"/>
      <c r="T29" s="11"/>
      <c r="U29" s="11"/>
      <c r="AG29" s="9"/>
      <c r="AH29" s="136"/>
      <c r="AI29" s="60">
        <v>10.707371711730957</v>
      </c>
      <c r="AJ29" s="52">
        <v>17.98663330078125</v>
      </c>
      <c r="AK29" s="24">
        <f t="shared" si="10"/>
        <v>7.279261589050293</v>
      </c>
      <c r="AL29" s="24">
        <f t="shared" si="11"/>
        <v>6.4375989192804782E-3</v>
      </c>
      <c r="AM29" s="57">
        <f t="shared" si="12"/>
        <v>8.8887130336633702E-2</v>
      </c>
      <c r="AN29" s="61"/>
      <c r="AP29" s="9"/>
      <c r="AQ29" s="136"/>
      <c r="AR29" s="24">
        <v>7.279261589050293</v>
      </c>
      <c r="AS29" s="52">
        <v>28.687503814697266</v>
      </c>
      <c r="AT29" s="52">
        <f t="shared" si="13"/>
        <v>21.408242225646973</v>
      </c>
      <c r="AU29" s="171">
        <f t="shared" si="14"/>
        <v>3.5931631380311898E-7</v>
      </c>
      <c r="AV29" s="218">
        <f t="shared" si="15"/>
        <v>1.6803073042601847E-2</v>
      </c>
      <c r="AW29" s="67"/>
    </row>
    <row r="30" spans="2:49" x14ac:dyDescent="0.25">
      <c r="P30" s="11"/>
      <c r="T30" s="11"/>
      <c r="U30" s="11"/>
      <c r="AG30" s="9"/>
      <c r="AH30" s="136"/>
      <c r="AI30" s="60">
        <v>12.327470779418945</v>
      </c>
      <c r="AJ30" s="52">
        <v>18.694469451904297</v>
      </c>
      <c r="AK30" s="24">
        <f t="shared" si="10"/>
        <v>6.3669986724853516</v>
      </c>
      <c r="AL30" s="24">
        <f t="shared" si="11"/>
        <v>1.2115529997429682E-2</v>
      </c>
      <c r="AM30" s="57">
        <f t="shared" si="12"/>
        <v>0.16728514893240551</v>
      </c>
      <c r="AN30" s="61"/>
      <c r="AP30" s="9"/>
      <c r="AQ30" s="136"/>
      <c r="AR30" s="24">
        <v>6.3669986724853516</v>
      </c>
      <c r="AS30" s="52">
        <v>24.928094863891602</v>
      </c>
      <c r="AT30" s="52">
        <f t="shared" si="13"/>
        <v>18.56109619140625</v>
      </c>
      <c r="AU30" s="171">
        <f t="shared" si="14"/>
        <v>2.5855521033528162E-6</v>
      </c>
      <c r="AV30" s="218">
        <f t="shared" si="15"/>
        <v>0.12091079413637548</v>
      </c>
      <c r="AW30" s="67"/>
    </row>
    <row r="31" spans="2:49" x14ac:dyDescent="0.25">
      <c r="P31" s="11"/>
      <c r="T31" s="11"/>
      <c r="U31" s="11"/>
      <c r="AG31" s="9"/>
      <c r="AH31" s="136"/>
      <c r="AI31" s="60">
        <v>11.310250282287598</v>
      </c>
      <c r="AJ31" s="52">
        <v>17.547826766967773</v>
      </c>
      <c r="AK31" s="24">
        <f t="shared" si="10"/>
        <v>6.2375764846801758</v>
      </c>
      <c r="AL31" s="24">
        <f t="shared" si="11"/>
        <v>1.3252639300665016E-2</v>
      </c>
      <c r="AM31" s="57">
        <f t="shared" si="12"/>
        <v>0.18298578267971183</v>
      </c>
      <c r="AN31" s="61"/>
      <c r="AP31" s="9"/>
      <c r="AQ31" s="136"/>
      <c r="AR31" s="24">
        <v>6.2375764846801758</v>
      </c>
      <c r="AS31" s="52">
        <v>26.124521255493164</v>
      </c>
      <c r="AT31" s="52">
        <f t="shared" si="13"/>
        <v>19.886944770812988</v>
      </c>
      <c r="AU31" s="171">
        <f t="shared" si="14"/>
        <v>1.0314141895719498E-6</v>
      </c>
      <c r="AV31" s="218">
        <f t="shared" si="15"/>
        <v>4.8233067352599072E-2</v>
      </c>
      <c r="AW31" s="67"/>
    </row>
    <row r="32" spans="2:49" x14ac:dyDescent="0.25">
      <c r="P32" s="11"/>
      <c r="T32" s="11"/>
      <c r="U32" s="11"/>
      <c r="AG32" s="9"/>
      <c r="AH32" s="136"/>
      <c r="AI32" s="60">
        <v>10.209863662719727</v>
      </c>
      <c r="AJ32" s="52">
        <v>16.599441528320313</v>
      </c>
      <c r="AK32" s="24">
        <f>AJ32-AI32</f>
        <v>6.3895778656005859</v>
      </c>
      <c r="AL32" s="24">
        <f>POWER(2,-AK32)</f>
        <v>1.1927389528778689E-2</v>
      </c>
      <c r="AM32" s="57">
        <f t="shared" si="12"/>
        <v>0.1646873999007766</v>
      </c>
      <c r="AN32" s="61"/>
      <c r="AO32" s="3"/>
      <c r="AP32" s="9"/>
      <c r="AQ32" s="136"/>
      <c r="AR32" s="24">
        <v>6.3895778656005859</v>
      </c>
      <c r="AS32" s="52">
        <v>24.749748229980469</v>
      </c>
      <c r="AT32" s="52">
        <f>AS32-AR32</f>
        <v>18.360170364379883</v>
      </c>
      <c r="AU32" s="171">
        <f>POWER(2,-AT32)</f>
        <v>2.9719260232001703E-6</v>
      </c>
      <c r="AV32" s="218">
        <f t="shared" si="15"/>
        <v>0.13897918944032153</v>
      </c>
      <c r="AW32" s="67"/>
    </row>
    <row r="33" spans="33:49" x14ac:dyDescent="0.25">
      <c r="AG33" s="9"/>
      <c r="AH33" s="136"/>
      <c r="AI33" s="62">
        <v>14.791747093200684</v>
      </c>
      <c r="AJ33" s="56">
        <v>19.86328125</v>
      </c>
      <c r="AK33" s="55">
        <f>AJ33-AI33</f>
        <v>5.0715341567993164</v>
      </c>
      <c r="AL33" s="55">
        <f>POWER(2,-AK33)</f>
        <v>2.973829701892353E-2</v>
      </c>
      <c r="AM33" s="57">
        <f t="shared" si="12"/>
        <v>0.41061145875270294</v>
      </c>
      <c r="AN33" s="63"/>
      <c r="AP33" s="9"/>
      <c r="AQ33" s="216"/>
      <c r="AR33" s="55">
        <v>5.0715341567993164</v>
      </c>
      <c r="AS33" s="56">
        <v>21.289924621582031</v>
      </c>
      <c r="AT33" s="56">
        <f>AS33-AR33</f>
        <v>16.218390464782715</v>
      </c>
      <c r="AU33" s="173">
        <f>POWER(2,-AT33)</f>
        <v>1.3115292740047569E-5</v>
      </c>
      <c r="AV33" s="218">
        <f t="shared" si="15"/>
        <v>0.61332373015180386</v>
      </c>
      <c r="AW33" s="73"/>
    </row>
    <row r="34" spans="33:49" x14ac:dyDescent="0.25">
      <c r="AG34" s="9"/>
      <c r="AH34" s="215" t="s">
        <v>131</v>
      </c>
      <c r="AI34" s="52">
        <v>12.242116928100586</v>
      </c>
      <c r="AJ34" s="52">
        <v>17.309915542602539</v>
      </c>
      <c r="AK34" s="24">
        <f>AJ34-AI34</f>
        <v>5.0677986145019531</v>
      </c>
      <c r="AL34" s="24">
        <f>POWER(2,-AK34)</f>
        <v>2.9815397589237111E-2</v>
      </c>
      <c r="AM34" s="57">
        <f t="shared" si="12"/>
        <v>0.41167602467680342</v>
      </c>
      <c r="AN34" s="67">
        <f>AVERAGE(AM34:AM44)</f>
        <v>0.99999999999999989</v>
      </c>
      <c r="AP34" s="9"/>
      <c r="AQ34" s="215" t="s">
        <v>131</v>
      </c>
      <c r="AR34" s="50">
        <v>5.0677986145019531</v>
      </c>
      <c r="AS34" s="51">
        <v>23.932188034057617</v>
      </c>
      <c r="AT34" s="51">
        <f t="shared" ref="AT34:AT44" si="16">AS34-AR34</f>
        <v>18.864389419555664</v>
      </c>
      <c r="AU34" s="168">
        <f t="shared" ref="AU34:AU43" si="17">POWER(2,-AT34)</f>
        <v>2.0953324304693475E-6</v>
      </c>
      <c r="AV34" s="218">
        <f t="shared" si="15"/>
        <v>9.7986154608611833E-2</v>
      </c>
      <c r="AW34" s="192">
        <f>AVERAGE(AV34:AV44)</f>
        <v>1</v>
      </c>
    </row>
    <row r="35" spans="33:49" x14ac:dyDescent="0.25">
      <c r="AG35" s="9"/>
      <c r="AH35" s="136"/>
      <c r="AI35" s="52">
        <v>16.992002487182617</v>
      </c>
      <c r="AJ35" s="52">
        <v>18.9356689453125</v>
      </c>
      <c r="AK35" s="24">
        <f t="shared" ref="AK35:AK44" si="18">AJ35-AI35</f>
        <v>1.9436664581298828</v>
      </c>
      <c r="AL35" s="24">
        <f t="shared" ref="AL35:AL44" si="19">POWER(2,-AK35)</f>
        <v>0.25995495176991956</v>
      </c>
      <c r="AM35" s="57">
        <f t="shared" si="12"/>
        <v>3.5893273205359564</v>
      </c>
      <c r="AN35" s="67"/>
      <c r="AP35" s="9"/>
      <c r="AQ35" s="136"/>
      <c r="AR35" s="24">
        <v>1.9436664581298828</v>
      </c>
      <c r="AS35" s="52">
        <v>25.644977569580078</v>
      </c>
      <c r="AT35" s="52">
        <f t="shared" si="16"/>
        <v>23.701311111450195</v>
      </c>
      <c r="AU35" s="171">
        <f t="shared" si="17"/>
        <v>7.3315266723502367E-8</v>
      </c>
      <c r="AV35" s="218">
        <f t="shared" si="15"/>
        <v>3.4285161418188674E-3</v>
      </c>
      <c r="AW35" s="67"/>
    </row>
    <row r="36" spans="33:49" x14ac:dyDescent="0.25">
      <c r="AG36" s="9"/>
      <c r="AH36" s="136"/>
      <c r="AI36" s="52">
        <v>18.844131469726563</v>
      </c>
      <c r="AJ36" s="52">
        <v>20.150140762329102</v>
      </c>
      <c r="AK36" s="24">
        <f t="shared" si="18"/>
        <v>1.3060092926025391</v>
      </c>
      <c r="AL36" s="24">
        <f t="shared" si="19"/>
        <v>0.40443806912974967</v>
      </c>
      <c r="AM36" s="57">
        <f t="shared" si="12"/>
        <v>5.5842775877454853</v>
      </c>
      <c r="AN36" s="67"/>
      <c r="AP36" s="9"/>
      <c r="AQ36" s="136"/>
      <c r="AR36" s="24">
        <v>1.3060092926025391</v>
      </c>
      <c r="AS36" s="52">
        <v>26.948635101318359</v>
      </c>
      <c r="AT36" s="52">
        <f t="shared" si="16"/>
        <v>25.64262580871582</v>
      </c>
      <c r="AU36" s="171">
        <f t="shared" si="17"/>
        <v>1.9089759806238272E-8</v>
      </c>
      <c r="AV36" s="218">
        <f t="shared" si="15"/>
        <v>8.9271379023916236E-4</v>
      </c>
      <c r="AW36" s="67"/>
    </row>
    <row r="37" spans="33:49" x14ac:dyDescent="0.25">
      <c r="AG37" s="9"/>
      <c r="AH37" s="136"/>
      <c r="AI37" s="52">
        <v>17.418996810913086</v>
      </c>
      <c r="AJ37" s="52">
        <v>24.05784797668457</v>
      </c>
      <c r="AK37" s="24">
        <f t="shared" si="18"/>
        <v>6.6388511657714844</v>
      </c>
      <c r="AL37" s="24">
        <f t="shared" si="19"/>
        <v>1.0034752429791941E-2</v>
      </c>
      <c r="AM37" s="57">
        <f t="shared" si="12"/>
        <v>0.13855481807842437</v>
      </c>
      <c r="AN37" s="67"/>
      <c r="AP37" s="9"/>
      <c r="AQ37" s="136"/>
      <c r="AR37" s="24">
        <v>6.6388511657714844</v>
      </c>
      <c r="AS37" s="52">
        <v>26.570867538452148</v>
      </c>
      <c r="AT37" s="52">
        <f t="shared" si="16"/>
        <v>19.932016372680664</v>
      </c>
      <c r="AU37" s="171">
        <f t="shared" si="17"/>
        <v>9.9968965453312538E-7</v>
      </c>
      <c r="AV37" s="218">
        <f t="shared" si="15"/>
        <v>4.6749500759538577E-2</v>
      </c>
      <c r="AW37" s="67"/>
    </row>
    <row r="38" spans="33:49" x14ac:dyDescent="0.25">
      <c r="AG38" s="9"/>
      <c r="AH38" s="136"/>
      <c r="AI38" s="52">
        <v>16.459068298339844</v>
      </c>
      <c r="AJ38" s="52">
        <v>22.797443389892578</v>
      </c>
      <c r="AK38" s="24">
        <f t="shared" si="18"/>
        <v>6.3383750915527344</v>
      </c>
      <c r="AL38" s="24">
        <f t="shared" si="19"/>
        <v>1.2358306831967458E-2</v>
      </c>
      <c r="AM38" s="57">
        <f t="shared" si="12"/>
        <v>0.17063728944393128</v>
      </c>
      <c r="AN38" s="67"/>
      <c r="AP38" s="9"/>
      <c r="AQ38" s="136"/>
      <c r="AR38" s="24">
        <v>6.3383750915527344</v>
      </c>
      <c r="AS38" s="52">
        <v>29.375507354736328</v>
      </c>
      <c r="AT38" s="52">
        <f t="shared" si="16"/>
        <v>23.037132263183594</v>
      </c>
      <c r="AU38" s="171">
        <f t="shared" si="17"/>
        <v>1.161802146973258E-7</v>
      </c>
      <c r="AV38" s="218">
        <f t="shared" si="15"/>
        <v>5.433053158655065E-3</v>
      </c>
      <c r="AW38" s="67"/>
    </row>
    <row r="39" spans="33:49" x14ac:dyDescent="0.25">
      <c r="AG39" s="9"/>
      <c r="AH39" s="136"/>
      <c r="AI39" s="52">
        <v>9.9850893020629883</v>
      </c>
      <c r="AJ39" s="52">
        <v>17.156885147094727</v>
      </c>
      <c r="AK39" s="24">
        <f t="shared" si="18"/>
        <v>7.1717958450317383</v>
      </c>
      <c r="AL39" s="24">
        <f t="shared" si="19"/>
        <v>6.9354449339135973E-3</v>
      </c>
      <c r="AM39" s="57">
        <f t="shared" si="12"/>
        <v>9.5761137889004436E-2</v>
      </c>
      <c r="AN39" s="67"/>
      <c r="AP39" s="9"/>
      <c r="AQ39" s="136"/>
      <c r="AR39" s="24">
        <v>7.1717958450317383</v>
      </c>
      <c r="AS39" s="52">
        <v>22.23261833190918</v>
      </c>
      <c r="AT39" s="52">
        <f t="shared" si="16"/>
        <v>15.060822486877441</v>
      </c>
      <c r="AU39" s="171">
        <f t="shared" si="17"/>
        <v>2.9257732984385279E-5</v>
      </c>
      <c r="AV39" s="218">
        <f t="shared" si="15"/>
        <v>1.3682090278454253</v>
      </c>
      <c r="AW39" s="67"/>
    </row>
    <row r="40" spans="33:49" x14ac:dyDescent="0.25">
      <c r="AG40" s="9"/>
      <c r="AH40" s="136"/>
      <c r="AI40" s="52">
        <v>10.447875022888184</v>
      </c>
      <c r="AJ40" s="52">
        <v>17.497053146362305</v>
      </c>
      <c r="AK40" s="24">
        <f t="shared" si="18"/>
        <v>7.0491781234741211</v>
      </c>
      <c r="AL40" s="24">
        <f t="shared" si="19"/>
        <v>7.5506778254106977E-3</v>
      </c>
      <c r="AM40" s="57">
        <f t="shared" si="12"/>
        <v>0.10425596443840354</v>
      </c>
      <c r="AN40" s="67"/>
      <c r="AP40" s="9"/>
      <c r="AQ40" s="136"/>
      <c r="AR40" s="24">
        <v>7.0491781234741211</v>
      </c>
      <c r="AS40" s="52">
        <v>20.122535705566406</v>
      </c>
      <c r="AT40" s="52">
        <f t="shared" si="16"/>
        <v>13.073357582092285</v>
      </c>
      <c r="AU40" s="171">
        <f t="shared" si="17"/>
        <v>1.1601849400602752E-4</v>
      </c>
      <c r="AV40" s="218">
        <f t="shared" si="15"/>
        <v>5.4254904500220409</v>
      </c>
      <c r="AW40" s="67"/>
    </row>
    <row r="41" spans="33:49" x14ac:dyDescent="0.25">
      <c r="AG41" s="9"/>
      <c r="AH41" s="136"/>
      <c r="AI41" s="52">
        <v>12.416342735290527</v>
      </c>
      <c r="AJ41" s="52">
        <v>18.471279144287109</v>
      </c>
      <c r="AK41" s="24">
        <f t="shared" si="18"/>
        <v>6.054936408996582</v>
      </c>
      <c r="AL41" s="24">
        <f t="shared" si="19"/>
        <v>1.5041201143785418E-2</v>
      </c>
      <c r="AM41" s="57">
        <f t="shared" si="12"/>
        <v>0.20768134567734295</v>
      </c>
      <c r="AN41" s="67"/>
      <c r="AP41" s="9"/>
      <c r="AQ41" s="136"/>
      <c r="AR41" s="24">
        <v>6.054936408996582</v>
      </c>
      <c r="AS41" s="52">
        <v>25.445030212402344</v>
      </c>
      <c r="AT41" s="52">
        <f t="shared" si="16"/>
        <v>19.390093803405762</v>
      </c>
      <c r="AU41" s="171">
        <f t="shared" si="17"/>
        <v>1.4554595713376359E-6</v>
      </c>
      <c r="AV41" s="218">
        <f t="shared" si="15"/>
        <v>6.8063131420024001E-2</v>
      </c>
      <c r="AW41" s="67"/>
    </row>
    <row r="42" spans="33:49" x14ac:dyDescent="0.25">
      <c r="AG42" s="9"/>
      <c r="AH42" s="136"/>
      <c r="AI42" s="52">
        <v>12.230893135070801</v>
      </c>
      <c r="AJ42" s="52">
        <v>18.542333602905273</v>
      </c>
      <c r="AK42" s="24">
        <f t="shared" si="18"/>
        <v>6.3114404678344727</v>
      </c>
      <c r="AL42" s="24">
        <f t="shared" si="19"/>
        <v>1.2591199448196663E-2</v>
      </c>
      <c r="AM42" s="57">
        <f t="shared" si="12"/>
        <v>0.17385295363686593</v>
      </c>
      <c r="AN42" s="67"/>
      <c r="AP42" s="9"/>
      <c r="AQ42" s="136"/>
      <c r="AR42" s="24">
        <v>6.3114404678344727</v>
      </c>
      <c r="AS42" s="52">
        <v>25.777809143066406</v>
      </c>
      <c r="AT42" s="52">
        <f t="shared" si="16"/>
        <v>19.466368675231934</v>
      </c>
      <c r="AU42" s="171">
        <f t="shared" si="17"/>
        <v>1.3805086179344726E-6</v>
      </c>
      <c r="AV42" s="218">
        <f t="shared" si="15"/>
        <v>6.4558124003811695E-2</v>
      </c>
      <c r="AW42" s="67"/>
    </row>
    <row r="43" spans="33:49" x14ac:dyDescent="0.25">
      <c r="AG43" s="9"/>
      <c r="AH43" s="136"/>
      <c r="AI43" s="52">
        <v>11.06267261505127</v>
      </c>
      <c r="AJ43" s="52">
        <v>17.140523910522461</v>
      </c>
      <c r="AK43" s="24">
        <f t="shared" si="18"/>
        <v>6.0778512954711914</v>
      </c>
      <c r="AL43" s="24">
        <f t="shared" si="19"/>
        <v>1.4804183202702588E-2</v>
      </c>
      <c r="AM43" s="57">
        <f t="shared" si="12"/>
        <v>0.20440872107222002</v>
      </c>
      <c r="AN43" s="67"/>
      <c r="AP43" s="9"/>
      <c r="AQ43" s="136"/>
      <c r="AR43" s="24">
        <v>6.0778512954711914</v>
      </c>
      <c r="AS43" s="52">
        <v>21.984428405761719</v>
      </c>
      <c r="AT43" s="52">
        <f t="shared" si="16"/>
        <v>15.906577110290527</v>
      </c>
      <c r="AU43" s="171">
        <f t="shared" si="17"/>
        <v>1.6279578695862854E-5</v>
      </c>
      <c r="AV43" s="218">
        <f t="shared" si="15"/>
        <v>0.76129844212766162</v>
      </c>
      <c r="AW43" s="67"/>
    </row>
    <row r="44" spans="33:49" x14ac:dyDescent="0.25">
      <c r="AG44" s="9"/>
      <c r="AH44" s="216"/>
      <c r="AI44" s="56">
        <v>11.879412651062012</v>
      </c>
      <c r="AJ44" s="56">
        <v>17.312602996826172</v>
      </c>
      <c r="AK44" s="55">
        <f t="shared" si="18"/>
        <v>5.4331903457641602</v>
      </c>
      <c r="AL44" s="55">
        <f t="shared" si="19"/>
        <v>2.3144443019660638E-2</v>
      </c>
      <c r="AM44" s="140">
        <f t="shared" si="12"/>
        <v>0.31956683680556208</v>
      </c>
      <c r="AN44" s="73"/>
      <c r="AP44" s="9"/>
      <c r="AQ44" s="216"/>
      <c r="AR44" s="55">
        <v>5.4331903457641602</v>
      </c>
      <c r="AS44" s="56">
        <v>19.28734016418457</v>
      </c>
      <c r="AT44" s="56">
        <f t="shared" si="16"/>
        <v>13.85414981842041</v>
      </c>
      <c r="AU44" s="173">
        <f>POWER(2,-AT44)</f>
        <v>6.7528225921357192E-5</v>
      </c>
      <c r="AV44" s="219">
        <f t="shared" si="15"/>
        <v>3.1578908861221735</v>
      </c>
      <c r="AW44" s="73"/>
    </row>
  </sheetData>
  <mergeCells count="4">
    <mergeCell ref="W3:X3"/>
    <mergeCell ref="Y3:Z3"/>
    <mergeCell ref="AC3:AD3"/>
    <mergeCell ref="AE3:A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BC1E-AC80-4664-983D-89E205D796AB}">
  <dimension ref="B2:AN22"/>
  <sheetViews>
    <sheetView workbookViewId="0"/>
  </sheetViews>
  <sheetFormatPr baseColWidth="10" defaultRowHeight="15" x14ac:dyDescent="0.25"/>
  <sheetData>
    <row r="2" spans="2:40" x14ac:dyDescent="0.25">
      <c r="B2" s="25" t="s">
        <v>267</v>
      </c>
    </row>
    <row r="3" spans="2:40" x14ac:dyDescent="0.25">
      <c r="B3" s="3" t="s">
        <v>229</v>
      </c>
    </row>
    <row r="4" spans="2:40" x14ac:dyDescent="0.25">
      <c r="C4" s="3"/>
    </row>
    <row r="5" spans="2:40" x14ac:dyDescent="0.25">
      <c r="B5" s="81" t="s">
        <v>150</v>
      </c>
      <c r="C5" s="4" t="s">
        <v>125</v>
      </c>
      <c r="D5" s="4" t="s">
        <v>2</v>
      </c>
      <c r="E5" s="4" t="s">
        <v>234</v>
      </c>
      <c r="G5" s="81" t="s">
        <v>151</v>
      </c>
      <c r="H5" s="4" t="s">
        <v>125</v>
      </c>
      <c r="I5" s="4" t="s">
        <v>2</v>
      </c>
      <c r="J5" s="4" t="s">
        <v>234</v>
      </c>
      <c r="K5" s="4"/>
      <c r="L5" s="81" t="s">
        <v>152</v>
      </c>
      <c r="M5" s="4" t="s">
        <v>125</v>
      </c>
      <c r="N5" s="4" t="s">
        <v>2</v>
      </c>
      <c r="O5" s="4" t="s">
        <v>234</v>
      </c>
      <c r="Q5" s="81" t="s">
        <v>156</v>
      </c>
      <c r="R5" s="4" t="s">
        <v>125</v>
      </c>
      <c r="S5" s="4" t="s">
        <v>2</v>
      </c>
      <c r="T5" s="4" t="s">
        <v>234</v>
      </c>
      <c r="V5" s="81" t="s">
        <v>230</v>
      </c>
      <c r="W5" s="4" t="s">
        <v>125</v>
      </c>
      <c r="X5" s="4" t="s">
        <v>2</v>
      </c>
      <c r="Y5" s="4" t="s">
        <v>234</v>
      </c>
      <c r="AA5" s="81" t="s">
        <v>235</v>
      </c>
      <c r="AB5" s="4" t="s">
        <v>125</v>
      </c>
      <c r="AC5" s="4" t="s">
        <v>2</v>
      </c>
      <c r="AD5" s="4" t="s">
        <v>234</v>
      </c>
      <c r="AF5" s="81" t="s">
        <v>154</v>
      </c>
      <c r="AG5" s="4" t="s">
        <v>125</v>
      </c>
      <c r="AH5" s="4" t="s">
        <v>2</v>
      </c>
      <c r="AI5" s="4" t="s">
        <v>234</v>
      </c>
      <c r="AK5" s="81" t="s">
        <v>232</v>
      </c>
      <c r="AL5" s="4" t="s">
        <v>125</v>
      </c>
      <c r="AM5" s="4" t="s">
        <v>2</v>
      </c>
      <c r="AN5" s="4" t="s">
        <v>234</v>
      </c>
    </row>
    <row r="6" spans="2:40" x14ac:dyDescent="0.25">
      <c r="C6" s="11">
        <v>0.62</v>
      </c>
      <c r="D6" s="11">
        <v>0.57999999999999996</v>
      </c>
      <c r="E6" s="11">
        <v>1.39</v>
      </c>
      <c r="H6" s="11">
        <v>0.6</v>
      </c>
      <c r="I6" s="11">
        <v>0.02</v>
      </c>
      <c r="J6" s="11">
        <v>0.17</v>
      </c>
      <c r="K6" s="10"/>
      <c r="M6" s="11">
        <v>0.26</v>
      </c>
      <c r="N6" s="11">
        <v>0</v>
      </c>
      <c r="O6" s="11">
        <v>0.18</v>
      </c>
      <c r="R6" s="166">
        <v>9.9054288200000007E-2</v>
      </c>
      <c r="S6" s="166">
        <v>0.22392813419999999</v>
      </c>
      <c r="T6" s="166">
        <v>7.0000000000000007E-2</v>
      </c>
      <c r="W6" s="11">
        <v>0.03</v>
      </c>
      <c r="X6" s="11">
        <v>0.02</v>
      </c>
      <c r="Y6" s="11">
        <v>0.05</v>
      </c>
      <c r="AB6" s="166">
        <v>0.59</v>
      </c>
      <c r="AC6" s="166">
        <v>0.77</v>
      </c>
      <c r="AD6" s="166">
        <v>0.49</v>
      </c>
      <c r="AG6" s="166">
        <v>0.34</v>
      </c>
      <c r="AH6" s="166">
        <v>0.24</v>
      </c>
      <c r="AI6" s="166">
        <v>0</v>
      </c>
      <c r="AL6" s="166">
        <v>0.38</v>
      </c>
      <c r="AM6" s="166">
        <v>0.24</v>
      </c>
      <c r="AN6" s="166">
        <v>0.27</v>
      </c>
    </row>
    <row r="7" spans="2:40" x14ac:dyDescent="0.25">
      <c r="C7" s="11">
        <v>0.06</v>
      </c>
      <c r="D7" s="11">
        <v>0.09</v>
      </c>
      <c r="E7" s="11">
        <v>2.08</v>
      </c>
      <c r="H7" s="11">
        <v>0.08</v>
      </c>
      <c r="I7" s="11">
        <v>7.0000000000000007E-2</v>
      </c>
      <c r="J7" s="11">
        <v>0.09</v>
      </c>
      <c r="K7" s="11"/>
      <c r="M7" s="11">
        <v>0.43</v>
      </c>
      <c r="N7" s="11">
        <v>0.21</v>
      </c>
      <c r="O7" s="11">
        <v>0.43</v>
      </c>
      <c r="R7" s="166">
        <v>6.6634154500000001E-2</v>
      </c>
      <c r="S7" s="166">
        <v>4.7656583699999998E-2</v>
      </c>
      <c r="T7" s="166">
        <v>0.45</v>
      </c>
      <c r="W7" s="11">
        <v>0.5</v>
      </c>
      <c r="X7" s="11">
        <v>0.01</v>
      </c>
      <c r="Y7" s="11">
        <v>0.01</v>
      </c>
      <c r="AB7" s="166">
        <v>0.26</v>
      </c>
      <c r="AC7" s="166">
        <v>0.08</v>
      </c>
      <c r="AD7" s="166">
        <v>0.31</v>
      </c>
      <c r="AG7" s="166">
        <v>0.36</v>
      </c>
      <c r="AH7" s="166">
        <v>0.04</v>
      </c>
      <c r="AI7" s="166">
        <v>0.6</v>
      </c>
      <c r="AL7" s="166">
        <v>0.24</v>
      </c>
      <c r="AM7" s="166">
        <v>0</v>
      </c>
      <c r="AN7" s="166">
        <v>0.25</v>
      </c>
    </row>
    <row r="8" spans="2:40" x14ac:dyDescent="0.25">
      <c r="C8" s="11">
        <v>0.28000000000000003</v>
      </c>
      <c r="D8" s="11">
        <v>0.65</v>
      </c>
      <c r="E8" s="11">
        <v>1.07</v>
      </c>
      <c r="H8" s="11">
        <v>0.23</v>
      </c>
      <c r="I8" s="11">
        <v>0.04</v>
      </c>
      <c r="J8" s="11">
        <v>0.25</v>
      </c>
      <c r="K8" s="11"/>
      <c r="M8" s="11">
        <v>0.53</v>
      </c>
      <c r="N8" s="11">
        <v>0.57999999999999996</v>
      </c>
      <c r="O8" s="11">
        <v>1.1299999999999999</v>
      </c>
      <c r="R8" s="166">
        <v>0.43571704680000001</v>
      </c>
      <c r="S8" s="166">
        <v>0.30762837269999999</v>
      </c>
      <c r="T8" s="166">
        <v>0.3</v>
      </c>
      <c r="W8" s="11">
        <v>0.09</v>
      </c>
      <c r="X8" s="11">
        <v>0.02</v>
      </c>
      <c r="Y8" s="11">
        <v>0.19</v>
      </c>
      <c r="AB8" s="166">
        <v>0.85</v>
      </c>
      <c r="AC8" s="166">
        <v>0.4</v>
      </c>
      <c r="AD8" s="166">
        <v>1.27</v>
      </c>
      <c r="AG8" s="166">
        <v>4.6500000000000004</v>
      </c>
      <c r="AH8" s="166">
        <v>0.23</v>
      </c>
      <c r="AI8" s="166">
        <v>0.53</v>
      </c>
      <c r="AL8" s="166">
        <v>0.21</v>
      </c>
      <c r="AM8" s="166">
        <v>0.16</v>
      </c>
      <c r="AN8" s="166">
        <v>0.41</v>
      </c>
    </row>
    <row r="9" spans="2:40" x14ac:dyDescent="0.25">
      <c r="C9" s="11">
        <v>0.27</v>
      </c>
      <c r="D9" s="11">
        <v>1.1100000000000001</v>
      </c>
      <c r="E9" s="11">
        <v>0.19</v>
      </c>
      <c r="H9" s="11">
        <v>0.1</v>
      </c>
      <c r="I9" s="11">
        <v>0.39</v>
      </c>
      <c r="J9" s="11">
        <v>0.18</v>
      </c>
      <c r="K9" s="11"/>
      <c r="M9" s="11">
        <v>0.28000000000000003</v>
      </c>
      <c r="N9" s="11">
        <v>0.1</v>
      </c>
      <c r="O9" s="11">
        <v>0.63</v>
      </c>
      <c r="R9" s="166">
        <v>4.1697770211999998</v>
      </c>
      <c r="S9" s="166">
        <v>0.19547281599999999</v>
      </c>
      <c r="T9" s="166">
        <v>0.18</v>
      </c>
      <c r="W9" s="11">
        <v>0.08</v>
      </c>
      <c r="X9" s="11">
        <v>0.26</v>
      </c>
      <c r="Y9" s="11">
        <v>0.03</v>
      </c>
      <c r="AB9" s="166">
        <v>0.38</v>
      </c>
      <c r="AC9" s="166">
        <v>0.44</v>
      </c>
      <c r="AD9" s="166">
        <v>0.56999999999999995</v>
      </c>
      <c r="AG9" s="166">
        <v>0.22</v>
      </c>
      <c r="AH9" s="166">
        <v>0.56999999999999995</v>
      </c>
      <c r="AI9" s="166">
        <v>0.56000000000000005</v>
      </c>
      <c r="AL9" s="166">
        <v>0.45</v>
      </c>
      <c r="AM9" s="166">
        <v>0.54</v>
      </c>
      <c r="AN9" s="166">
        <v>0.53</v>
      </c>
    </row>
    <row r="10" spans="2:40" x14ac:dyDescent="0.25">
      <c r="C10" s="11">
        <v>0.3</v>
      </c>
      <c r="D10" s="11">
        <v>0</v>
      </c>
      <c r="E10" s="11">
        <v>0.8</v>
      </c>
      <c r="H10" s="11">
        <v>0.33</v>
      </c>
      <c r="I10" s="11">
        <v>0.2</v>
      </c>
      <c r="J10" s="11">
        <v>0.01</v>
      </c>
      <c r="K10" s="11"/>
      <c r="M10" s="11">
        <v>3.27</v>
      </c>
      <c r="N10" s="11">
        <v>0.31</v>
      </c>
      <c r="O10" s="11">
        <v>0.21</v>
      </c>
      <c r="R10" s="166">
        <v>0.12554748869999999</v>
      </c>
      <c r="S10" s="166">
        <v>2.21143712E-2</v>
      </c>
      <c r="T10" s="166">
        <v>0.05</v>
      </c>
      <c r="W10" s="11">
        <v>7.0000000000000007E-2</v>
      </c>
      <c r="X10" s="11">
        <v>0.16</v>
      </c>
      <c r="Y10" s="11">
        <v>0.04</v>
      </c>
      <c r="AB10" s="166">
        <v>0.98</v>
      </c>
      <c r="AC10" s="166">
        <v>0.78</v>
      </c>
      <c r="AD10" s="166">
        <v>0.11</v>
      </c>
      <c r="AG10" s="166">
        <v>0.17</v>
      </c>
      <c r="AH10" s="166">
        <v>0.57999999999999996</v>
      </c>
      <c r="AI10" s="166">
        <v>0.44</v>
      </c>
      <c r="AL10" s="166">
        <v>0.28999999999999998</v>
      </c>
      <c r="AM10" s="166">
        <v>0.55000000000000004</v>
      </c>
      <c r="AN10" s="166">
        <v>0.43</v>
      </c>
    </row>
    <row r="11" spans="2:40" x14ac:dyDescent="0.25">
      <c r="C11" s="11">
        <v>0.37</v>
      </c>
      <c r="D11" s="11">
        <v>0.53</v>
      </c>
      <c r="E11" s="11">
        <v>0.49</v>
      </c>
      <c r="H11" s="11">
        <v>0.54</v>
      </c>
      <c r="I11" s="11">
        <v>0.05</v>
      </c>
      <c r="J11" s="11">
        <v>0.31</v>
      </c>
      <c r="K11" s="11"/>
      <c r="M11" s="11">
        <v>0.37</v>
      </c>
      <c r="N11" s="11">
        <v>0.02</v>
      </c>
      <c r="O11" s="11">
        <v>0.16</v>
      </c>
      <c r="R11" s="166">
        <v>0.10577205689999999</v>
      </c>
      <c r="S11" s="166">
        <v>8.3824104699999999E-2</v>
      </c>
      <c r="T11" s="166">
        <v>0.71</v>
      </c>
      <c r="W11" s="11">
        <v>4.3499999999999996</v>
      </c>
      <c r="X11" s="11">
        <v>0.02</v>
      </c>
      <c r="Y11" s="11">
        <v>4.29</v>
      </c>
      <c r="AB11" s="166">
        <v>0.93</v>
      </c>
      <c r="AC11" s="166">
        <v>0.53</v>
      </c>
      <c r="AD11" s="166">
        <v>0.09</v>
      </c>
      <c r="AG11" s="166">
        <v>0.14000000000000001</v>
      </c>
      <c r="AH11" s="166">
        <v>0.06</v>
      </c>
      <c r="AI11" s="166">
        <v>2.39</v>
      </c>
      <c r="AL11" s="166">
        <v>0.62</v>
      </c>
      <c r="AM11" s="166">
        <v>0.03</v>
      </c>
      <c r="AN11" s="166">
        <v>0.15</v>
      </c>
    </row>
    <row r="12" spans="2:40" x14ac:dyDescent="0.25">
      <c r="C12" s="11">
        <v>2.06</v>
      </c>
      <c r="D12" s="11">
        <v>0.12</v>
      </c>
      <c r="E12" s="11">
        <v>0.85</v>
      </c>
      <c r="H12" s="11">
        <v>1.73</v>
      </c>
      <c r="I12" s="11">
        <v>0.31</v>
      </c>
      <c r="J12" s="11">
        <v>0.91</v>
      </c>
      <c r="K12" s="10"/>
      <c r="M12" s="11">
        <v>2.65</v>
      </c>
      <c r="N12" s="11">
        <v>1.49</v>
      </c>
      <c r="O12" s="11">
        <v>0.17</v>
      </c>
      <c r="R12" s="166">
        <v>0.1054952254</v>
      </c>
      <c r="S12" s="166">
        <v>8.0434471800000004E-2</v>
      </c>
      <c r="T12" s="166">
        <v>1.71</v>
      </c>
      <c r="W12" s="11">
        <v>5.29</v>
      </c>
      <c r="X12" s="11">
        <v>0.06</v>
      </c>
      <c r="Y12" s="11">
        <v>2.73</v>
      </c>
      <c r="AB12" s="166">
        <v>3.1</v>
      </c>
      <c r="AC12" s="166">
        <v>0.53</v>
      </c>
      <c r="AD12" s="166">
        <v>0.26</v>
      </c>
      <c r="AG12" s="166">
        <v>3.92</v>
      </c>
      <c r="AH12" s="166">
        <v>0.4</v>
      </c>
      <c r="AI12" s="166">
        <v>6.76</v>
      </c>
      <c r="AL12" s="166">
        <v>4.68</v>
      </c>
      <c r="AM12" s="166">
        <v>0.25</v>
      </c>
      <c r="AN12" s="166">
        <v>0.5</v>
      </c>
    </row>
    <row r="13" spans="2:40" x14ac:dyDescent="0.25">
      <c r="C13" s="11">
        <v>1.36</v>
      </c>
      <c r="D13" s="11">
        <v>0.93</v>
      </c>
      <c r="E13" s="11">
        <v>1.21</v>
      </c>
      <c r="H13" s="11">
        <v>4.07</v>
      </c>
      <c r="I13" s="11">
        <v>0.1</v>
      </c>
      <c r="J13" s="11">
        <v>0.09</v>
      </c>
      <c r="K13" s="11"/>
      <c r="M13" s="11">
        <v>2.13</v>
      </c>
      <c r="N13" s="11">
        <v>1.1299999999999999</v>
      </c>
      <c r="O13" s="11">
        <v>3.22</v>
      </c>
      <c r="R13" s="166">
        <v>1.7833033653000001</v>
      </c>
      <c r="S13" s="166">
        <v>5.92063351E-2</v>
      </c>
      <c r="T13" s="166">
        <v>0.11</v>
      </c>
      <c r="W13" s="11">
        <v>0.12</v>
      </c>
      <c r="X13" s="11">
        <v>0.03</v>
      </c>
      <c r="Y13" s="11">
        <v>7.0000000000000007E-2</v>
      </c>
      <c r="AB13" s="166">
        <v>0.27</v>
      </c>
      <c r="AC13" s="166">
        <v>0.09</v>
      </c>
      <c r="AD13" s="166">
        <v>2.17</v>
      </c>
      <c r="AG13" s="166">
        <v>0.64</v>
      </c>
      <c r="AH13" s="166">
        <v>0.08</v>
      </c>
      <c r="AI13" s="166">
        <v>0.28000000000000003</v>
      </c>
      <c r="AL13" s="166">
        <v>0.1</v>
      </c>
      <c r="AM13" s="166">
        <v>0.48</v>
      </c>
      <c r="AN13" s="166">
        <v>6.92</v>
      </c>
    </row>
    <row r="14" spans="2:40" x14ac:dyDescent="0.25">
      <c r="C14" s="11">
        <v>2.31</v>
      </c>
      <c r="D14" s="11">
        <v>0.02</v>
      </c>
      <c r="E14" s="11">
        <v>11.7</v>
      </c>
      <c r="H14" s="11">
        <v>0.13</v>
      </c>
      <c r="I14" s="11">
        <v>0.65</v>
      </c>
      <c r="J14" s="11">
        <v>31.59</v>
      </c>
      <c r="K14" s="11"/>
      <c r="M14" s="11">
        <v>0.35</v>
      </c>
      <c r="N14" s="11">
        <v>0.12</v>
      </c>
      <c r="O14" s="11">
        <v>0.15</v>
      </c>
      <c r="R14" s="166">
        <v>2.8074346975000002</v>
      </c>
      <c r="S14" s="166">
        <v>7.7177493999999999E-2</v>
      </c>
      <c r="T14" s="166">
        <v>9.5399999999999991</v>
      </c>
      <c r="W14" s="11">
        <v>3.06</v>
      </c>
      <c r="X14" s="11">
        <v>0.17</v>
      </c>
      <c r="Y14" s="11">
        <v>0.23</v>
      </c>
      <c r="AB14" s="166">
        <v>0.74</v>
      </c>
      <c r="AC14" s="166">
        <v>0.05</v>
      </c>
      <c r="AD14" s="166">
        <v>0.28999999999999998</v>
      </c>
      <c r="AG14" s="166">
        <v>0.94</v>
      </c>
      <c r="AH14" s="166">
        <v>0.04</v>
      </c>
      <c r="AI14" s="166">
        <v>0.25</v>
      </c>
      <c r="AL14" s="166">
        <v>4.42</v>
      </c>
      <c r="AM14" s="166">
        <v>0.09</v>
      </c>
      <c r="AN14" s="166">
        <v>4.01</v>
      </c>
    </row>
    <row r="15" spans="2:40" x14ac:dyDescent="0.25">
      <c r="C15" s="11">
        <v>6</v>
      </c>
      <c r="D15" s="11">
        <v>0.06</v>
      </c>
      <c r="E15" s="11">
        <v>3.17</v>
      </c>
      <c r="H15" s="11">
        <v>2.81</v>
      </c>
      <c r="I15" s="11">
        <v>0.09</v>
      </c>
      <c r="J15" s="11">
        <v>0.52</v>
      </c>
      <c r="K15" s="10"/>
      <c r="M15" s="11">
        <v>1.04</v>
      </c>
      <c r="N15" s="11">
        <v>0.03</v>
      </c>
      <c r="O15" s="11">
        <v>0.21</v>
      </c>
      <c r="R15" s="166">
        <v>0.1487588567</v>
      </c>
      <c r="S15" s="166">
        <v>4.7183560899999998E-2</v>
      </c>
      <c r="T15" s="166">
        <v>0.56999999999999995</v>
      </c>
      <c r="W15" s="11">
        <v>0.28000000000000003</v>
      </c>
      <c r="X15" s="11">
        <v>1.1100000000000001</v>
      </c>
      <c r="Y15" s="11">
        <v>0.56000000000000005</v>
      </c>
      <c r="AB15" s="166">
        <v>3.43</v>
      </c>
      <c r="AC15" s="166">
        <v>0.19</v>
      </c>
      <c r="AD15" s="166">
        <v>4.93</v>
      </c>
      <c r="AG15" s="166">
        <v>0.5</v>
      </c>
      <c r="AH15" s="166">
        <v>2.16</v>
      </c>
      <c r="AI15" s="166">
        <v>0.79</v>
      </c>
      <c r="AL15" s="166">
        <v>0.08</v>
      </c>
      <c r="AM15" s="166">
        <v>0.32</v>
      </c>
      <c r="AN15" s="166">
        <v>0.6</v>
      </c>
    </row>
    <row r="16" spans="2:40" x14ac:dyDescent="0.25">
      <c r="C16" s="11">
        <v>0.16</v>
      </c>
      <c r="D16" s="11">
        <v>0.54</v>
      </c>
      <c r="E16" s="11">
        <v>0.25</v>
      </c>
      <c r="H16" s="11">
        <v>1.49</v>
      </c>
      <c r="I16" s="11">
        <v>0.06</v>
      </c>
      <c r="J16" s="11">
        <v>0.5</v>
      </c>
      <c r="K16" s="11"/>
      <c r="M16" s="11">
        <v>1.82</v>
      </c>
      <c r="N16" s="11">
        <v>0.33</v>
      </c>
      <c r="O16" s="11">
        <v>1.83</v>
      </c>
      <c r="R16" s="166">
        <v>1.253976894</v>
      </c>
      <c r="S16" s="166">
        <v>0.25437344610000001</v>
      </c>
      <c r="T16" s="166">
        <v>0.55000000000000004</v>
      </c>
      <c r="W16" s="11">
        <v>1.08</v>
      </c>
      <c r="X16" s="11">
        <v>0.03</v>
      </c>
      <c r="Y16" s="11">
        <v>0.09</v>
      </c>
      <c r="AB16" s="166">
        <v>3.32</v>
      </c>
      <c r="AC16" s="166">
        <v>0.18</v>
      </c>
      <c r="AD16" s="166">
        <v>0.08</v>
      </c>
      <c r="AG16" s="166">
        <v>3</v>
      </c>
      <c r="AH16" s="166">
        <v>2.38</v>
      </c>
      <c r="AI16" s="166">
        <v>0.67</v>
      </c>
      <c r="AL16" s="166">
        <v>0.52</v>
      </c>
      <c r="AM16" s="166">
        <v>0.56999999999999995</v>
      </c>
      <c r="AN16" s="166">
        <v>0.27</v>
      </c>
    </row>
    <row r="17" spans="2:40" x14ac:dyDescent="0.25">
      <c r="C17" s="10"/>
      <c r="H17" s="11">
        <v>2.7</v>
      </c>
      <c r="I17" s="11">
        <v>0.25</v>
      </c>
      <c r="J17" s="11">
        <v>0.53</v>
      </c>
      <c r="K17" s="11"/>
      <c r="M17" s="11">
        <v>1.39</v>
      </c>
      <c r="N17" s="11">
        <v>0.31</v>
      </c>
      <c r="O17" s="11">
        <v>0.41</v>
      </c>
      <c r="R17" s="166">
        <v>1.6450271261</v>
      </c>
      <c r="S17" s="166">
        <v>0.1189950949</v>
      </c>
      <c r="T17" s="166">
        <v>0.63</v>
      </c>
      <c r="W17" s="11">
        <v>0.02</v>
      </c>
      <c r="X17" s="11">
        <v>0.04</v>
      </c>
      <c r="AB17" s="177"/>
      <c r="AC17" s="166">
        <v>0.1</v>
      </c>
      <c r="AD17" s="166">
        <v>0.5</v>
      </c>
      <c r="AG17" s="120"/>
      <c r="AH17" s="166">
        <v>0.14000000000000001</v>
      </c>
      <c r="AI17" s="120"/>
      <c r="AL17" s="166">
        <v>0.88</v>
      </c>
      <c r="AM17" s="166">
        <v>7.0000000000000007E-2</v>
      </c>
      <c r="AN17" s="120"/>
    </row>
    <row r="18" spans="2:40" x14ac:dyDescent="0.25">
      <c r="B18" t="s">
        <v>233</v>
      </c>
      <c r="C18" s="10"/>
      <c r="H18" s="11">
        <v>0.15</v>
      </c>
      <c r="I18" s="11">
        <v>0.72</v>
      </c>
      <c r="K18" s="11"/>
      <c r="M18" s="11">
        <v>0.2</v>
      </c>
      <c r="N18" s="11">
        <v>0.09</v>
      </c>
      <c r="R18" s="166">
        <v>3.9935676109</v>
      </c>
      <c r="X18" s="11">
        <v>0.17</v>
      </c>
      <c r="AL18" s="166">
        <v>0.94</v>
      </c>
      <c r="AM18" s="120"/>
      <c r="AN18" s="120"/>
    </row>
    <row r="19" spans="2:40" x14ac:dyDescent="0.25">
      <c r="C19" s="10"/>
      <c r="I19" s="11">
        <v>0.64</v>
      </c>
      <c r="K19" s="11"/>
      <c r="X19" s="11">
        <v>0.04</v>
      </c>
      <c r="AB19" t="s">
        <v>233</v>
      </c>
      <c r="AG19" t="s">
        <v>233</v>
      </c>
      <c r="AL19" s="166">
        <v>0.73</v>
      </c>
      <c r="AM19" s="120"/>
      <c r="AN19" s="120"/>
    </row>
    <row r="20" spans="2:40" x14ac:dyDescent="0.25">
      <c r="K20" s="11"/>
      <c r="M20" t="s">
        <v>233</v>
      </c>
      <c r="R20" t="s">
        <v>233</v>
      </c>
      <c r="AL20" s="166">
        <v>0.46</v>
      </c>
      <c r="AM20" s="120"/>
      <c r="AN20" s="120"/>
    </row>
    <row r="21" spans="2:40" x14ac:dyDescent="0.25">
      <c r="H21" t="s">
        <v>233</v>
      </c>
      <c r="W21" t="s">
        <v>233</v>
      </c>
    </row>
    <row r="22" spans="2:40" x14ac:dyDescent="0.25">
      <c r="AK22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Centre Hospitalier Universitaire Vaudois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Fluder Natalia</dc:creator>
  <cp:lastModifiedBy>Comte Denis</cp:lastModifiedBy>
  <dcterms:created xsi:type="dcterms:W3CDTF">2024-11-04T13:25:11Z</dcterms:created>
  <dcterms:modified xsi:type="dcterms:W3CDTF">2025-11-11T15:43:13Z</dcterms:modified>
</cp:coreProperties>
</file>