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eoyeniyis/Desktop/PUFA/JCI Insight Final/"/>
    </mc:Choice>
  </mc:AlternateContent>
  <xr:revisionPtr revIDLastSave="0" documentId="13_ncr:1_{84F9C58E-EC7B-BB4A-B794-51DADF7DC8A5}" xr6:coauthVersionLast="47" xr6:coauthVersionMax="47" xr10:uidLastSave="{00000000-0000-0000-0000-000000000000}"/>
  <bookViews>
    <workbookView xWindow="0" yWindow="500" windowWidth="29040" windowHeight="15840" tabRatio="895" firstSheet="20" activeTab="32" xr2:uid="{00000000-000D-0000-FFFF-FFFF00000000}"/>
  </bookViews>
  <sheets>
    <sheet name="Fig.1 B&amp;C&amp;D" sheetId="48" r:id="rId1"/>
    <sheet name="Fig. 1E" sheetId="49" r:id="rId2"/>
    <sheet name="2A&amp;B" sheetId="52" r:id="rId3"/>
    <sheet name="2C" sheetId="53" r:id="rId4"/>
    <sheet name="2D" sheetId="54" r:id="rId5"/>
    <sheet name="3A" sheetId="41" r:id="rId6"/>
    <sheet name="3C&amp;4C" sheetId="20" r:id="rId7"/>
    <sheet name="3D&amp;4i" sheetId="27" r:id="rId8"/>
    <sheet name="3E&amp;4F" sheetId="21" r:id="rId9"/>
    <sheet name="3F" sheetId="26" r:id="rId10"/>
    <sheet name="3G&amp;4B" sheetId="40" r:id="rId11"/>
    <sheet name="3H &amp;4H" sheetId="38" r:id="rId12"/>
    <sheet name="3i&amp;4E" sheetId="36" r:id="rId13"/>
    <sheet name="3J" sheetId="29" r:id="rId14"/>
    <sheet name="3K" sheetId="32" r:id="rId15"/>
    <sheet name="3L" sheetId="31" r:id="rId16"/>
    <sheet name="4A" sheetId="34" r:id="rId17"/>
    <sheet name="4D" sheetId="35" r:id="rId18"/>
    <sheet name="4G" sheetId="33" r:id="rId19"/>
    <sheet name="5A&amp;7D" sheetId="55" r:id="rId20"/>
    <sheet name="5A&amp;C_MES83" sheetId="57" r:id="rId21"/>
    <sheet name="5B_TRP" sheetId="46" r:id="rId22"/>
    <sheet name="5B_u251" sheetId="47" r:id="rId23"/>
    <sheet name="5C" sheetId="56" r:id="rId24"/>
    <sheet name="6D" sheetId="45" r:id="rId25"/>
    <sheet name="7A" sheetId="14" r:id="rId26"/>
    <sheet name="7B" sheetId="23" r:id="rId27"/>
    <sheet name="7C" sheetId="25" r:id="rId28"/>
    <sheet name="7D" sheetId="44" r:id="rId29"/>
    <sheet name="7F &amp; G" sheetId="42" r:id="rId30"/>
    <sheet name="8B-D" sheetId="50" r:id="rId31"/>
    <sheet name="8F-H" sheetId="51" r:id="rId32"/>
    <sheet name="Fig 8i" sheetId="62" r:id="rId33"/>
    <sheet name="Suppl 1" sheetId="58" r:id="rId34"/>
    <sheet name="Suppl 2A" sheetId="28" r:id="rId35"/>
    <sheet name="Suppl 2B" sheetId="30" r:id="rId36"/>
    <sheet name="Supl 2C" sheetId="39" r:id="rId37"/>
    <sheet name="Suppl 2D" sheetId="37" r:id="rId38"/>
    <sheet name="Suppl 2E" sheetId="19" r:id="rId39"/>
    <sheet name="Suppl 2F" sheetId="18" r:id="rId40"/>
    <sheet name="Suppl 3" sheetId="59" r:id="rId41"/>
    <sheet name="Suppl 4" sheetId="60" r:id="rId42"/>
    <sheet name="Suppl 5" sheetId="61" r:id="rId43"/>
  </sheets>
  <definedNames>
    <definedName name="_xlnm.Print_Area" localSheetId="0">'Fig.1 B&amp;C&amp;D'!$A$2:$D$34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61" l="1"/>
  <c r="G7" i="61"/>
  <c r="D7" i="61"/>
  <c r="B7" i="61"/>
  <c r="I6" i="61"/>
  <c r="G6" i="61"/>
  <c r="D6" i="61"/>
  <c r="B6" i="61"/>
  <c r="F18" i="60"/>
  <c r="E18" i="60"/>
  <c r="D18" i="60"/>
  <c r="F16" i="60"/>
  <c r="E16" i="60"/>
  <c r="D16" i="60"/>
  <c r="E14" i="60"/>
  <c r="D14" i="60"/>
  <c r="G47" i="59"/>
  <c r="F47" i="59"/>
  <c r="G43" i="59"/>
  <c r="F43" i="59"/>
  <c r="G39" i="59"/>
  <c r="F39" i="59"/>
  <c r="F35" i="59"/>
  <c r="D30" i="59"/>
  <c r="G30" i="59" s="1"/>
  <c r="I30" i="59" s="1"/>
  <c r="J30" i="59" s="1"/>
  <c r="D29" i="59"/>
  <c r="G29" i="59" s="1"/>
  <c r="I29" i="59" s="1"/>
  <c r="J29" i="59" s="1"/>
  <c r="G28" i="59"/>
  <c r="I28" i="59" s="1"/>
  <c r="J28" i="59" s="1"/>
  <c r="D28" i="59"/>
  <c r="D27" i="59"/>
  <c r="G27" i="59" s="1"/>
  <c r="I27" i="59" s="1"/>
  <c r="J27" i="59" s="1"/>
  <c r="D26" i="59"/>
  <c r="G26" i="59" s="1"/>
  <c r="I26" i="59" s="1"/>
  <c r="J26" i="59" s="1"/>
  <c r="G25" i="59"/>
  <c r="I25" i="59" s="1"/>
  <c r="J25" i="59" s="1"/>
  <c r="D25" i="59"/>
  <c r="D24" i="59"/>
  <c r="G24" i="59" s="1"/>
  <c r="I24" i="59" s="1"/>
  <c r="J24" i="59" s="1"/>
  <c r="D23" i="59"/>
  <c r="G23" i="59" s="1"/>
  <c r="I23" i="59" s="1"/>
  <c r="J23" i="59" s="1"/>
  <c r="G21" i="59"/>
  <c r="I21" i="59" s="1"/>
  <c r="J21" i="59" s="1"/>
  <c r="D21" i="59"/>
  <c r="D20" i="59"/>
  <c r="G20" i="59" s="1"/>
  <c r="I20" i="59" s="1"/>
  <c r="J20" i="59" s="1"/>
  <c r="D19" i="59"/>
  <c r="G19" i="59" s="1"/>
  <c r="I19" i="59" s="1"/>
  <c r="J19" i="59" s="1"/>
  <c r="G18" i="59"/>
  <c r="I18" i="59" s="1"/>
  <c r="J18" i="59" s="1"/>
  <c r="D18" i="59"/>
  <c r="D17" i="59"/>
  <c r="G17" i="59" s="1"/>
  <c r="I17" i="59" s="1"/>
  <c r="J17" i="59" s="1"/>
  <c r="D16" i="59"/>
  <c r="G16" i="59" s="1"/>
  <c r="I16" i="59" s="1"/>
  <c r="J16" i="59" s="1"/>
  <c r="G15" i="59"/>
  <c r="I15" i="59" s="1"/>
  <c r="J15" i="59" s="1"/>
  <c r="D15" i="59"/>
  <c r="D14" i="59"/>
  <c r="G14" i="59" s="1"/>
  <c r="I14" i="59" s="1"/>
  <c r="J14" i="59" s="1"/>
  <c r="T10" i="59"/>
  <c r="S10" i="59"/>
  <c r="S9" i="59"/>
  <c r="T9" i="59" s="1"/>
  <c r="S8" i="59"/>
  <c r="T8" i="59" s="1"/>
  <c r="T7" i="59"/>
  <c r="S7" i="59"/>
  <c r="S6" i="59"/>
  <c r="T6" i="59" s="1"/>
  <c r="S5" i="59"/>
  <c r="T5" i="59" s="1"/>
  <c r="D12" i="58"/>
  <c r="E12" i="58" s="1"/>
  <c r="D11" i="58"/>
  <c r="E11" i="58" s="1"/>
  <c r="D10" i="58"/>
  <c r="E10" i="58" s="1"/>
  <c r="E9" i="58"/>
  <c r="G9" i="58" s="1"/>
  <c r="D9" i="58"/>
  <c r="D8" i="58"/>
  <c r="E8" i="58" s="1"/>
  <c r="E7" i="58"/>
  <c r="D7" i="58"/>
  <c r="E6" i="58"/>
  <c r="D6" i="58"/>
  <c r="E5" i="58"/>
  <c r="H9" i="58" s="1"/>
  <c r="D5" i="58"/>
  <c r="H70" i="57"/>
  <c r="G70" i="57"/>
  <c r="F70" i="57"/>
  <c r="H66" i="57"/>
  <c r="G66" i="57"/>
  <c r="F66" i="57"/>
  <c r="W64" i="57"/>
  <c r="X64" i="57" s="1"/>
  <c r="Y64" i="57" s="1"/>
  <c r="Z64" i="57" s="1"/>
  <c r="X63" i="57"/>
  <c r="Y63" i="57" s="1"/>
  <c r="Z63" i="57" s="1"/>
  <c r="W63" i="57"/>
  <c r="X62" i="57"/>
  <c r="Y62" i="57" s="1"/>
  <c r="Z62" i="57" s="1"/>
  <c r="W62" i="57"/>
  <c r="G62" i="57"/>
  <c r="F62" i="57"/>
  <c r="X61" i="57"/>
  <c r="Y61" i="57" s="1"/>
  <c r="Z61" i="57" s="1"/>
  <c r="W61" i="57"/>
  <c r="W60" i="57"/>
  <c r="X60" i="57" s="1"/>
  <c r="Y60" i="57" s="1"/>
  <c r="Z60" i="57" s="1"/>
  <c r="R60" i="57"/>
  <c r="Q60" i="57"/>
  <c r="W59" i="57"/>
  <c r="X59" i="57" s="1"/>
  <c r="Y59" i="57" s="1"/>
  <c r="Z59" i="57" s="1"/>
  <c r="R59" i="57"/>
  <c r="Q59" i="57"/>
  <c r="W58" i="57"/>
  <c r="X58" i="57" s="1"/>
  <c r="Y58" i="57" s="1"/>
  <c r="Z58" i="57" s="1"/>
  <c r="R58" i="57"/>
  <c r="Q58" i="57"/>
  <c r="W57" i="57"/>
  <c r="X57" i="57" s="1"/>
  <c r="Y57" i="57" s="1"/>
  <c r="Z57" i="57" s="1"/>
  <c r="R57" i="57"/>
  <c r="Q57" i="57"/>
  <c r="W56" i="57"/>
  <c r="X56" i="57" s="1"/>
  <c r="Y56" i="57" s="1"/>
  <c r="Z56" i="57" s="1"/>
  <c r="R56" i="57"/>
  <c r="Q56" i="57"/>
  <c r="W55" i="57"/>
  <c r="X55" i="57" s="1"/>
  <c r="Y55" i="57" s="1"/>
  <c r="Z55" i="57" s="1"/>
  <c r="R55" i="57"/>
  <c r="Q55" i="57"/>
  <c r="W54" i="57"/>
  <c r="X54" i="57" s="1"/>
  <c r="Y54" i="57" s="1"/>
  <c r="Z54" i="57" s="1"/>
  <c r="R54" i="57"/>
  <c r="Q54" i="57"/>
  <c r="W53" i="57"/>
  <c r="X53" i="57" s="1"/>
  <c r="Y53" i="57" s="1"/>
  <c r="Z53" i="57" s="1"/>
  <c r="R53" i="57"/>
  <c r="Q53" i="57"/>
  <c r="D26" i="57"/>
  <c r="C26" i="57"/>
  <c r="C25" i="57"/>
  <c r="D25" i="57" s="1"/>
  <c r="D24" i="57"/>
  <c r="C24" i="57"/>
  <c r="D23" i="57"/>
  <c r="C23" i="57"/>
  <c r="C22" i="57"/>
  <c r="D22" i="57" s="1"/>
  <c r="D21" i="57"/>
  <c r="C21" i="57"/>
  <c r="T18" i="57"/>
  <c r="S18" i="57"/>
  <c r="S17" i="57"/>
  <c r="T17" i="57" s="1"/>
  <c r="T16" i="57"/>
  <c r="S16" i="57"/>
  <c r="W15" i="57"/>
  <c r="V15" i="57"/>
  <c r="S15" i="57"/>
  <c r="T15" i="57" s="1"/>
  <c r="T14" i="57"/>
  <c r="S14" i="57"/>
  <c r="T13" i="57"/>
  <c r="S13" i="57"/>
  <c r="S12" i="57"/>
  <c r="T12" i="57" s="1"/>
  <c r="W11" i="57"/>
  <c r="V11" i="57"/>
  <c r="T11" i="57"/>
  <c r="S11" i="57"/>
  <c r="S10" i="57"/>
  <c r="T10" i="57" s="1"/>
  <c r="T9" i="57"/>
  <c r="S9" i="57"/>
  <c r="T8" i="57"/>
  <c r="S8" i="57"/>
  <c r="Q8" i="57"/>
  <c r="V7" i="57"/>
  <c r="T7" i="57"/>
  <c r="S7" i="57"/>
  <c r="F5" i="58" l="1"/>
  <c r="G5" i="58"/>
  <c r="F9" i="58"/>
  <c r="C13" i="34" l="1"/>
  <c r="U9" i="38"/>
  <c r="V9" i="38" s="1"/>
  <c r="U10" i="38"/>
  <c r="V10" i="38" s="1"/>
  <c r="U11" i="38"/>
  <c r="V11" i="38" s="1"/>
  <c r="U12" i="38"/>
  <c r="V12" i="38"/>
  <c r="U13" i="38"/>
  <c r="V13" i="38" s="1"/>
  <c r="U14" i="38"/>
  <c r="V14" i="38" s="1"/>
  <c r="R7" i="40"/>
  <c r="S7" i="40" s="1"/>
  <c r="R8" i="40"/>
  <c r="R9" i="40"/>
  <c r="S9" i="40" s="1"/>
  <c r="R10" i="40"/>
  <c r="S10" i="40" s="1"/>
  <c r="R11" i="40"/>
  <c r="S11" i="40" s="1"/>
  <c r="R12" i="40"/>
  <c r="S12" i="40" s="1"/>
  <c r="I37" i="56"/>
  <c r="H37" i="56"/>
  <c r="G37" i="56"/>
  <c r="I34" i="56"/>
  <c r="H34" i="56"/>
  <c r="G34" i="56"/>
  <c r="H31" i="56"/>
  <c r="G31" i="56"/>
  <c r="H27" i="56"/>
  <c r="G27" i="56"/>
  <c r="H24" i="56"/>
  <c r="G24" i="56"/>
  <c r="F21" i="56"/>
  <c r="G21" i="56" s="1"/>
  <c r="R10" i="56"/>
  <c r="S10" i="56" s="1"/>
  <c r="S9" i="56"/>
  <c r="R9" i="56"/>
  <c r="R8" i="56"/>
  <c r="S8" i="56" s="1"/>
  <c r="R7" i="56"/>
  <c r="S7" i="56" s="1"/>
  <c r="S6" i="56"/>
  <c r="R6" i="56"/>
  <c r="R5" i="56"/>
  <c r="S5" i="56" s="1"/>
  <c r="R4" i="56"/>
  <c r="S4" i="56" s="1"/>
  <c r="S3" i="56"/>
  <c r="R3" i="56"/>
  <c r="I62" i="55"/>
  <c r="H62" i="55"/>
  <c r="G62" i="55"/>
  <c r="F62" i="55"/>
  <c r="H61" i="55"/>
  <c r="G61" i="55"/>
  <c r="F61" i="55"/>
  <c r="H60" i="55"/>
  <c r="G60" i="55"/>
  <c r="F60" i="55"/>
  <c r="G59" i="55"/>
  <c r="F59" i="55"/>
  <c r="H32" i="55"/>
  <c r="G32" i="55"/>
  <c r="F32" i="55"/>
  <c r="G31" i="55"/>
  <c r="F31" i="55"/>
  <c r="H30" i="55"/>
  <c r="G30" i="55"/>
  <c r="F30" i="55"/>
  <c r="H29" i="55"/>
  <c r="G29" i="55"/>
  <c r="F29" i="55"/>
  <c r="G28" i="55"/>
  <c r="F28" i="55"/>
  <c r="H23" i="55"/>
  <c r="G23" i="55"/>
  <c r="F23" i="55"/>
  <c r="G22" i="55"/>
  <c r="F22" i="55"/>
  <c r="H21" i="55"/>
  <c r="G21" i="55"/>
  <c r="F21" i="55"/>
  <c r="H20" i="55"/>
  <c r="G20" i="55"/>
  <c r="F20" i="55"/>
  <c r="G19" i="55"/>
  <c r="F19" i="55"/>
  <c r="C19" i="55"/>
  <c r="S8" i="40" l="1"/>
  <c r="I24" i="56"/>
  <c r="H21" i="56"/>
  <c r="I27" i="56"/>
  <c r="F7" i="53" l="1"/>
  <c r="F6" i="53"/>
  <c r="F5" i="53"/>
  <c r="F4" i="53"/>
  <c r="F3" i="53"/>
  <c r="F15" i="42"/>
  <c r="N16" i="45"/>
  <c r="O16" i="45" s="1"/>
  <c r="J16" i="45"/>
  <c r="K16" i="45" s="1"/>
  <c r="F16" i="45"/>
  <c r="G16" i="45" s="1"/>
  <c r="N15" i="45"/>
  <c r="O15" i="45" s="1"/>
  <c r="K15" i="45"/>
  <c r="J15" i="45"/>
  <c r="F15" i="45"/>
  <c r="G15" i="45" s="1"/>
  <c r="N14" i="45"/>
  <c r="O14" i="45" s="1"/>
  <c r="K14" i="45"/>
  <c r="J14" i="45"/>
  <c r="F14" i="45"/>
  <c r="G14" i="45" s="1"/>
  <c r="N13" i="45"/>
  <c r="O13" i="45" s="1"/>
  <c r="J13" i="45"/>
  <c r="K13" i="45" s="1"/>
  <c r="F13" i="45"/>
  <c r="G13" i="45" s="1"/>
  <c r="N12" i="45"/>
  <c r="O12" i="45" s="1"/>
  <c r="J12" i="45"/>
  <c r="K12" i="45" s="1"/>
  <c r="F12" i="45"/>
  <c r="G12" i="45" s="1"/>
  <c r="Q12" i="45" s="1"/>
  <c r="N11" i="45"/>
  <c r="O11" i="45" s="1"/>
  <c r="K11" i="45"/>
  <c r="J11" i="45"/>
  <c r="F11" i="45"/>
  <c r="G11" i="45" s="1"/>
  <c r="O10" i="45"/>
  <c r="N10" i="45"/>
  <c r="K10" i="45"/>
  <c r="J10" i="45"/>
  <c r="F10" i="45"/>
  <c r="G10" i="45" s="1"/>
  <c r="N9" i="45"/>
  <c r="O9" i="45" s="1"/>
  <c r="J9" i="45"/>
  <c r="K9" i="45" s="1"/>
  <c r="F9" i="45"/>
  <c r="G9" i="45" s="1"/>
  <c r="Q9" i="45" s="1"/>
  <c r="N8" i="45"/>
  <c r="O8" i="45" s="1"/>
  <c r="J8" i="45"/>
  <c r="K8" i="45" s="1"/>
  <c r="F8" i="45"/>
  <c r="G8" i="45" s="1"/>
  <c r="O7" i="45"/>
  <c r="N7" i="45"/>
  <c r="J7" i="45"/>
  <c r="K7" i="45" s="1"/>
  <c r="F7" i="45"/>
  <c r="G7" i="45" s="1"/>
  <c r="N6" i="45"/>
  <c r="O6" i="45" s="1"/>
  <c r="J6" i="45"/>
  <c r="K6" i="45" s="1"/>
  <c r="F6" i="45"/>
  <c r="G6" i="45" s="1"/>
  <c r="Q6" i="45" s="1"/>
  <c r="N5" i="45"/>
  <c r="O5" i="45" s="1"/>
  <c r="J5" i="45"/>
  <c r="K5" i="45" s="1"/>
  <c r="F5" i="45"/>
  <c r="G5" i="45" s="1"/>
  <c r="F22" i="44"/>
  <c r="G22" i="44" s="1"/>
  <c r="H22" i="44" s="1"/>
  <c r="F21" i="44"/>
  <c r="G21" i="44" s="1"/>
  <c r="H21" i="44" s="1"/>
  <c r="F20" i="44"/>
  <c r="G20" i="44" s="1"/>
  <c r="H20" i="44" s="1"/>
  <c r="F19" i="44"/>
  <c r="G19" i="44" s="1"/>
  <c r="H19" i="44" s="1"/>
  <c r="I19" i="44" s="1"/>
  <c r="F18" i="44"/>
  <c r="G18" i="44" s="1"/>
  <c r="H18" i="44" s="1"/>
  <c r="F17" i="44"/>
  <c r="G17" i="44" s="1"/>
  <c r="H17" i="44" s="1"/>
  <c r="F16" i="44"/>
  <c r="G16" i="44" s="1"/>
  <c r="H16" i="44" s="1"/>
  <c r="F15" i="44"/>
  <c r="G15" i="44" s="1"/>
  <c r="H15" i="44" s="1"/>
  <c r="I15" i="44" s="1"/>
  <c r="F14" i="44"/>
  <c r="G14" i="44" s="1"/>
  <c r="H14" i="44" s="1"/>
  <c r="F13" i="44"/>
  <c r="G13" i="44" s="1"/>
  <c r="H13" i="44" s="1"/>
  <c r="F12" i="44"/>
  <c r="G12" i="44" s="1"/>
  <c r="H12" i="44" s="1"/>
  <c r="F11" i="44"/>
  <c r="G11" i="44" s="1"/>
  <c r="H11" i="44" s="1"/>
  <c r="F10" i="44"/>
  <c r="G10" i="44" s="1"/>
  <c r="H10" i="44" s="1"/>
  <c r="F9" i="44"/>
  <c r="G9" i="44" s="1"/>
  <c r="H9" i="44" s="1"/>
  <c r="F8" i="44"/>
  <c r="G8" i="44" s="1"/>
  <c r="H8" i="44" s="1"/>
  <c r="F7" i="44"/>
  <c r="G7" i="44" s="1"/>
  <c r="H7" i="44" s="1"/>
  <c r="F6" i="44"/>
  <c r="G6" i="44" s="1"/>
  <c r="H6" i="44" s="1"/>
  <c r="F5" i="44"/>
  <c r="G5" i="44" s="1"/>
  <c r="H5" i="44" s="1"/>
  <c r="F4" i="44"/>
  <c r="G4" i="44" s="1"/>
  <c r="H4" i="44" s="1"/>
  <c r="F3" i="44"/>
  <c r="G3" i="44" s="1"/>
  <c r="H3" i="44" s="1"/>
  <c r="F22" i="42"/>
  <c r="E22" i="42"/>
  <c r="D22" i="42"/>
  <c r="F21" i="42"/>
  <c r="E21" i="42"/>
  <c r="D21" i="42"/>
  <c r="F20" i="42"/>
  <c r="E20" i="42"/>
  <c r="D20" i="42"/>
  <c r="F19" i="42"/>
  <c r="E19" i="42"/>
  <c r="D19" i="42"/>
  <c r="F18" i="42"/>
  <c r="E18" i="42"/>
  <c r="D18" i="42"/>
  <c r="F17" i="42"/>
  <c r="E17" i="42"/>
  <c r="D17" i="42"/>
  <c r="F16" i="42"/>
  <c r="E16" i="42"/>
  <c r="D16" i="42"/>
  <c r="E15" i="42"/>
  <c r="D15" i="42"/>
  <c r="N12" i="42"/>
  <c r="O12" i="42" s="1"/>
  <c r="K12" i="42"/>
  <c r="J12" i="42"/>
  <c r="F12" i="42"/>
  <c r="G12" i="42" s="1"/>
  <c r="N11" i="42"/>
  <c r="O11" i="42" s="1"/>
  <c r="J11" i="42"/>
  <c r="K11" i="42" s="1"/>
  <c r="F11" i="42"/>
  <c r="G11" i="42" s="1"/>
  <c r="N10" i="42"/>
  <c r="O10" i="42" s="1"/>
  <c r="J10" i="42"/>
  <c r="K10" i="42" s="1"/>
  <c r="F10" i="42"/>
  <c r="G10" i="42" s="1"/>
  <c r="N9" i="42"/>
  <c r="O9" i="42" s="1"/>
  <c r="J9" i="42"/>
  <c r="K9" i="42" s="1"/>
  <c r="F9" i="42"/>
  <c r="G9" i="42" s="1"/>
  <c r="N8" i="42"/>
  <c r="O8" i="42" s="1"/>
  <c r="J8" i="42"/>
  <c r="K8" i="42" s="1"/>
  <c r="F8" i="42"/>
  <c r="G8" i="42" s="1"/>
  <c r="N7" i="42"/>
  <c r="O7" i="42" s="1"/>
  <c r="K7" i="42"/>
  <c r="J7" i="42"/>
  <c r="F7" i="42"/>
  <c r="G7" i="42" s="1"/>
  <c r="N6" i="42"/>
  <c r="O6" i="42" s="1"/>
  <c r="K6" i="42"/>
  <c r="J6" i="42"/>
  <c r="F6" i="42"/>
  <c r="G6" i="42" s="1"/>
  <c r="N5" i="42"/>
  <c r="O5" i="42" s="1"/>
  <c r="J5" i="42"/>
  <c r="K5" i="42" s="1"/>
  <c r="F5" i="42"/>
  <c r="G5" i="42" s="1"/>
  <c r="P8" i="45" l="1"/>
  <c r="Q8" i="45"/>
  <c r="Q11" i="45"/>
  <c r="P11" i="45"/>
  <c r="Q16" i="45"/>
  <c r="P16" i="45"/>
  <c r="P14" i="45"/>
  <c r="Q14" i="45"/>
  <c r="Q7" i="45"/>
  <c r="P7" i="45"/>
  <c r="Q10" i="45"/>
  <c r="P10" i="45"/>
  <c r="Q15" i="45"/>
  <c r="P5" i="45"/>
  <c r="Q5" i="45"/>
  <c r="Q13" i="45"/>
  <c r="P13" i="45"/>
  <c r="P6" i="45"/>
  <c r="P9" i="45"/>
  <c r="P12" i="45"/>
  <c r="P15" i="45"/>
  <c r="I11" i="44"/>
  <c r="I7" i="44"/>
  <c r="I5" i="44"/>
  <c r="I21" i="44"/>
  <c r="I17" i="44"/>
  <c r="I3" i="44"/>
  <c r="I9" i="44"/>
  <c r="I13" i="44"/>
  <c r="I11" i="40" l="1"/>
  <c r="I15" i="40" s="1"/>
  <c r="B22" i="40" s="1"/>
  <c r="E12" i="40"/>
  <c r="E16" i="40" s="1"/>
  <c r="B26" i="40" s="1"/>
  <c r="C16" i="39"/>
  <c r="C20" i="39" s="1"/>
  <c r="B16" i="39"/>
  <c r="B20" i="39" s="1"/>
  <c r="A16" i="39"/>
  <c r="L11" i="39"/>
  <c r="L16" i="39" s="1"/>
  <c r="L20" i="39" s="1"/>
  <c r="K11" i="39"/>
  <c r="K16" i="39" s="1"/>
  <c r="K20" i="39" s="1"/>
  <c r="J11" i="39"/>
  <c r="J16" i="39" s="1"/>
  <c r="I11" i="39"/>
  <c r="I16" i="39" s="1"/>
  <c r="I20" i="39" s="1"/>
  <c r="H11" i="39"/>
  <c r="H16" i="39" s="1"/>
  <c r="H20" i="39" s="1"/>
  <c r="G11" i="39"/>
  <c r="G16" i="39" s="1"/>
  <c r="F11" i="39"/>
  <c r="F16" i="39" s="1"/>
  <c r="F20" i="39" s="1"/>
  <c r="E11" i="39"/>
  <c r="E16" i="39" s="1"/>
  <c r="E20" i="39" s="1"/>
  <c r="D11" i="39"/>
  <c r="D16" i="39" s="1"/>
  <c r="C11" i="39"/>
  <c r="B11" i="39"/>
  <c r="A11" i="39"/>
  <c r="L10" i="39"/>
  <c r="L15" i="39" s="1"/>
  <c r="L19" i="39" s="1"/>
  <c r="K10" i="39"/>
  <c r="K15" i="39" s="1"/>
  <c r="K19" i="39" s="1"/>
  <c r="J10" i="39"/>
  <c r="J15" i="39" s="1"/>
  <c r="I10" i="39"/>
  <c r="I15" i="39" s="1"/>
  <c r="I19" i="39" s="1"/>
  <c r="H10" i="39"/>
  <c r="H15" i="39" s="1"/>
  <c r="H19" i="39" s="1"/>
  <c r="G10" i="39"/>
  <c r="G15" i="39" s="1"/>
  <c r="F10" i="39"/>
  <c r="F15" i="39" s="1"/>
  <c r="F19" i="39" s="1"/>
  <c r="E10" i="39"/>
  <c r="E15" i="39" s="1"/>
  <c r="E19" i="39" s="1"/>
  <c r="D10" i="39"/>
  <c r="D15" i="39" s="1"/>
  <c r="C10" i="39"/>
  <c r="C15" i="39" s="1"/>
  <c r="C19" i="39" s="1"/>
  <c r="B10" i="39"/>
  <c r="B15" i="39" s="1"/>
  <c r="B19" i="39" s="1"/>
  <c r="A10" i="39"/>
  <c r="A15" i="39" s="1"/>
  <c r="J11" i="40" l="1"/>
  <c r="J15" i="40" s="1"/>
  <c r="C22" i="40" s="1"/>
  <c r="K11" i="40"/>
  <c r="K15" i="40" s="1"/>
  <c r="D22" i="40" s="1"/>
  <c r="F12" i="40"/>
  <c r="F16" i="40" s="1"/>
  <c r="C26" i="40" s="1"/>
  <c r="A10" i="40"/>
  <c r="A14" i="40" s="1"/>
  <c r="B19" i="40" s="1"/>
  <c r="G12" i="40"/>
  <c r="G16" i="40" s="1"/>
  <c r="D26" i="40" s="1"/>
  <c r="C10" i="40"/>
  <c r="C14" i="40" s="1"/>
  <c r="D19" i="40" s="1"/>
  <c r="H12" i="40"/>
  <c r="H16" i="40" s="1"/>
  <c r="E26" i="40" s="1"/>
  <c r="J10" i="40"/>
  <c r="J14" i="40" s="1"/>
  <c r="C23" i="40" s="1"/>
  <c r="K10" i="40"/>
  <c r="K14" i="40" s="1"/>
  <c r="D23" i="40" s="1"/>
  <c r="L10" i="40"/>
  <c r="L14" i="40" s="1"/>
  <c r="E23" i="40" s="1"/>
  <c r="H11" i="40"/>
  <c r="H15" i="40" s="1"/>
  <c r="E20" i="40" s="1"/>
  <c r="D19" i="39"/>
  <c r="D20" i="39"/>
  <c r="G20" i="39"/>
  <c r="G19" i="39"/>
  <c r="J20" i="39"/>
  <c r="J19" i="39"/>
  <c r="B10" i="40"/>
  <c r="B14" i="40" s="1"/>
  <c r="C19" i="40" s="1"/>
  <c r="L11" i="40"/>
  <c r="L15" i="40" s="1"/>
  <c r="E22" i="40" s="1"/>
  <c r="A19" i="39"/>
  <c r="A20" i="39"/>
  <c r="A11" i="40"/>
  <c r="A15" i="40" s="1"/>
  <c r="B25" i="40" s="1"/>
  <c r="D10" i="40"/>
  <c r="D14" i="40" s="1"/>
  <c r="E19" i="40" s="1"/>
  <c r="B11" i="40"/>
  <c r="B15" i="40" s="1"/>
  <c r="C25" i="40" s="1"/>
  <c r="E10" i="40"/>
  <c r="E14" i="40" s="1"/>
  <c r="B21" i="40" s="1"/>
  <c r="C11" i="40"/>
  <c r="C15" i="40" s="1"/>
  <c r="D25" i="40" s="1"/>
  <c r="A12" i="40"/>
  <c r="A16" i="40" s="1"/>
  <c r="B24" i="40" s="1"/>
  <c r="F10" i="40"/>
  <c r="F14" i="40" s="1"/>
  <c r="C21" i="40" s="1"/>
  <c r="D11" i="40"/>
  <c r="D15" i="40" s="1"/>
  <c r="E25" i="40" s="1"/>
  <c r="B12" i="40"/>
  <c r="B16" i="40" s="1"/>
  <c r="C24" i="40" s="1"/>
  <c r="G10" i="40"/>
  <c r="G14" i="40" s="1"/>
  <c r="D21" i="40" s="1"/>
  <c r="E11" i="40"/>
  <c r="E15" i="40" s="1"/>
  <c r="B20" i="40" s="1"/>
  <c r="C12" i="40"/>
  <c r="C16" i="40" s="1"/>
  <c r="D24" i="40" s="1"/>
  <c r="H10" i="40"/>
  <c r="H14" i="40" s="1"/>
  <c r="E21" i="40" s="1"/>
  <c r="F11" i="40"/>
  <c r="F15" i="40" s="1"/>
  <c r="C20" i="40" s="1"/>
  <c r="D12" i="40"/>
  <c r="D16" i="40" s="1"/>
  <c r="E24" i="40" s="1"/>
  <c r="I10" i="40"/>
  <c r="I14" i="40" s="1"/>
  <c r="B23" i="40" s="1"/>
  <c r="G11" i="40"/>
  <c r="G15" i="40" s="1"/>
  <c r="D20" i="40" s="1"/>
  <c r="C30" i="39" l="1"/>
  <c r="B30" i="39"/>
  <c r="C24" i="39"/>
  <c r="B24" i="39"/>
  <c r="B28" i="39"/>
  <c r="C28" i="39"/>
  <c r="C23" i="39"/>
  <c r="B23" i="39"/>
  <c r="C26" i="39"/>
  <c r="B26" i="39"/>
  <c r="C27" i="39"/>
  <c r="B27" i="39"/>
  <c r="C29" i="39"/>
  <c r="B29" i="39"/>
  <c r="C25" i="39"/>
  <c r="B25" i="39"/>
  <c r="L28" i="38" l="1"/>
  <c r="L37" i="38" s="1"/>
  <c r="K28" i="38"/>
  <c r="J28" i="38"/>
  <c r="J37" i="38" s="1"/>
  <c r="I28" i="38"/>
  <c r="H28" i="38"/>
  <c r="H37" i="38" s="1"/>
  <c r="G28" i="38"/>
  <c r="F28" i="38"/>
  <c r="F37" i="38" s="1"/>
  <c r="E28" i="38"/>
  <c r="D28" i="38"/>
  <c r="D37" i="38" s="1"/>
  <c r="C28" i="38"/>
  <c r="B28" i="38"/>
  <c r="B37" i="38" s="1"/>
  <c r="A28" i="38"/>
  <c r="L27" i="38"/>
  <c r="L36" i="38" s="1"/>
  <c r="K27" i="38"/>
  <c r="J27" i="38"/>
  <c r="J36" i="38" s="1"/>
  <c r="I27" i="38"/>
  <c r="H27" i="38"/>
  <c r="H36" i="38" s="1"/>
  <c r="G27" i="38"/>
  <c r="F27" i="38"/>
  <c r="F36" i="38" s="1"/>
  <c r="E27" i="38"/>
  <c r="D27" i="38"/>
  <c r="D36" i="38" s="1"/>
  <c r="C27" i="38"/>
  <c r="B27" i="38"/>
  <c r="B36" i="38" s="1"/>
  <c r="A27" i="38"/>
  <c r="L26" i="38"/>
  <c r="L35" i="38" s="1"/>
  <c r="K26" i="38"/>
  <c r="J26" i="38"/>
  <c r="J35" i="38" s="1"/>
  <c r="I26" i="38"/>
  <c r="H26" i="38"/>
  <c r="H35" i="38" s="1"/>
  <c r="G26" i="38"/>
  <c r="F26" i="38"/>
  <c r="F35" i="38" s="1"/>
  <c r="E26" i="38"/>
  <c r="D26" i="38"/>
  <c r="D35" i="38" s="1"/>
  <c r="C26" i="38"/>
  <c r="B26" i="38"/>
  <c r="B35" i="38" s="1"/>
  <c r="A26" i="38"/>
  <c r="L25" i="38"/>
  <c r="L34" i="38" s="1"/>
  <c r="K25" i="38"/>
  <c r="J25" i="38"/>
  <c r="J34" i="38" s="1"/>
  <c r="I25" i="38"/>
  <c r="H25" i="38"/>
  <c r="H34" i="38" s="1"/>
  <c r="G25" i="38"/>
  <c r="F25" i="38"/>
  <c r="F34" i="38" s="1"/>
  <c r="E25" i="38"/>
  <c r="D25" i="38"/>
  <c r="D34" i="38" s="1"/>
  <c r="C25" i="38"/>
  <c r="B25" i="38"/>
  <c r="B34" i="38" s="1"/>
  <c r="A25" i="38"/>
  <c r="C41" i="38" l="1"/>
  <c r="C52" i="38" s="1"/>
  <c r="C34" i="38"/>
  <c r="C35" i="38"/>
  <c r="C43" i="38" s="1"/>
  <c r="C54" i="38" s="1"/>
  <c r="C36" i="38"/>
  <c r="C45" i="38" s="1"/>
  <c r="C56" i="38" s="1"/>
  <c r="C37" i="38"/>
  <c r="C47" i="38" s="1"/>
  <c r="C58" i="38" s="1"/>
  <c r="D41" i="38"/>
  <c r="D52" i="38" s="1"/>
  <c r="E34" i="38"/>
  <c r="E36" i="38"/>
  <c r="D45" i="38" s="1"/>
  <c r="D56" i="38" s="1"/>
  <c r="D47" i="38"/>
  <c r="D58" i="38" s="1"/>
  <c r="E37" i="38"/>
  <c r="E35" i="38"/>
  <c r="D43" i="38" s="1"/>
  <c r="D54" i="38" s="1"/>
  <c r="G37" i="38"/>
  <c r="B48" i="38" s="1"/>
  <c r="B59" i="38" s="1"/>
  <c r="A36" i="38"/>
  <c r="B45" i="38" s="1"/>
  <c r="B56" i="38" s="1"/>
  <c r="B43" i="38"/>
  <c r="B54" i="38" s="1"/>
  <c r="A35" i="38"/>
  <c r="I34" i="38"/>
  <c r="C42" i="38" s="1"/>
  <c r="C53" i="38" s="1"/>
  <c r="C44" i="38"/>
  <c r="C55" i="38" s="1"/>
  <c r="I35" i="38"/>
  <c r="C46" i="38"/>
  <c r="C57" i="38" s="1"/>
  <c r="I36" i="38"/>
  <c r="I37" i="38"/>
  <c r="C48" i="38" s="1"/>
  <c r="C59" i="38" s="1"/>
  <c r="G36" i="38"/>
  <c r="B46" i="38" s="1"/>
  <c r="B57" i="38" s="1"/>
  <c r="B41" i="38"/>
  <c r="B52" i="38" s="1"/>
  <c r="A34" i="38"/>
  <c r="G34" i="38"/>
  <c r="B42" i="38" s="1"/>
  <c r="B53" i="38" s="1"/>
  <c r="D42" i="38"/>
  <c r="D53" i="38" s="1"/>
  <c r="K34" i="38"/>
  <c r="D44" i="38"/>
  <c r="D55" i="38" s="1"/>
  <c r="K35" i="38"/>
  <c r="K36" i="38"/>
  <c r="D46" i="38" s="1"/>
  <c r="D57" i="38" s="1"/>
  <c r="K37" i="38"/>
  <c r="D48" i="38" s="1"/>
  <c r="D59" i="38" s="1"/>
  <c r="A37" i="38"/>
  <c r="B47" i="38" s="1"/>
  <c r="B58" i="38" s="1"/>
  <c r="G35" i="38"/>
  <c r="B44" i="38" s="1"/>
  <c r="B55" i="38" s="1"/>
  <c r="H36" i="37"/>
  <c r="H45" i="37" s="1"/>
  <c r="G36" i="37"/>
  <c r="G45" i="37" s="1"/>
  <c r="F56" i="37" s="1"/>
  <c r="F67" i="37" s="1"/>
  <c r="F36" i="37"/>
  <c r="F45" i="37" s="1"/>
  <c r="E36" i="37"/>
  <c r="E45" i="37" s="1"/>
  <c r="E56" i="37" s="1"/>
  <c r="E67" i="37" s="1"/>
  <c r="D36" i="37"/>
  <c r="D45" i="37" s="1"/>
  <c r="C36" i="37"/>
  <c r="C45" i="37" s="1"/>
  <c r="L35" i="37"/>
  <c r="L44" i="37" s="1"/>
  <c r="K35" i="37"/>
  <c r="K44" i="37" s="1"/>
  <c r="B56" i="37" s="1"/>
  <c r="B67" i="37" s="1"/>
  <c r="J35" i="37"/>
  <c r="J44" i="37" s="1"/>
  <c r="I35" i="37"/>
  <c r="I44" i="37" s="1"/>
  <c r="F55" i="37" s="1"/>
  <c r="F66" i="37" s="1"/>
  <c r="F35" i="37"/>
  <c r="F44" i="37" s="1"/>
  <c r="E35" i="37"/>
  <c r="E44" i="37" s="1"/>
  <c r="D55" i="37" s="1"/>
  <c r="D66" i="37" s="1"/>
  <c r="D35" i="37"/>
  <c r="D44" i="37" s="1"/>
  <c r="C35" i="37"/>
  <c r="C44" i="37" s="1"/>
  <c r="B35" i="37"/>
  <c r="B44" i="37" s="1"/>
  <c r="A35" i="37"/>
  <c r="A44" i="37" s="1"/>
  <c r="B55" i="37" s="1"/>
  <c r="B66" i="37" s="1"/>
  <c r="L34" i="37"/>
  <c r="L43" i="37" s="1"/>
  <c r="K34" i="37"/>
  <c r="K43" i="37" s="1"/>
  <c r="F54" i="37" s="1"/>
  <c r="F65" i="37" s="1"/>
  <c r="J34" i="37"/>
  <c r="J43" i="37" s="1"/>
  <c r="I34" i="37"/>
  <c r="I43" i="37" s="1"/>
  <c r="E54" i="37" s="1"/>
  <c r="E65" i="37" s="1"/>
  <c r="H34" i="37"/>
  <c r="H43" i="37" s="1"/>
  <c r="G34" i="37"/>
  <c r="G43" i="37" s="1"/>
  <c r="D54" i="37" s="1"/>
  <c r="D65" i="37" s="1"/>
  <c r="F34" i="37"/>
  <c r="F43" i="37" s="1"/>
  <c r="E34" i="37"/>
  <c r="E43" i="37" s="1"/>
  <c r="C54" i="37" s="1"/>
  <c r="C65" i="37" s="1"/>
  <c r="D34" i="37"/>
  <c r="D43" i="37" s="1"/>
  <c r="C34" i="37"/>
  <c r="C43" i="37" s="1"/>
  <c r="B34" i="37"/>
  <c r="B43" i="37" s="1"/>
  <c r="A34" i="37"/>
  <c r="A43" i="37" s="1"/>
  <c r="F53" i="37" s="1"/>
  <c r="F64" i="37" s="1"/>
  <c r="L33" i="37"/>
  <c r="L42" i="37" s="1"/>
  <c r="K33" i="37"/>
  <c r="K42" i="37" s="1"/>
  <c r="E53" i="37" s="1"/>
  <c r="E64" i="37" s="1"/>
  <c r="J33" i="37"/>
  <c r="J42" i="37" s="1"/>
  <c r="I33" i="37"/>
  <c r="I42" i="37" s="1"/>
  <c r="D53" i="37" s="1"/>
  <c r="D64" i="37" s="1"/>
  <c r="H33" i="37"/>
  <c r="H42" i="37" s="1"/>
  <c r="G33" i="37"/>
  <c r="G42" i="37" s="1"/>
  <c r="C53" i="37" s="1"/>
  <c r="C64" i="37" s="1"/>
  <c r="D33" i="37"/>
  <c r="D42" i="37" s="1"/>
  <c r="C33" i="37"/>
  <c r="C42" i="37" s="1"/>
  <c r="B33" i="37"/>
  <c r="B42" i="37" s="1"/>
  <c r="A33" i="37"/>
  <c r="A42" i="37" s="1"/>
  <c r="E52" i="37" s="1"/>
  <c r="E63" i="37" s="1"/>
  <c r="J32" i="37"/>
  <c r="J41" i="37" s="1"/>
  <c r="I32" i="37"/>
  <c r="I41" i="37" s="1"/>
  <c r="C52" i="37" s="1"/>
  <c r="C63" i="37" s="1"/>
  <c r="H32" i="37"/>
  <c r="H41" i="37" s="1"/>
  <c r="G32" i="37"/>
  <c r="G41" i="37" s="1"/>
  <c r="B52" i="37" s="1"/>
  <c r="B63" i="37" s="1"/>
  <c r="F32" i="37"/>
  <c r="F41" i="37" s="1"/>
  <c r="E32" i="37"/>
  <c r="E41" i="37" s="1"/>
  <c r="F51" i="37" s="1"/>
  <c r="F62" i="37" s="1"/>
  <c r="D32" i="37"/>
  <c r="D41" i="37" s="1"/>
  <c r="C32" i="37"/>
  <c r="C41" i="37" s="1"/>
  <c r="B32" i="37"/>
  <c r="B41" i="37" s="1"/>
  <c r="A32" i="37"/>
  <c r="A41" i="37" s="1"/>
  <c r="D51" i="37" s="1"/>
  <c r="D62" i="37" s="1"/>
  <c r="J31" i="37"/>
  <c r="J40" i="37" s="1"/>
  <c r="I31" i="37"/>
  <c r="I40" i="37" s="1"/>
  <c r="B51" i="37" s="1"/>
  <c r="B62" i="37" s="1"/>
  <c r="H31" i="37"/>
  <c r="H40" i="37" s="1"/>
  <c r="G31" i="37"/>
  <c r="G40" i="37" s="1"/>
  <c r="F50" i="37" s="1"/>
  <c r="F61" i="37" s="1"/>
  <c r="F31" i="37"/>
  <c r="F40" i="37" s="1"/>
  <c r="E31" i="37"/>
  <c r="E40" i="37" s="1"/>
  <c r="E50" i="37" s="1"/>
  <c r="E61" i="37" s="1"/>
  <c r="D31" i="37"/>
  <c r="D40" i="37" s="1"/>
  <c r="C31" i="37"/>
  <c r="C40" i="37" s="1"/>
  <c r="B31" i="37"/>
  <c r="B40" i="37" s="1"/>
  <c r="A31" i="37"/>
  <c r="A40" i="37" s="1"/>
  <c r="C50" i="37" s="1"/>
  <c r="C61" i="37" s="1"/>
  <c r="L30" i="37"/>
  <c r="L39" i="37" s="1"/>
  <c r="K30" i="37"/>
  <c r="K39" i="37" s="1"/>
  <c r="B50" i="37" s="1"/>
  <c r="B61" i="37" s="1"/>
  <c r="J30" i="37"/>
  <c r="J39" i="37" s="1"/>
  <c r="I30" i="37"/>
  <c r="I39" i="37" s="1"/>
  <c r="F49" i="37" s="1"/>
  <c r="F60" i="37" s="1"/>
  <c r="H30" i="37"/>
  <c r="H39" i="37" s="1"/>
  <c r="G30" i="37"/>
  <c r="G39" i="37" s="1"/>
  <c r="E49" i="37" s="1"/>
  <c r="E60" i="37" s="1"/>
  <c r="F30" i="37"/>
  <c r="F39" i="37" s="1"/>
  <c r="E30" i="37"/>
  <c r="E39" i="37" s="1"/>
  <c r="D49" i="37" s="1"/>
  <c r="D60" i="37" s="1"/>
  <c r="D30" i="37"/>
  <c r="D39" i="37" s="1"/>
  <c r="C30" i="37"/>
  <c r="C39" i="37" s="1"/>
  <c r="B30" i="37"/>
  <c r="B39" i="37" s="1"/>
  <c r="A30" i="37"/>
  <c r="A39" i="37" s="1"/>
  <c r="B49" i="37" s="1"/>
  <c r="B60" i="37" s="1"/>
  <c r="F18" i="36"/>
  <c r="F23" i="36" s="1"/>
  <c r="B33" i="36" s="1"/>
  <c r="D17" i="36"/>
  <c r="D22" i="36" s="1"/>
  <c r="E27" i="36" s="1"/>
  <c r="B16" i="36"/>
  <c r="B21" i="36" s="1"/>
  <c r="C30" i="36" s="1"/>
  <c r="S14" i="36"/>
  <c r="R14" i="36"/>
  <c r="R13" i="36"/>
  <c r="S13" i="36" s="1"/>
  <c r="R12" i="36"/>
  <c r="S12" i="36" s="1"/>
  <c r="R11" i="36"/>
  <c r="R10" i="36"/>
  <c r="S10" i="36" s="1"/>
  <c r="R9" i="36"/>
  <c r="E18" i="36" s="1"/>
  <c r="E23" i="36" s="1"/>
  <c r="F31" i="36" s="1"/>
  <c r="F52" i="37" l="1"/>
  <c r="F63" i="37" s="1"/>
  <c r="D50" i="37"/>
  <c r="D61" i="37" s="1"/>
  <c r="D56" i="37"/>
  <c r="D67" i="37" s="1"/>
  <c r="C49" i="37"/>
  <c r="C60" i="37" s="1"/>
  <c r="B54" i="37"/>
  <c r="B65" i="37" s="1"/>
  <c r="E51" i="37"/>
  <c r="E62" i="37" s="1"/>
  <c r="C55" i="37"/>
  <c r="C66" i="37" s="1"/>
  <c r="H62" i="37"/>
  <c r="G62" i="37"/>
  <c r="H67" i="37"/>
  <c r="G67" i="37"/>
  <c r="H63" i="37"/>
  <c r="G63" i="37"/>
  <c r="H64" i="37"/>
  <c r="G64" i="37"/>
  <c r="H61" i="37"/>
  <c r="G61" i="37"/>
  <c r="H65" i="37"/>
  <c r="G65" i="37"/>
  <c r="G60" i="37"/>
  <c r="H60" i="37"/>
  <c r="H66" i="37"/>
  <c r="G66" i="37"/>
  <c r="C15" i="36"/>
  <c r="C20" i="36" s="1"/>
  <c r="D26" i="36" s="1"/>
  <c r="E16" i="36"/>
  <c r="E21" i="36" s="1"/>
  <c r="F30" i="36" s="1"/>
  <c r="G17" i="36"/>
  <c r="G22" i="36" s="1"/>
  <c r="C29" i="36" s="1"/>
  <c r="I18" i="36"/>
  <c r="I23" i="36" s="1"/>
  <c r="E33" i="36" s="1"/>
  <c r="D15" i="36"/>
  <c r="D20" i="36" s="1"/>
  <c r="E26" i="36" s="1"/>
  <c r="F16" i="36"/>
  <c r="F21" i="36" s="1"/>
  <c r="B32" i="36" s="1"/>
  <c r="H17" i="36"/>
  <c r="H22" i="36" s="1"/>
  <c r="D29" i="36" s="1"/>
  <c r="J18" i="36"/>
  <c r="J23" i="36" s="1"/>
  <c r="F33" i="36" s="1"/>
  <c r="B15" i="36"/>
  <c r="B20" i="36" s="1"/>
  <c r="C26" i="36" s="1"/>
  <c r="H18" i="36"/>
  <c r="H23" i="36" s="1"/>
  <c r="D33" i="36" s="1"/>
  <c r="E15" i="36"/>
  <c r="E20" i="36" s="1"/>
  <c r="F26" i="36" s="1"/>
  <c r="G16" i="36"/>
  <c r="G21" i="36" s="1"/>
  <c r="C32" i="36" s="1"/>
  <c r="I17" i="36"/>
  <c r="I22" i="36" s="1"/>
  <c r="E29" i="36" s="1"/>
  <c r="D16" i="36"/>
  <c r="D21" i="36" s="1"/>
  <c r="E30" i="36" s="1"/>
  <c r="S11" i="36"/>
  <c r="F15" i="36"/>
  <c r="F20" i="36" s="1"/>
  <c r="B28" i="36" s="1"/>
  <c r="H16" i="36"/>
  <c r="H21" i="36" s="1"/>
  <c r="D32" i="36" s="1"/>
  <c r="J17" i="36"/>
  <c r="J22" i="36" s="1"/>
  <c r="F29" i="36" s="1"/>
  <c r="A15" i="36"/>
  <c r="A20" i="36" s="1"/>
  <c r="B26" i="36" s="1"/>
  <c r="E17" i="36"/>
  <c r="E22" i="36" s="1"/>
  <c r="F27" i="36" s="1"/>
  <c r="G15" i="36"/>
  <c r="G20" i="36" s="1"/>
  <c r="C28" i="36" s="1"/>
  <c r="I16" i="36"/>
  <c r="I21" i="36" s="1"/>
  <c r="E32" i="36" s="1"/>
  <c r="A18" i="36"/>
  <c r="A23" i="36" s="1"/>
  <c r="B31" i="36" s="1"/>
  <c r="G18" i="36"/>
  <c r="G23" i="36" s="1"/>
  <c r="C33" i="36" s="1"/>
  <c r="H15" i="36"/>
  <c r="H20" i="36" s="1"/>
  <c r="D28" i="36" s="1"/>
  <c r="J16" i="36"/>
  <c r="J21" i="36" s="1"/>
  <c r="F32" i="36" s="1"/>
  <c r="B18" i="36"/>
  <c r="B23" i="36" s="1"/>
  <c r="C31" i="36" s="1"/>
  <c r="C16" i="36"/>
  <c r="C21" i="36" s="1"/>
  <c r="D30" i="36" s="1"/>
  <c r="S9" i="36"/>
  <c r="F17" i="36"/>
  <c r="F22" i="36" s="1"/>
  <c r="B29" i="36" s="1"/>
  <c r="A17" i="36"/>
  <c r="A22" i="36" s="1"/>
  <c r="B27" i="36" s="1"/>
  <c r="J15" i="36"/>
  <c r="J20" i="36" s="1"/>
  <c r="F28" i="36" s="1"/>
  <c r="B17" i="36"/>
  <c r="B22" i="36" s="1"/>
  <c r="C27" i="36" s="1"/>
  <c r="D18" i="36"/>
  <c r="D23" i="36" s="1"/>
  <c r="E31" i="36" s="1"/>
  <c r="I15" i="36"/>
  <c r="I20" i="36" s="1"/>
  <c r="E28" i="36" s="1"/>
  <c r="C18" i="36"/>
  <c r="C23" i="36" s="1"/>
  <c r="D31" i="36" s="1"/>
  <c r="A16" i="36"/>
  <c r="A21" i="36" s="1"/>
  <c r="B30" i="36" s="1"/>
  <c r="C17" i="36"/>
  <c r="C22" i="36" s="1"/>
  <c r="D27" i="36" s="1"/>
  <c r="C49" i="35" l="1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C3" i="35"/>
  <c r="C2" i="35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C2" i="34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F5" i="27"/>
  <c r="G5" i="27"/>
  <c r="Q5" i="27" s="1"/>
  <c r="J5" i="27"/>
  <c r="K5" i="27"/>
  <c r="N5" i="27"/>
  <c r="O5" i="27"/>
  <c r="P5" i="27"/>
  <c r="F6" i="27"/>
  <c r="G6" i="27" s="1"/>
  <c r="J6" i="27"/>
  <c r="K6" i="27" s="1"/>
  <c r="N6" i="27"/>
  <c r="O6" i="27"/>
  <c r="F7" i="27"/>
  <c r="G7" i="27"/>
  <c r="J7" i="27"/>
  <c r="K7" i="27" s="1"/>
  <c r="N7" i="27"/>
  <c r="O7" i="27" s="1"/>
  <c r="F8" i="27"/>
  <c r="G8" i="27"/>
  <c r="J8" i="27"/>
  <c r="K8" i="27"/>
  <c r="Q8" i="27" s="1"/>
  <c r="N8" i="27"/>
  <c r="O8" i="27"/>
  <c r="P8" i="27"/>
  <c r="F9" i="27"/>
  <c r="G9" i="27" s="1"/>
  <c r="J9" i="27"/>
  <c r="K9" i="27"/>
  <c r="N9" i="27"/>
  <c r="O9" i="27"/>
  <c r="F10" i="27"/>
  <c r="G10" i="27"/>
  <c r="J10" i="27"/>
  <c r="K10" i="27" s="1"/>
  <c r="N10" i="27"/>
  <c r="O10" i="27" s="1"/>
  <c r="F11" i="27"/>
  <c r="G11" i="27"/>
  <c r="J11" i="27"/>
  <c r="K11" i="27"/>
  <c r="Q11" i="27" s="1"/>
  <c r="N11" i="27"/>
  <c r="O11" i="27"/>
  <c r="P11" i="27"/>
  <c r="F12" i="27"/>
  <c r="G12" i="27" s="1"/>
  <c r="J12" i="27"/>
  <c r="K12" i="27"/>
  <c r="N12" i="27"/>
  <c r="O12" i="27"/>
  <c r="Q9" i="27" l="1"/>
  <c r="P9" i="27"/>
  <c r="P10" i="27"/>
  <c r="Q12" i="27"/>
  <c r="P12" i="27"/>
  <c r="Q6" i="27"/>
  <c r="P6" i="27"/>
  <c r="P7" i="27"/>
  <c r="Q7" i="27"/>
  <c r="Q10" i="27"/>
  <c r="N10" i="26" l="1"/>
  <c r="O10" i="26" s="1"/>
  <c r="J10" i="26"/>
  <c r="K10" i="26" s="1"/>
  <c r="F10" i="26"/>
  <c r="G10" i="26" s="1"/>
  <c r="N9" i="26"/>
  <c r="O9" i="26" s="1"/>
  <c r="J9" i="26"/>
  <c r="K9" i="26" s="1"/>
  <c r="F9" i="26"/>
  <c r="G9" i="26" s="1"/>
  <c r="N8" i="26"/>
  <c r="O8" i="26" s="1"/>
  <c r="J8" i="26"/>
  <c r="K8" i="26" s="1"/>
  <c r="F8" i="26"/>
  <c r="G8" i="26" s="1"/>
  <c r="N7" i="26"/>
  <c r="O7" i="26" s="1"/>
  <c r="J7" i="26"/>
  <c r="K7" i="26" s="1"/>
  <c r="F7" i="26"/>
  <c r="G7" i="26" s="1"/>
  <c r="N16" i="25"/>
  <c r="O16" i="25" s="1"/>
  <c r="J16" i="25"/>
  <c r="K16" i="25" s="1"/>
  <c r="F16" i="25"/>
  <c r="G16" i="25" s="1"/>
  <c r="N15" i="25"/>
  <c r="O15" i="25" s="1"/>
  <c r="J15" i="25"/>
  <c r="K15" i="25" s="1"/>
  <c r="F15" i="25"/>
  <c r="G15" i="25" s="1"/>
  <c r="N14" i="25"/>
  <c r="O14" i="25" s="1"/>
  <c r="K14" i="25"/>
  <c r="J14" i="25"/>
  <c r="F14" i="25"/>
  <c r="G14" i="25" s="1"/>
  <c r="N13" i="25"/>
  <c r="O13" i="25" s="1"/>
  <c r="J13" i="25"/>
  <c r="K13" i="25" s="1"/>
  <c r="F13" i="25"/>
  <c r="G13" i="25" s="1"/>
  <c r="N12" i="25"/>
  <c r="O12" i="25" s="1"/>
  <c r="J12" i="25"/>
  <c r="K12" i="25" s="1"/>
  <c r="F12" i="25"/>
  <c r="G12" i="25" s="1"/>
  <c r="N11" i="25"/>
  <c r="O11" i="25" s="1"/>
  <c r="K11" i="25"/>
  <c r="J11" i="25"/>
  <c r="F11" i="25"/>
  <c r="G11" i="25" s="1"/>
  <c r="N10" i="25"/>
  <c r="O10" i="25" s="1"/>
  <c r="J10" i="25"/>
  <c r="K10" i="25" s="1"/>
  <c r="F10" i="25"/>
  <c r="G10" i="25" s="1"/>
  <c r="N9" i="25"/>
  <c r="O9" i="25" s="1"/>
  <c r="J9" i="25"/>
  <c r="K9" i="25" s="1"/>
  <c r="F9" i="25"/>
  <c r="G9" i="25" s="1"/>
  <c r="N8" i="25"/>
  <c r="O8" i="25" s="1"/>
  <c r="K8" i="25"/>
  <c r="J8" i="25"/>
  <c r="F8" i="25"/>
  <c r="G8" i="25" s="1"/>
  <c r="N7" i="25"/>
  <c r="O7" i="25" s="1"/>
  <c r="J7" i="25"/>
  <c r="K7" i="25" s="1"/>
  <c r="F7" i="25"/>
  <c r="G7" i="25" s="1"/>
  <c r="N6" i="25"/>
  <c r="O6" i="25" s="1"/>
  <c r="J6" i="25"/>
  <c r="K6" i="25" s="1"/>
  <c r="F6" i="25"/>
  <c r="G6" i="25" s="1"/>
  <c r="O5" i="25"/>
  <c r="N5" i="25"/>
  <c r="K5" i="25"/>
  <c r="J5" i="25"/>
  <c r="F5" i="25"/>
  <c r="G5" i="25" s="1"/>
  <c r="N20" i="23" l="1"/>
  <c r="O20" i="23" s="1"/>
  <c r="J20" i="23"/>
  <c r="K20" i="23" s="1"/>
  <c r="F20" i="23"/>
  <c r="G20" i="23" s="1"/>
  <c r="N19" i="23"/>
  <c r="O19" i="23" s="1"/>
  <c r="J19" i="23"/>
  <c r="K19" i="23" s="1"/>
  <c r="F19" i="23"/>
  <c r="G19" i="23" s="1"/>
  <c r="N18" i="23"/>
  <c r="O18" i="23" s="1"/>
  <c r="J18" i="23"/>
  <c r="K18" i="23" s="1"/>
  <c r="G18" i="23"/>
  <c r="F18" i="23"/>
  <c r="N17" i="23"/>
  <c r="O17" i="23" s="1"/>
  <c r="J17" i="23"/>
  <c r="K17" i="23" s="1"/>
  <c r="F17" i="23"/>
  <c r="G17" i="23" s="1"/>
  <c r="N16" i="23"/>
  <c r="O16" i="23" s="1"/>
  <c r="J16" i="23"/>
  <c r="K16" i="23" s="1"/>
  <c r="F16" i="23"/>
  <c r="G16" i="23" s="1"/>
  <c r="N15" i="23"/>
  <c r="O15" i="23" s="1"/>
  <c r="J15" i="23"/>
  <c r="K15" i="23" s="1"/>
  <c r="F15" i="23"/>
  <c r="G15" i="23" s="1"/>
  <c r="N14" i="23"/>
  <c r="O14" i="23" s="1"/>
  <c r="J14" i="23"/>
  <c r="K14" i="23" s="1"/>
  <c r="F14" i="23"/>
  <c r="G14" i="23" s="1"/>
  <c r="N13" i="23"/>
  <c r="O13" i="23" s="1"/>
  <c r="J13" i="23"/>
  <c r="K13" i="23" s="1"/>
  <c r="F13" i="23"/>
  <c r="G13" i="23" s="1"/>
  <c r="N12" i="23"/>
  <c r="O12" i="23" s="1"/>
  <c r="K12" i="23"/>
  <c r="J12" i="23"/>
  <c r="F12" i="23"/>
  <c r="G12" i="23" s="1"/>
  <c r="N11" i="23"/>
  <c r="O11" i="23" s="1"/>
  <c r="K11" i="23"/>
  <c r="J11" i="23"/>
  <c r="F11" i="23"/>
  <c r="G11" i="23" s="1"/>
  <c r="N10" i="23"/>
  <c r="O10" i="23" s="1"/>
  <c r="J10" i="23"/>
  <c r="K10" i="23" s="1"/>
  <c r="F10" i="23"/>
  <c r="G10" i="23" s="1"/>
  <c r="N9" i="23"/>
  <c r="O9" i="23" s="1"/>
  <c r="J9" i="23"/>
  <c r="K9" i="23" s="1"/>
  <c r="F9" i="23"/>
  <c r="G9" i="23" s="1"/>
  <c r="N8" i="23"/>
  <c r="O8" i="23" s="1"/>
  <c r="J8" i="23"/>
  <c r="K8" i="23" s="1"/>
  <c r="F8" i="23"/>
  <c r="G8" i="23" s="1"/>
  <c r="N7" i="23"/>
  <c r="O7" i="23" s="1"/>
  <c r="J7" i="23"/>
  <c r="K7" i="23" s="1"/>
  <c r="F7" i="23"/>
  <c r="G7" i="23" s="1"/>
  <c r="N6" i="23"/>
  <c r="O6" i="23" s="1"/>
  <c r="J6" i="23"/>
  <c r="K6" i="23" s="1"/>
  <c r="F6" i="23"/>
  <c r="G6" i="23" s="1"/>
  <c r="N5" i="23"/>
  <c r="O5" i="23" s="1"/>
  <c r="J5" i="23"/>
  <c r="K5" i="23" s="1"/>
  <c r="F5" i="23"/>
  <c r="G5" i="23" s="1"/>
  <c r="F6" i="21" l="1"/>
  <c r="F7" i="21"/>
  <c r="G7" i="21" s="1"/>
  <c r="F8" i="21"/>
  <c r="G8" i="21" s="1"/>
  <c r="J6" i="21"/>
  <c r="J7" i="21"/>
  <c r="K7" i="21" s="1"/>
  <c r="J8" i="21"/>
  <c r="K8" i="21" s="1"/>
  <c r="N6" i="21"/>
  <c r="N7" i="21"/>
  <c r="O7" i="21" s="1"/>
  <c r="N8" i="21"/>
  <c r="O8" i="21" s="1"/>
  <c r="O6" i="21"/>
  <c r="K6" i="21"/>
  <c r="G6" i="21"/>
  <c r="Q8" i="21" l="1"/>
  <c r="P8" i="21"/>
  <c r="P6" i="21"/>
  <c r="Q7" i="21"/>
  <c r="P7" i="21"/>
  <c r="Q6" i="21"/>
  <c r="N12" i="21" l="1"/>
  <c r="O12" i="21" s="1"/>
  <c r="J12" i="21"/>
  <c r="K12" i="21" s="1"/>
  <c r="F12" i="21"/>
  <c r="G12" i="21" s="1"/>
  <c r="N11" i="21"/>
  <c r="O11" i="21" s="1"/>
  <c r="J11" i="21"/>
  <c r="K11" i="21" s="1"/>
  <c r="F11" i="21"/>
  <c r="G11" i="21" s="1"/>
  <c r="N10" i="21"/>
  <c r="O10" i="21" s="1"/>
  <c r="J10" i="21"/>
  <c r="K10" i="21" s="1"/>
  <c r="F10" i="21"/>
  <c r="G10" i="21" s="1"/>
  <c r="N9" i="21"/>
  <c r="O9" i="21" s="1"/>
  <c r="J9" i="21"/>
  <c r="K9" i="21" s="1"/>
  <c r="F9" i="21"/>
  <c r="G9" i="21" s="1"/>
  <c r="N5" i="21"/>
  <c r="O5" i="21" s="1"/>
  <c r="J5" i="21"/>
  <c r="K5" i="21" s="1"/>
  <c r="F5" i="21"/>
  <c r="G5" i="21" s="1"/>
  <c r="P5" i="21" l="1"/>
  <c r="Q5" i="21"/>
  <c r="P9" i="21"/>
  <c r="Q9" i="21"/>
  <c r="P10" i="21"/>
  <c r="Q10" i="21"/>
  <c r="P11" i="21"/>
  <c r="Q11" i="21"/>
  <c r="P12" i="21"/>
  <c r="Q12" i="21"/>
  <c r="N12" i="20" l="1"/>
  <c r="O12" i="20" s="1"/>
  <c r="J12" i="20"/>
  <c r="K12" i="20" s="1"/>
  <c r="F12" i="20"/>
  <c r="G12" i="20" s="1"/>
  <c r="N11" i="20"/>
  <c r="O11" i="20" s="1"/>
  <c r="J11" i="20"/>
  <c r="K11" i="20" s="1"/>
  <c r="F11" i="20"/>
  <c r="G11" i="20" s="1"/>
  <c r="N10" i="20"/>
  <c r="O10" i="20" s="1"/>
  <c r="J10" i="20"/>
  <c r="K10" i="20" s="1"/>
  <c r="F10" i="20"/>
  <c r="G10" i="20" s="1"/>
  <c r="N9" i="20"/>
  <c r="O9" i="20" s="1"/>
  <c r="J9" i="20"/>
  <c r="K9" i="20" s="1"/>
  <c r="F9" i="20"/>
  <c r="G9" i="20" s="1"/>
  <c r="N8" i="20"/>
  <c r="O8" i="20" s="1"/>
  <c r="J8" i="20"/>
  <c r="K8" i="20" s="1"/>
  <c r="F8" i="20"/>
  <c r="G8" i="20" s="1"/>
  <c r="N7" i="20"/>
  <c r="O7" i="20" s="1"/>
  <c r="J7" i="20"/>
  <c r="K7" i="20" s="1"/>
  <c r="F7" i="20"/>
  <c r="G7" i="20" s="1"/>
  <c r="N6" i="20"/>
  <c r="O6" i="20" s="1"/>
  <c r="J6" i="20"/>
  <c r="K6" i="20" s="1"/>
  <c r="F6" i="20"/>
  <c r="G6" i="20" s="1"/>
  <c r="N5" i="20"/>
  <c r="O5" i="20" s="1"/>
  <c r="J5" i="20"/>
  <c r="K5" i="20" s="1"/>
  <c r="F5" i="20"/>
  <c r="G5" i="20" s="1"/>
  <c r="N12" i="19" l="1"/>
  <c r="O12" i="19" s="1"/>
  <c r="J12" i="19"/>
  <c r="K12" i="19" s="1"/>
  <c r="F12" i="19"/>
  <c r="G12" i="19" s="1"/>
  <c r="N11" i="19"/>
  <c r="O11" i="19" s="1"/>
  <c r="J11" i="19"/>
  <c r="K11" i="19" s="1"/>
  <c r="F11" i="19"/>
  <c r="G11" i="19" s="1"/>
  <c r="N10" i="19"/>
  <c r="O10" i="19" s="1"/>
  <c r="J10" i="19"/>
  <c r="K10" i="19" s="1"/>
  <c r="F10" i="19"/>
  <c r="G10" i="19" s="1"/>
  <c r="N9" i="19"/>
  <c r="O9" i="19" s="1"/>
  <c r="J9" i="19"/>
  <c r="K9" i="19" s="1"/>
  <c r="F9" i="19"/>
  <c r="G9" i="19" s="1"/>
  <c r="N8" i="19"/>
  <c r="O8" i="19" s="1"/>
  <c r="J8" i="19"/>
  <c r="K8" i="19" s="1"/>
  <c r="F8" i="19"/>
  <c r="G8" i="19" s="1"/>
  <c r="N7" i="19"/>
  <c r="O7" i="19" s="1"/>
  <c r="J7" i="19"/>
  <c r="K7" i="19" s="1"/>
  <c r="F7" i="19"/>
  <c r="G7" i="19" s="1"/>
  <c r="N6" i="19"/>
  <c r="O6" i="19" s="1"/>
  <c r="J6" i="19"/>
  <c r="K6" i="19" s="1"/>
  <c r="F6" i="19"/>
  <c r="G6" i="19" s="1"/>
  <c r="N5" i="19"/>
  <c r="O5" i="19" s="1"/>
  <c r="J5" i="19"/>
  <c r="K5" i="19" s="1"/>
  <c r="F5" i="19"/>
  <c r="G5" i="19" s="1"/>
  <c r="F8" i="18" l="1"/>
  <c r="G8" i="18" s="1"/>
  <c r="N10" i="18"/>
  <c r="O10" i="18" s="1"/>
  <c r="J10" i="18"/>
  <c r="K10" i="18" s="1"/>
  <c r="F10" i="18"/>
  <c r="G10" i="18" s="1"/>
  <c r="N9" i="18"/>
  <c r="O9" i="18" s="1"/>
  <c r="J9" i="18"/>
  <c r="K9" i="18" s="1"/>
  <c r="F9" i="18"/>
  <c r="G9" i="18" s="1"/>
  <c r="N8" i="18"/>
  <c r="O8" i="18" s="1"/>
  <c r="J8" i="18"/>
  <c r="K8" i="18" s="1"/>
  <c r="N7" i="18"/>
  <c r="O7" i="18" s="1"/>
  <c r="J7" i="18"/>
  <c r="K7" i="18" s="1"/>
  <c r="F7" i="18"/>
  <c r="G7" i="18" s="1"/>
  <c r="N6" i="18"/>
  <c r="O6" i="18" s="1"/>
  <c r="J6" i="18"/>
  <c r="K6" i="18" s="1"/>
  <c r="F6" i="18"/>
  <c r="G6" i="18" s="1"/>
  <c r="N5" i="18"/>
  <c r="O5" i="18" s="1"/>
  <c r="J5" i="18"/>
  <c r="K5" i="18" s="1"/>
  <c r="F5" i="18"/>
  <c r="G5" i="18" s="1"/>
  <c r="N12" i="14" l="1"/>
  <c r="O12" i="14" s="1"/>
  <c r="J12" i="14"/>
  <c r="K12" i="14"/>
  <c r="N11" i="14"/>
  <c r="O11" i="14"/>
  <c r="J11" i="14"/>
  <c r="K11" i="14" s="1"/>
  <c r="N10" i="14"/>
  <c r="O10" i="14"/>
  <c r="J10" i="14"/>
  <c r="K10" i="14" s="1"/>
  <c r="F12" i="14"/>
  <c r="G12" i="14" s="1"/>
  <c r="F11" i="14"/>
  <c r="G11" i="14"/>
  <c r="F10" i="14"/>
  <c r="G10" i="14" s="1"/>
  <c r="N9" i="14"/>
  <c r="O9" i="14"/>
  <c r="J9" i="14"/>
  <c r="K9" i="14" s="1"/>
  <c r="F9" i="14"/>
  <c r="G9" i="14" s="1"/>
  <c r="N20" i="14"/>
  <c r="O20" i="14" s="1"/>
  <c r="J20" i="14"/>
  <c r="K20" i="14" s="1"/>
  <c r="F20" i="14"/>
  <c r="G20" i="14" s="1"/>
  <c r="N19" i="14"/>
  <c r="O19" i="14" s="1"/>
  <c r="J19" i="14"/>
  <c r="K19" i="14" s="1"/>
  <c r="F19" i="14"/>
  <c r="G19" i="14"/>
  <c r="N18" i="14"/>
  <c r="O18" i="14"/>
  <c r="J18" i="14"/>
  <c r="K18" i="14" s="1"/>
  <c r="F18" i="14"/>
  <c r="G18" i="14" s="1"/>
  <c r="N17" i="14"/>
  <c r="O17" i="14"/>
  <c r="J17" i="14"/>
  <c r="K17" i="14"/>
  <c r="F17" i="14"/>
  <c r="G17" i="14"/>
  <c r="N16" i="14"/>
  <c r="O16" i="14" s="1"/>
  <c r="J16" i="14"/>
  <c r="K16" i="14" s="1"/>
  <c r="F16" i="14"/>
  <c r="G16" i="14" s="1"/>
  <c r="N15" i="14"/>
  <c r="O15" i="14" s="1"/>
  <c r="J15" i="14"/>
  <c r="K15" i="14" s="1"/>
  <c r="F15" i="14"/>
  <c r="G15" i="14" s="1"/>
  <c r="N14" i="14"/>
  <c r="O14" i="14" s="1"/>
  <c r="J14" i="14"/>
  <c r="K14" i="14" s="1"/>
  <c r="F14" i="14"/>
  <c r="G14" i="14" s="1"/>
  <c r="N13" i="14"/>
  <c r="O13" i="14" s="1"/>
  <c r="J13" i="14"/>
  <c r="K13" i="14" s="1"/>
  <c r="F13" i="14"/>
  <c r="G13" i="14" s="1"/>
  <c r="N8" i="14"/>
  <c r="O8" i="14" s="1"/>
  <c r="J8" i="14"/>
  <c r="K8" i="14" s="1"/>
  <c r="F8" i="14"/>
  <c r="G8" i="14" s="1"/>
  <c r="N7" i="14"/>
  <c r="O7" i="14" s="1"/>
  <c r="J7" i="14"/>
  <c r="K7" i="14" s="1"/>
  <c r="F7" i="14"/>
  <c r="G7" i="14" s="1"/>
  <c r="N6" i="14"/>
  <c r="O6" i="14" s="1"/>
  <c r="J6" i="14"/>
  <c r="K6" i="14" s="1"/>
  <c r="F6" i="14"/>
  <c r="G6" i="14" s="1"/>
  <c r="N5" i="14"/>
  <c r="O5" i="14" s="1"/>
  <c r="J5" i="14"/>
  <c r="K5" i="14" s="1"/>
  <c r="F5" i="14"/>
  <c r="G5" i="14" s="1"/>
</calcChain>
</file>

<file path=xl/sharedStrings.xml><?xml version="1.0" encoding="utf-8"?>
<sst xmlns="http://schemas.openxmlformats.org/spreadsheetml/2006/main" count="2061" uniqueCount="559">
  <si>
    <t>s1</t>
  </si>
  <si>
    <t>s2</t>
  </si>
  <si>
    <t>s3</t>
  </si>
  <si>
    <t>negative</t>
  </si>
  <si>
    <t>positive</t>
  </si>
  <si>
    <t>total</t>
  </si>
  <si>
    <t>% dead</t>
  </si>
  <si>
    <t>avg</t>
  </si>
  <si>
    <t>SD</t>
  </si>
  <si>
    <t>Control</t>
  </si>
  <si>
    <t>MES83</t>
  </si>
  <si>
    <t>RT</t>
  </si>
  <si>
    <t>U251</t>
  </si>
  <si>
    <t>OA</t>
  </si>
  <si>
    <t>LA</t>
  </si>
  <si>
    <t>C</t>
  </si>
  <si>
    <t>PA</t>
  </si>
  <si>
    <t>LNAC</t>
  </si>
  <si>
    <t>LNAC+RT</t>
  </si>
  <si>
    <t>DEUP</t>
  </si>
  <si>
    <t>Avg</t>
  </si>
  <si>
    <t>Control+DEUP</t>
  </si>
  <si>
    <t>Palmitate</t>
  </si>
  <si>
    <t>Palmitate+DEUP</t>
  </si>
  <si>
    <t>Oleic</t>
  </si>
  <si>
    <t>Oleic+DEUP</t>
  </si>
  <si>
    <t>Linoleic</t>
  </si>
  <si>
    <t>Linoleic+DEUP</t>
  </si>
  <si>
    <t>Control+ATGL</t>
  </si>
  <si>
    <t>Palmitate+ATGL</t>
  </si>
  <si>
    <t>Oleic+ATGL</t>
  </si>
  <si>
    <t>Linoleic+ATGL</t>
  </si>
  <si>
    <t>ATGLstatin</t>
  </si>
  <si>
    <t>Total</t>
  </si>
  <si>
    <t>Palmiate</t>
  </si>
  <si>
    <t>S1</t>
  </si>
  <si>
    <t>S2</t>
  </si>
  <si>
    <t>S3</t>
  </si>
  <si>
    <t>Viable</t>
  </si>
  <si>
    <t>Dead</t>
  </si>
  <si>
    <t>% Dead</t>
  </si>
  <si>
    <t>PN19</t>
  </si>
  <si>
    <t/>
  </si>
  <si>
    <t>Cells | Mean (FITC-A)</t>
  </si>
  <si>
    <t>PA+DEUP</t>
  </si>
  <si>
    <t>OA+DEUP</t>
  </si>
  <si>
    <t>LA+DEUP</t>
  </si>
  <si>
    <t>FITC</t>
  </si>
  <si>
    <t>Oleic+ATGLstatin</t>
  </si>
  <si>
    <t>Linoleic+ATGLstatin</t>
  </si>
  <si>
    <t>Std</t>
  </si>
  <si>
    <t>W/O Atglsttain</t>
  </si>
  <si>
    <t>With ATGLstatin 20uM</t>
  </si>
  <si>
    <t>Blank substarcted</t>
  </si>
  <si>
    <t>S4</t>
  </si>
  <si>
    <t>S5</t>
  </si>
  <si>
    <t>C+DEUP</t>
  </si>
  <si>
    <t>P+DEUP</t>
  </si>
  <si>
    <t>P+ATGLstatin</t>
  </si>
  <si>
    <t>With DEUP</t>
  </si>
  <si>
    <t>TRP</t>
  </si>
  <si>
    <t>S6</t>
  </si>
  <si>
    <t>Scrambled</t>
  </si>
  <si>
    <t>ShDGAT1</t>
  </si>
  <si>
    <t>DGAT1</t>
  </si>
  <si>
    <t>Actin</t>
  </si>
  <si>
    <t>dt</t>
  </si>
  <si>
    <t>ddt</t>
  </si>
  <si>
    <t>fold change</t>
  </si>
  <si>
    <t>Control S1</t>
  </si>
  <si>
    <t>Control S2</t>
  </si>
  <si>
    <t>Control S3</t>
  </si>
  <si>
    <t>Control S4</t>
  </si>
  <si>
    <t>Control S5</t>
  </si>
  <si>
    <t>DGAT1 S1</t>
  </si>
  <si>
    <t>DGAT1 S2</t>
  </si>
  <si>
    <t>DGAT1 S3</t>
  </si>
  <si>
    <t>DGAT1 S4</t>
  </si>
  <si>
    <t>DGAT1 S5</t>
  </si>
  <si>
    <t>SSC LOW</t>
  </si>
  <si>
    <t>200uM</t>
  </si>
  <si>
    <t>500uM</t>
  </si>
  <si>
    <t>SSC High</t>
  </si>
  <si>
    <t>With ATGLstatin</t>
  </si>
  <si>
    <t>C+ATGLi</t>
  </si>
  <si>
    <t>Control+ATGLi</t>
  </si>
  <si>
    <t>Palmitate+ATGLi</t>
  </si>
  <si>
    <t>Oleic+ATGLi</t>
  </si>
  <si>
    <t>Linoleic+ATGLi</t>
  </si>
  <si>
    <t>_Control+ATGLstatin</t>
  </si>
  <si>
    <t>_Linoleic+ATGLstatin</t>
  </si>
  <si>
    <t>_Oleic+ATGLstatin</t>
  </si>
  <si>
    <t>_Palmitate+ATGLstatin</t>
  </si>
  <si>
    <t>_Palmitate</t>
  </si>
  <si>
    <t>_Oleic</t>
  </si>
  <si>
    <t>_Linoleic</t>
  </si>
  <si>
    <t>_Control</t>
  </si>
  <si>
    <t>_Control+Atglstatin</t>
  </si>
  <si>
    <t>_oleic</t>
  </si>
  <si>
    <t>_Palmitate+Atglstatin</t>
  </si>
  <si>
    <t>_Oleic+Atglstatin</t>
  </si>
  <si>
    <t>_Linoleic+Atglstatin</t>
  </si>
  <si>
    <t>MES83_Control+DEUP</t>
  </si>
  <si>
    <t>MES83_Control</t>
  </si>
  <si>
    <t>MES83_Linoleic+DEUP</t>
  </si>
  <si>
    <t>MES83_Linoleic</t>
  </si>
  <si>
    <t>MES83_Oleic+DEUP</t>
  </si>
  <si>
    <t>MES83_Oleic</t>
  </si>
  <si>
    <t>MES83_Palmitate+DEUP</t>
  </si>
  <si>
    <t>MES83_Palmitate</t>
  </si>
  <si>
    <t>TRP_Control+ATGL</t>
  </si>
  <si>
    <t>TRP_Control</t>
  </si>
  <si>
    <t>TRP_LinoOleic+ATGL</t>
  </si>
  <si>
    <t>TRP_Linoleic</t>
  </si>
  <si>
    <t>TRP_Oleic+ATGL</t>
  </si>
  <si>
    <t>TRP_Oleic</t>
  </si>
  <si>
    <t>TRP_Palmiate+ATGL</t>
  </si>
  <si>
    <t>TRP_Palmitate</t>
  </si>
  <si>
    <t>LA+ATGLi</t>
  </si>
  <si>
    <t>TRP_LA_004</t>
  </si>
  <si>
    <t>TRP_LA_003</t>
  </si>
  <si>
    <t>TRP_LA_002</t>
  </si>
  <si>
    <t>TRP_LA_001</t>
  </si>
  <si>
    <t>TRP_Control_005</t>
  </si>
  <si>
    <t>TRP_Control_004</t>
  </si>
  <si>
    <t>TRP_Control_003</t>
  </si>
  <si>
    <t>TRP_Control_002</t>
  </si>
  <si>
    <t>TRP_Control_001</t>
  </si>
  <si>
    <t>Double negative</t>
  </si>
  <si>
    <t>Annexin+</t>
  </si>
  <si>
    <t>7AAD+,Annexin+</t>
  </si>
  <si>
    <t>7AAD+</t>
  </si>
  <si>
    <t>U251_LA_004</t>
  </si>
  <si>
    <t>U251_LA_003</t>
  </si>
  <si>
    <t>U251_LA_002</t>
  </si>
  <si>
    <t>U251_LA_001</t>
  </si>
  <si>
    <t>U251_Control_004</t>
  </si>
  <si>
    <t>U251_Control_003</t>
  </si>
  <si>
    <t>U251_Control_002</t>
  </si>
  <si>
    <t>U251_Control_001</t>
  </si>
  <si>
    <t>#4</t>
  </si>
  <si>
    <t>#3</t>
  </si>
  <si>
    <t>#2</t>
  </si>
  <si>
    <t>#1</t>
  </si>
  <si>
    <t>Ketogenic Diet</t>
  </si>
  <si>
    <t>Radiation</t>
  </si>
  <si>
    <t>Srandard Diet</t>
  </si>
  <si>
    <t>Leak</t>
  </si>
  <si>
    <t>Standard Diet</t>
  </si>
  <si>
    <t>Glucose</t>
  </si>
  <si>
    <t>Ketone</t>
  </si>
  <si>
    <t>Treatment</t>
  </si>
  <si>
    <t>Diet</t>
  </si>
  <si>
    <t>Mouse</t>
  </si>
  <si>
    <t>Days</t>
  </si>
  <si>
    <t>KD+hfRT</t>
  </si>
  <si>
    <t>#5</t>
  </si>
  <si>
    <t>SD+hfRT</t>
  </si>
  <si>
    <t>Days Survival</t>
  </si>
  <si>
    <t>hfRT</t>
  </si>
  <si>
    <t>Gluocse</t>
  </si>
  <si>
    <t>Day 8,9,10</t>
  </si>
  <si>
    <t>60:30:10 Diet</t>
  </si>
  <si>
    <t>Mouse No.</t>
  </si>
  <si>
    <t>Survival</t>
  </si>
  <si>
    <t>Glucose (mg/dl)</t>
  </si>
  <si>
    <t>mM (Glucose)</t>
  </si>
  <si>
    <t>Regular Rodent Chow</t>
  </si>
  <si>
    <t>#6</t>
  </si>
  <si>
    <t>#7</t>
  </si>
  <si>
    <t>#8</t>
  </si>
  <si>
    <t>Corn/Flax Seed Oil</t>
  </si>
  <si>
    <t>Regular diet</t>
  </si>
  <si>
    <t>Ketogenic diet</t>
  </si>
  <si>
    <t>aminoacids</t>
  </si>
  <si>
    <t>Met</t>
  </si>
  <si>
    <t>His</t>
  </si>
  <si>
    <t>Tyr</t>
  </si>
  <si>
    <t>Amino acids</t>
  </si>
  <si>
    <t>Asn</t>
  </si>
  <si>
    <t>Amino Acids related</t>
  </si>
  <si>
    <t>aminoacids related</t>
  </si>
  <si>
    <t>Betaine</t>
  </si>
  <si>
    <t>Met-SO</t>
  </si>
  <si>
    <t>Orn</t>
  </si>
  <si>
    <t>ADMA</t>
  </si>
  <si>
    <t>Sarcosine</t>
  </si>
  <si>
    <t>3-Met-His</t>
  </si>
  <si>
    <t>biogenic amines</t>
  </si>
  <si>
    <t>Spermidine</t>
  </si>
  <si>
    <t>Sphingolipids</t>
  </si>
  <si>
    <t>ceramides</t>
  </si>
  <si>
    <t>Cer(d18:1/16:0)</t>
  </si>
  <si>
    <t>Triacylglycerols</t>
  </si>
  <si>
    <t>Cer(d18:2/16:0)</t>
  </si>
  <si>
    <t>Cer(d18:1/20:0(OH))</t>
  </si>
  <si>
    <t>diacylglycerols</t>
  </si>
  <si>
    <t>DG(18:0_20:4)</t>
  </si>
  <si>
    <t>DG(17:0_18:1)</t>
  </si>
  <si>
    <t>fatty acids</t>
  </si>
  <si>
    <t>AA</t>
  </si>
  <si>
    <t>DHA</t>
  </si>
  <si>
    <t>glycerophospholipids</t>
  </si>
  <si>
    <t>PC ae C34:0</t>
  </si>
  <si>
    <t>PC ae C38:4</t>
  </si>
  <si>
    <t>Glycosylceramides</t>
  </si>
  <si>
    <t>PC ae C40:6</t>
  </si>
  <si>
    <t>PC ae C38:6</t>
  </si>
  <si>
    <t>PC ae C32:1</t>
  </si>
  <si>
    <t>PC ae C36:4</t>
  </si>
  <si>
    <t>PC ae C38:5</t>
  </si>
  <si>
    <t>PC ae C40:4</t>
  </si>
  <si>
    <t>PC ae C40:5</t>
  </si>
  <si>
    <t>PC ae C36:5</t>
  </si>
  <si>
    <t>PC aa C30:0</t>
  </si>
  <si>
    <t>PC aa C36:0</t>
  </si>
  <si>
    <t>PC ae C36:2</t>
  </si>
  <si>
    <t>PC ae C40:3</t>
  </si>
  <si>
    <t>PC aa C36:6</t>
  </si>
  <si>
    <t>PC aa C38:3</t>
  </si>
  <si>
    <t>PC aa C40:3</t>
  </si>
  <si>
    <t>PC aa C42:1</t>
  </si>
  <si>
    <t>PC aa C42:5</t>
  </si>
  <si>
    <t>PC ae C34:3</t>
  </si>
  <si>
    <t>PC ae C36:3</t>
  </si>
  <si>
    <t>PC aa C34:1</t>
  </si>
  <si>
    <t>PC aa C32:2</t>
  </si>
  <si>
    <t>PC aa C42:4</t>
  </si>
  <si>
    <t>PC aa C42:6</t>
  </si>
  <si>
    <t>PC ae C34:2</t>
  </si>
  <si>
    <t>PC ae C38:3</t>
  </si>
  <si>
    <t>glycosylceramides</t>
  </si>
  <si>
    <t>HexCer(d18:2/22:0)</t>
  </si>
  <si>
    <t>Hex2Cer(d18:1/22:0)</t>
  </si>
  <si>
    <t>Hex2Cer(d18:1/24:1)</t>
  </si>
  <si>
    <t>HexCer(d18:1/18:0)</t>
  </si>
  <si>
    <t>Hex2Cer(d18:1/16:0)</t>
  </si>
  <si>
    <t>HexCer(d18:2/18:0)</t>
  </si>
  <si>
    <t>Hex3Cer(d18:1/16:0)</t>
  </si>
  <si>
    <t>Hex3Cer(d18:1/24:1)</t>
  </si>
  <si>
    <t>HexCer(d18:2/24:0)</t>
  </si>
  <si>
    <t>Hex2Cer(d18:1/24:0)</t>
  </si>
  <si>
    <t>Hex2Cer(d18:1/18:0)</t>
  </si>
  <si>
    <t>Hex3Cer(d18:1/18:0)</t>
  </si>
  <si>
    <t>nucleobases related</t>
  </si>
  <si>
    <t>Xanthine</t>
  </si>
  <si>
    <t>sphingolipids</t>
  </si>
  <si>
    <t>SM C24:0</t>
  </si>
  <si>
    <t>SM C18:0</t>
  </si>
  <si>
    <t>SM C20:2</t>
  </si>
  <si>
    <t>SM (OH) C16:1</t>
  </si>
  <si>
    <t>SM (OH) C22:1</t>
  </si>
  <si>
    <t>SM C26:0</t>
  </si>
  <si>
    <t>SM C16:1</t>
  </si>
  <si>
    <t>SM C24:1</t>
  </si>
  <si>
    <t>triacylglycerols</t>
  </si>
  <si>
    <t>TG(16:0_38:2)</t>
  </si>
  <si>
    <t>TG(18:1_36:1)</t>
  </si>
  <si>
    <t>TG(18:1_36:2)</t>
  </si>
  <si>
    <t>TG(18:1_34:1)</t>
  </si>
  <si>
    <t>TG(18:1_36:3)</t>
  </si>
  <si>
    <t>TG(18:2_34:1)</t>
  </si>
  <si>
    <t>TG(20:2_34:1)</t>
  </si>
  <si>
    <t>TG(18:2_36:1)</t>
  </si>
  <si>
    <t>TG(20:1_34:2)</t>
  </si>
  <si>
    <t>TG(20:2_32:0)</t>
  </si>
  <si>
    <t>TG(16:0_36:2)</t>
  </si>
  <si>
    <t>TG(18:2_36:2)</t>
  </si>
  <si>
    <t>TG(20:1_34:1)</t>
  </si>
  <si>
    <t>TG(18:1_36:4)</t>
  </si>
  <si>
    <t>TG(20:4_36:2)</t>
  </si>
  <si>
    <t>TG(18:0_34:2)</t>
  </si>
  <si>
    <t>TG(18:1_32:1)</t>
  </si>
  <si>
    <t>TG(20:2_34:2)</t>
  </si>
  <si>
    <t>PC aa C36:1</t>
  </si>
  <si>
    <t>PC aa C36:2</t>
  </si>
  <si>
    <t>PC aa C38:6</t>
  </si>
  <si>
    <t>PC aa C40:1</t>
  </si>
  <si>
    <t>PC ae C44:5</t>
  </si>
  <si>
    <t>SM C16:0</t>
  </si>
  <si>
    <t>TG(16:0_38:4)</t>
  </si>
  <si>
    <t>TG(18:1_34:2)</t>
  </si>
  <si>
    <t>TG(18:2_36:3)</t>
  </si>
  <si>
    <t>TG(16:0_36:3)</t>
  </si>
  <si>
    <t>PC aa C38:0</t>
  </si>
  <si>
    <t>TG(18:2_38:4)</t>
  </si>
  <si>
    <t>Pro</t>
  </si>
  <si>
    <t>SDMA</t>
  </si>
  <si>
    <t>TG(16:0_38:3)</t>
  </si>
  <si>
    <t>5-AVA</t>
  </si>
  <si>
    <t>acylcarnitines</t>
  </si>
  <si>
    <t>C2</t>
  </si>
  <si>
    <t>Anserine</t>
  </si>
  <si>
    <t>Cystine</t>
  </si>
  <si>
    <t>t4-OH-Pro</t>
  </si>
  <si>
    <t>DG(18:1_18:2)</t>
  </si>
  <si>
    <t>PC aa C34:4</t>
  </si>
  <si>
    <t>C5-OH (C3-DC-M)</t>
  </si>
  <si>
    <t>PC aa C32:0</t>
  </si>
  <si>
    <t>Hypoxanthine</t>
  </si>
  <si>
    <t>TG(20:3_34:1)</t>
  </si>
  <si>
    <t>Cer(d18:1/25:0)</t>
  </si>
  <si>
    <t>PC ae C38:2</t>
  </si>
  <si>
    <t>TG(20:4_34:1)</t>
  </si>
  <si>
    <t>Ile</t>
  </si>
  <si>
    <t>Cer(d18:1/24:1)</t>
  </si>
  <si>
    <t>HexCer(d18:1/24:1)</t>
  </si>
  <si>
    <t>1-Met-His</t>
  </si>
  <si>
    <t>Carnosine</t>
  </si>
  <si>
    <t>Cit</t>
  </si>
  <si>
    <t>HCys</t>
  </si>
  <si>
    <t>PC aa C36:3</t>
  </si>
  <si>
    <t>PC aa C36:4</t>
  </si>
  <si>
    <t>PC aa C40:6</t>
  </si>
  <si>
    <t>HexCer(d18:2/23:0)</t>
  </si>
  <si>
    <t>SM (OH) C24:1</t>
  </si>
  <si>
    <t>TG(18:2_34:0)</t>
  </si>
  <si>
    <t>TG(18:2_36:4)</t>
  </si>
  <si>
    <t>TG(18:1_35:3)</t>
  </si>
  <si>
    <t>TG(20:4_36:3)</t>
  </si>
  <si>
    <t>TG(20:2_32:1)</t>
  </si>
  <si>
    <t>Hex3Cer(d18:1_20:0)</t>
  </si>
  <si>
    <t>C4</t>
  </si>
  <si>
    <t>Thr</t>
  </si>
  <si>
    <t>Cer(d18:1/26:1)</t>
  </si>
  <si>
    <t>TG(18:2_34:2)</t>
  </si>
  <si>
    <t>TG(17:0_34:1)</t>
  </si>
  <si>
    <t>TG(18:1_34:4)</t>
  </si>
  <si>
    <t>C14</t>
  </si>
  <si>
    <t>Asp</t>
  </si>
  <si>
    <t>BABA</t>
  </si>
  <si>
    <t>GABA</t>
  </si>
  <si>
    <t>Cer(d18:1/18:0)</t>
  </si>
  <si>
    <t>Cer(d18:1/18:1)</t>
  </si>
  <si>
    <t>Cer(d18:1/23:0)</t>
  </si>
  <si>
    <t>Cer(d18:2/18:0)</t>
  </si>
  <si>
    <t>PC aa C34:2</t>
  </si>
  <si>
    <t>PC aa C38:4</t>
  </si>
  <si>
    <t>PC ae C42:3</t>
  </si>
  <si>
    <t>SM (OH) C22:2</t>
  </si>
  <si>
    <t>TG(16:0_36:4)</t>
  </si>
  <si>
    <t>PC aa C32:3</t>
  </si>
  <si>
    <t>Cer(d18:2/24:0)</t>
  </si>
  <si>
    <t>PC aa C40:5</t>
  </si>
  <si>
    <t>PC ae C42:2</t>
  </si>
  <si>
    <t>TG(20:1_34:3)</t>
  </si>
  <si>
    <t>Hex3Cer(d18:1_22:0)</t>
  </si>
  <si>
    <t>TG(16:1_36:3)</t>
  </si>
  <si>
    <t>carboxylic acids</t>
  </si>
  <si>
    <t>AconAcid</t>
  </si>
  <si>
    <t>SM C26:1</t>
  </si>
  <si>
    <t>Trp</t>
  </si>
  <si>
    <t>Cer(d18:2/24:1)</t>
  </si>
  <si>
    <t>PC aa C36:5</t>
  </si>
  <si>
    <t>PC aa C38:5</t>
  </si>
  <si>
    <t>TG(20:3_36:3)</t>
  </si>
  <si>
    <t>TG(22:5_34:1)</t>
  </si>
  <si>
    <t>TG(20:4_32:0)</t>
  </si>
  <si>
    <t>C14:1</t>
  </si>
  <si>
    <t>TG(18:1_34:3)</t>
  </si>
  <si>
    <t>TG(20:3_34:2)</t>
  </si>
  <si>
    <t>TG(22:6_34:1)</t>
  </si>
  <si>
    <t>Ala</t>
  </si>
  <si>
    <t>Leu</t>
  </si>
  <si>
    <t>Spermine</t>
  </si>
  <si>
    <t>Cer(d18:1/20:0)</t>
  </si>
  <si>
    <t>PC ae C40:1</t>
  </si>
  <si>
    <t>TG(16:0_38:5)</t>
  </si>
  <si>
    <t>TG(20:4_34:0)</t>
  </si>
  <si>
    <t>Cer(d18:2/23:0)</t>
  </si>
  <si>
    <t>Cer(d18:1/22:0)</t>
  </si>
  <si>
    <t>TG(22:4_34:2)</t>
  </si>
  <si>
    <t>TG(20:4_34:2)</t>
  </si>
  <si>
    <t>C18</t>
  </si>
  <si>
    <t>PC aa C34:3</t>
  </si>
  <si>
    <t>indoles derivatives</t>
  </si>
  <si>
    <t>Ind-SO4</t>
  </si>
  <si>
    <t>TG(22:5_34:3)</t>
  </si>
  <si>
    <t>PC ae C44:3</t>
  </si>
  <si>
    <t>TG(18:0_36:4)</t>
  </si>
  <si>
    <t>C18:1</t>
  </si>
  <si>
    <t>Gly</t>
  </si>
  <si>
    <t>Cer(d18:1/24:0)</t>
  </si>
  <si>
    <t>Phe</t>
  </si>
  <si>
    <t>ProBetaine</t>
  </si>
  <si>
    <t>PC aa C32:1</t>
  </si>
  <si>
    <t>Glu</t>
  </si>
  <si>
    <t>∞</t>
  </si>
  <si>
    <t>PC ae C38:0</t>
  </si>
  <si>
    <t>Hex2Cer(d18:1/14:0)</t>
  </si>
  <si>
    <t>Putrescine</t>
  </si>
  <si>
    <t>HexCer(d18:1/26:0)</t>
  </si>
  <si>
    <t>HexCer(d18:1/18:1)</t>
  </si>
  <si>
    <t>Cer(d18:2/20:0)</t>
  </si>
  <si>
    <t>FA(18:2)</t>
  </si>
  <si>
    <t>HexCer(d18:1/22:0)</t>
  </si>
  <si>
    <t>TG(18:1_38:5)</t>
  </si>
  <si>
    <t>TG(22:6_34:2)</t>
  </si>
  <si>
    <t>alkaloids</t>
  </si>
  <si>
    <t>Trigonelline</t>
  </si>
  <si>
    <t>C16-OH</t>
  </si>
  <si>
    <t>Lys</t>
  </si>
  <si>
    <t>C16</t>
  </si>
  <si>
    <t>beta-Ala</t>
  </si>
  <si>
    <t>DG(18:1_18:1)</t>
  </si>
  <si>
    <t>FA(18:1)</t>
  </si>
  <si>
    <t>Cer(d18:1/26:0)</t>
  </si>
  <si>
    <t>Cer(d18:2/22:0)</t>
  </si>
  <si>
    <t>sugars</t>
  </si>
  <si>
    <t>H1</t>
  </si>
  <si>
    <t>TG(18:1_38:6)</t>
  </si>
  <si>
    <t>C16:1</t>
  </si>
  <si>
    <t>C3-DC (C4-OH)</t>
  </si>
  <si>
    <t>Ser</t>
  </si>
  <si>
    <t>Val</t>
  </si>
  <si>
    <t>AABA</t>
  </si>
  <si>
    <t>alpha-AAA</t>
  </si>
  <si>
    <t>dihydroceramides</t>
  </si>
  <si>
    <t>Cer(d18:0/24:1)</t>
  </si>
  <si>
    <t>PC aa C42:2</t>
  </si>
  <si>
    <t>vitamins &amp; cofactors</t>
  </si>
  <si>
    <t>Choline</t>
  </si>
  <si>
    <t>C18:1-OH</t>
  </si>
  <si>
    <t>HexCer(d18:1/26:1)</t>
  </si>
  <si>
    <t>TG(16:0_38:6)</t>
  </si>
  <si>
    <t>Creatinine</t>
  </si>
  <si>
    <t>Serotonin</t>
  </si>
  <si>
    <t>SM C18:1</t>
  </si>
  <si>
    <t>C5</t>
  </si>
  <si>
    <t>TG(18:1_35:2)</t>
  </si>
  <si>
    <t>HArg</t>
  </si>
  <si>
    <t>cholesterol esters</t>
  </si>
  <si>
    <t>CE(15:0)</t>
  </si>
  <si>
    <t>PC aa C40:4</t>
  </si>
  <si>
    <t>TG(20:4_36:4)</t>
  </si>
  <si>
    <t>C18:2</t>
  </si>
  <si>
    <t>C3</t>
  </si>
  <si>
    <t>HexCer(d18:1/23:0)</t>
  </si>
  <si>
    <t>Taurine</t>
  </si>
  <si>
    <t>Arg</t>
  </si>
  <si>
    <t>Lac</t>
  </si>
  <si>
    <t>PC ae C42:1</t>
  </si>
  <si>
    <t>HexCer(d18:1/24:0)</t>
  </si>
  <si>
    <t>TG(22:6_32:0)</t>
  </si>
  <si>
    <t>PC ae C34:1</t>
  </si>
  <si>
    <t>DG(16:0_18:1)</t>
  </si>
  <si>
    <t>Gln</t>
  </si>
  <si>
    <t>HexCer(d18:1/20:0)</t>
  </si>
  <si>
    <t>C0</t>
  </si>
  <si>
    <t>Cys</t>
  </si>
  <si>
    <t>PC aa C40:2</t>
  </si>
  <si>
    <t>PC ae C36:1</t>
  </si>
  <si>
    <t>PC ae C42:0</t>
  </si>
  <si>
    <t>TG(20:3_36:4)</t>
  </si>
  <si>
    <t>Area</t>
  </si>
  <si>
    <t>X</t>
  </si>
  <si>
    <t>Y</t>
  </si>
  <si>
    <t>Seq</t>
  </si>
  <si>
    <t>Up</t>
  </si>
  <si>
    <t>Down</t>
  </si>
  <si>
    <t>DA</t>
  </si>
  <si>
    <t>Sequ</t>
  </si>
  <si>
    <t>Phosphatidylcholine</t>
  </si>
  <si>
    <t>None</t>
  </si>
  <si>
    <t>Glycerophospholipids</t>
  </si>
  <si>
    <t>Result Data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</si>
  <si>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</si>
  <si>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</si>
  <si>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</si>
  <si>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</si>
  <si>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</si>
  <si>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</si>
  <si>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</si>
  <si>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</si>
  <si>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</si>
  <si>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</si>
  <si>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</si>
  <si>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</si>
  <si>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values after blank substraction</t>
  </si>
  <si>
    <t>A</t>
  </si>
  <si>
    <t>nmol/well</t>
  </si>
  <si>
    <t>Av</t>
  </si>
  <si>
    <t>B</t>
  </si>
  <si>
    <t>D</t>
  </si>
  <si>
    <t>E</t>
  </si>
  <si>
    <t>F</t>
  </si>
  <si>
    <t>G</t>
  </si>
  <si>
    <t>H</t>
  </si>
  <si>
    <t>standard</t>
  </si>
  <si>
    <t>u251</t>
  </si>
  <si>
    <t>mda1</t>
  </si>
  <si>
    <t>mda2</t>
  </si>
  <si>
    <t>mda3</t>
  </si>
  <si>
    <t>av</t>
  </si>
  <si>
    <t>sd</t>
  </si>
  <si>
    <t>p</t>
  </si>
  <si>
    <t>C+Erastin</t>
  </si>
  <si>
    <t>***</t>
  </si>
  <si>
    <t>𝑀𝐷𝐴 𝐶𝑜𝑛𝑐𝑒𝑛𝑡𝑟𝑎𝑡𝑖𝑜𝑛 = ( 𝐴/</t>
  </si>
  <si>
    <t>**</t>
  </si>
  <si>
    <t>[𝑚𝑔 𝑜𝑟 𝑚𝐿])𝑥 4 𝑥 𝐷 = 𝑛𝑚𝑜𝑙</t>
  </si>
  <si>
    <t xml:space="preserve">/𝑚𝑙 </t>
  </si>
  <si>
    <t>A = Amount of MDA in sample calculated from the standard curve (nmol).</t>
  </si>
  <si>
    <t>mL = Original plasma volume used (0.020 mL).</t>
  </si>
  <si>
    <t>4 = Correction for using 200 μL of the 800 μL Reaction Mix.</t>
  </si>
  <si>
    <t>D = Sample dilution factor if sample is diluted to fit within the standard curve range (prior</t>
  </si>
  <si>
    <t>to reaction well set up).</t>
  </si>
  <si>
    <t>LA 120</t>
  </si>
  <si>
    <t>LA 160</t>
  </si>
  <si>
    <t>C+6Gy</t>
  </si>
  <si>
    <t>LA+6Gy</t>
  </si>
  <si>
    <r>
      <t>LA (160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</si>
  <si>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t>Standard</t>
  </si>
  <si>
    <t>Ab OD</t>
  </si>
  <si>
    <t>Concentration  (μmol/L )</t>
  </si>
  <si>
    <t>Fe content        (nmol/106 )</t>
  </si>
  <si>
    <t>c</t>
  </si>
  <si>
    <t>*</t>
  </si>
  <si>
    <t>Er</t>
  </si>
  <si>
    <t>Calculation</t>
  </si>
  <si>
    <t xml:space="preserve">Fe content (nmol/106 ) =  (∆A - b) ÷ a ÷ (N ÷ V) × f </t>
  </si>
  <si>
    <t>trp</t>
  </si>
  <si>
    <t>a: The slope of standard curve;0.005274</t>
  </si>
  <si>
    <t>b: The intercept of standard curve; 0.001434</t>
  </si>
  <si>
    <t>ΔA: ODSample – ODBlank</t>
  </si>
  <si>
    <t>f: Dilution factor of sample before test ie, 1.</t>
  </si>
  <si>
    <r>
      <t>N: The number of cell sample/10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ie,1.5 .</t>
    </r>
  </si>
  <si>
    <t>V: The volume of regent 1 in the preparation step of cell, mL,ie,0.200</t>
  </si>
  <si>
    <t>Raw Data</t>
  </si>
  <si>
    <t>MDA</t>
  </si>
  <si>
    <t>std</t>
  </si>
  <si>
    <t>nmol MDA per well</t>
  </si>
  <si>
    <t>Average</t>
  </si>
  <si>
    <t>Av-Bl</t>
  </si>
  <si>
    <t>Fe Content</t>
  </si>
  <si>
    <t>Standard curve</t>
  </si>
  <si>
    <t>OD Value</t>
  </si>
  <si>
    <t>Av-B</t>
  </si>
  <si>
    <t>Erastin</t>
  </si>
  <si>
    <t>N: The number of cell sample/106 ie,1.5 .</t>
  </si>
  <si>
    <t>72hrs</t>
  </si>
  <si>
    <t>live</t>
  </si>
  <si>
    <t>dead</t>
  </si>
  <si>
    <t>control</t>
  </si>
  <si>
    <t>EPA</t>
  </si>
  <si>
    <t>Raw Data{Wavelength:570.0}</t>
  </si>
  <si>
    <t>STD</t>
  </si>
  <si>
    <t>Av-blank</t>
  </si>
  <si>
    <t>FFA</t>
  </si>
  <si>
    <t>FFA (nm)</t>
  </si>
  <si>
    <t>Ctrl</t>
  </si>
  <si>
    <t>l</t>
  </si>
  <si>
    <t>a</t>
  </si>
  <si>
    <t xml:space="preserve">Kidney function BUN </t>
  </si>
  <si>
    <t>Liver function AST</t>
  </si>
  <si>
    <t>MD</t>
  </si>
  <si>
    <t>average</t>
  </si>
  <si>
    <t>iRFP signal</t>
  </si>
  <si>
    <t>14dpi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</si>
</sst>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.00000"/>
    <numFmt numFmtId="166" formatCode="0.0000"/>
    <numFmt numFmtId="167" formatCode="0.0000000"/>
    <numFmt numFmtId="168" formatCode="0.000"/>
    <numFmt numFmtId="169" formatCode="#,##0.000"/>
    <numFmt numFmtId="170" formatCode="#,##0.00000000000000"/>
    <numFmt numFmtId="171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color rgb="FF595959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6" fillId="0" borderId="0"/>
  </cellStyleXfs>
  <cellXfs count="103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11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1"/>
    <xf numFmtId="0" fontId="4" fillId="2" borderId="0" xfId="1" applyFill="1"/>
    <xf numFmtId="11" fontId="4" fillId="0" borderId="0" xfId="1" applyNumberFormat="1"/>
    <xf numFmtId="165" fontId="4" fillId="0" borderId="0" xfId="1" applyNumberFormat="1"/>
    <xf numFmtId="167" fontId="4" fillId="0" borderId="0" xfId="1" applyNumberFormat="1"/>
    <xf numFmtId="168" fontId="0" fillId="0" borderId="0" xfId="0" applyNumberFormat="1"/>
    <xf numFmtId="0" fontId="0" fillId="0" borderId="1" xfId="0" applyBorder="1"/>
    <xf numFmtId="169" fontId="4" fillId="0" borderId="0" xfId="1" applyNumberFormat="1"/>
    <xf numFmtId="170" fontId="4" fillId="0" borderId="0" xfId="1" applyNumberFormat="1"/>
    <xf numFmtId="0" fontId="3" fillId="0" borderId="0" xfId="0" applyFont="1"/>
    <xf numFmtId="2" fontId="0" fillId="0" borderId="1" xfId="0" applyNumberFormat="1" applyBorder="1"/>
    <xf numFmtId="2" fontId="3" fillId="0" borderId="1" xfId="0" applyNumberFormat="1" applyFont="1" applyBorder="1"/>
    <xf numFmtId="0" fontId="5" fillId="0" borderId="0" xfId="0" applyFont="1"/>
    <xf numFmtId="0" fontId="0" fillId="0" borderId="11" xfId="0" applyBorder="1" applyAlignment="1">
      <alignment horizontal="center" vertical="center"/>
    </xf>
    <xf numFmtId="0" fontId="7" fillId="0" borderId="0" xfId="2"/>
    <xf numFmtId="171" fontId="7" fillId="0" borderId="0" xfId="2" applyNumberFormat="1"/>
    <xf numFmtId="0" fontId="0" fillId="0" borderId="12" xfId="0" applyBorder="1"/>
    <xf numFmtId="0" fontId="8" fillId="0" borderId="12" xfId="0" applyFont="1" applyBorder="1"/>
    <xf numFmtId="1" fontId="0" fillId="0" borderId="0" xfId="0" applyNumberForma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/>
    <xf numFmtId="1" fontId="1" fillId="0" borderId="17" xfId="0" applyNumberFormat="1" applyFont="1" applyBorder="1"/>
    <xf numFmtId="0" fontId="1" fillId="0" borderId="22" xfId="0" applyFont="1" applyBorder="1"/>
    <xf numFmtId="0" fontId="0" fillId="5" borderId="0" xfId="0" applyFill="1"/>
    <xf numFmtId="0" fontId="16" fillId="0" borderId="0" xfId="3"/>
    <xf numFmtId="0" fontId="16" fillId="2" borderId="0" xfId="3" applyFill="1" applyAlignment="1">
      <alignment vertical="center"/>
    </xf>
    <xf numFmtId="0" fontId="16" fillId="5" borderId="0" xfId="3" applyFill="1" applyAlignment="1">
      <alignment vertical="center"/>
    </xf>
    <xf numFmtId="0" fontId="0" fillId="6" borderId="0" xfId="0" applyFill="1"/>
    <xf numFmtId="0" fontId="0" fillId="7" borderId="0" xfId="0" applyFill="1"/>
    <xf numFmtId="0" fontId="17" fillId="0" borderId="12" xfId="0" applyFont="1" applyBorder="1" applyAlignment="1" applyProtection="1">
      <alignment horizontal="center"/>
      <protection hidden="1"/>
    </xf>
    <xf numFmtId="168" fontId="17" fillId="0" borderId="12" xfId="0" applyNumberFormat="1" applyFont="1" applyBorder="1" applyAlignment="1" applyProtection="1">
      <alignment horizontal="center"/>
      <protection hidden="1"/>
    </xf>
    <xf numFmtId="0" fontId="15" fillId="0" borderId="0" xfId="0" applyFont="1" applyAlignment="1">
      <alignment horizontal="left" vertical="center" readingOrder="1"/>
    </xf>
    <xf numFmtId="0" fontId="0" fillId="8" borderId="0" xfId="0" applyFill="1"/>
    <xf numFmtId="0" fontId="19" fillId="8" borderId="0" xfId="0" applyFont="1" applyFill="1"/>
    <xf numFmtId="0" fontId="20" fillId="0" borderId="0" xfId="0" applyFont="1"/>
    <xf numFmtId="0" fontId="21" fillId="0" borderId="0" xfId="0" applyFont="1" applyAlignment="1">
      <alignment horizontal="center" vertical="center" readingOrder="1"/>
    </xf>
    <xf numFmtId="0" fontId="0" fillId="2" borderId="23" xfId="0" applyFill="1" applyBorder="1"/>
    <xf numFmtId="0" fontId="0" fillId="2" borderId="24" xfId="0" applyFill="1" applyBorder="1"/>
    <xf numFmtId="0" fontId="0" fillId="2" borderId="16" xfId="0" applyFill="1" applyBorder="1"/>
    <xf numFmtId="0" fontId="0" fillId="5" borderId="24" xfId="0" applyFill="1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4" fillId="0" borderId="0" xfId="0" applyFont="1"/>
    <xf numFmtId="0" fontId="6" fillId="0" borderId="0" xfId="3" applyFont="1"/>
    <xf numFmtId="164" fontId="0" fillId="0" borderId="0" xfId="0" applyNumberFormat="1"/>
    <xf numFmtId="166" fontId="0" fillId="0" borderId="0" xfId="0" applyNumberFormat="1"/>
    <xf numFmtId="2" fontId="7" fillId="0" borderId="0" xfId="2" applyNumberFormat="1"/>
    <xf numFmtId="0" fontId="4" fillId="0" borderId="0" xfId="2" applyFont="1"/>
    <xf numFmtId="2" fontId="0" fillId="0" borderId="0" xfId="0" applyNumberFormat="1"/>
    <xf numFmtId="0" fontId="14" fillId="0" borderId="0" xfId="0" applyFont="1" applyAlignment="1">
      <alignment horizontal="left"/>
    </xf>
    <xf numFmtId="0" fontId="0" fillId="9" borderId="0" xfId="0" applyFill="1"/>
    <xf numFmtId="49" fontId="0" fillId="0" borderId="0" xfId="0" applyNumberFormat="1"/>
    <xf numFmtId="0" fontId="8" fillId="0" borderId="12" xfId="0" applyFont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center" textRotation="90"/>
    </xf>
    <xf numFmtId="0" fontId="8" fillId="5" borderId="12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 textRotation="90"/>
    </xf>
    <xf numFmtId="0" fontId="15" fillId="2" borderId="20" xfId="0" applyFont="1" applyFill="1" applyBorder="1" applyAlignment="1">
      <alignment horizontal="center" vertical="center" textRotation="90"/>
    </xf>
    <xf numFmtId="0" fontId="15" fillId="2" borderId="21" xfId="0" applyFont="1" applyFill="1" applyBorder="1" applyAlignment="1">
      <alignment horizontal="center" vertical="center" textRotation="90"/>
    </xf>
    <xf numFmtId="0" fontId="15" fillId="5" borderId="19" xfId="0" applyFont="1" applyFill="1" applyBorder="1" applyAlignment="1">
      <alignment horizontal="center" vertical="center" textRotation="90"/>
    </xf>
    <xf numFmtId="0" fontId="15" fillId="5" borderId="20" xfId="0" applyFont="1" applyFill="1" applyBorder="1" applyAlignment="1">
      <alignment horizontal="center" vertical="center" textRotation="90"/>
    </xf>
    <xf numFmtId="0" fontId="15" fillId="5" borderId="21" xfId="0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 xr:uid="{CA432698-DE99-4C86-8E5C-B529B4665984}"/>
    <cellStyle name="Normal 2 2" xfId="3" xr:uid="{817CA347-E89E-4B6A-8F41-EDD35D4C6F63}"/>
    <cellStyle name="Normal 3" xfId="2" xr:uid="{F6AEE73B-4927-4254-BA64-2C279B3EDA1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'2C'!$H$1</c:f>
              <c:strCache>
                <c:ptCount val="1"/>
                <c:pt idx="0">
                  <c:v>Seq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7-409E-BA0A-5C082B0003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7-409E-BA0A-5C082B0003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7-409E-BA0A-5C082B0003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7-409E-BA0A-5C082B00030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67-409E-BA0A-5C082B00030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67-409E-BA0A-5C082B00030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67-409E-BA0A-5C082B000301}"/>
              </c:ext>
            </c:extLst>
          </c:dPt>
          <c:dPt>
            <c:idx val="1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67-409E-BA0A-5C082B000301}"/>
              </c:ext>
            </c:extLst>
          </c:dPt>
          <c:xVal>
            <c:numRef>
              <c:f>'2C'!$F$3:$F$8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0.85185185185185186</c:v>
                </c:pt>
                <c:pt idx="3">
                  <c:v>0.4</c:v>
                </c:pt>
                <c:pt idx="4">
                  <c:v>1</c:v>
                </c:pt>
                <c:pt idx="5">
                  <c:v>0.2</c:v>
                </c:pt>
              </c:numCache>
            </c:numRef>
          </c:xVal>
          <c:yVal>
            <c:numRef>
              <c:f>'2C'!$G$3:$G$8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</c:numCache>
            </c:numRef>
          </c:yVal>
          <c:bubbleSize>
            <c:numRef>
              <c:f>'2C'!$E$3:$E$8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27</c:v>
                </c:pt>
                <c:pt idx="3">
                  <c:v>20</c:v>
                </c:pt>
                <c:pt idx="4">
                  <c:v>18</c:v>
                </c:pt>
                <c:pt idx="5">
                  <c:v>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0C67-409E-BA0A-5C082B00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72947832"/>
        <c:axId val="472938320"/>
      </c:bubbleChart>
      <c:valAx>
        <c:axId val="472947832"/>
        <c:scaling>
          <c:orientation val="minMax"/>
          <c:max val="1.1000000000000001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938320"/>
        <c:crosses val="autoZero"/>
        <c:crossBetween val="midCat"/>
      </c:valAx>
      <c:valAx>
        <c:axId val="47293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noFill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947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Liver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('Suppl 5'!$G$7,'Suppl 5'!$I$7)</c:f>
                <c:numCache>
                  <c:formatCode>General</c:formatCode>
                  <c:ptCount val="2"/>
                  <c:pt idx="0">
                    <c:v>1.345985997905162</c:v>
                  </c:pt>
                  <c:pt idx="1">
                    <c:v>3.1371003472019994</c:v>
                  </c:pt>
                </c:numCache>
              </c:numRef>
            </c:plus>
            <c:minus>
              <c:numRef>
                <c:f>('Suppl 5'!$G$7,'Suppl 5'!$I$7)</c:f>
                <c:numCache>
                  <c:formatCode>General</c:formatCode>
                  <c:ptCount val="2"/>
                  <c:pt idx="0">
                    <c:v>1.345985997905162</c:v>
                  </c:pt>
                  <c:pt idx="1">
                    <c:v>3.1371003472019994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('Suppl 5'!$A$2,'Suppl 5'!$C$2)</c:f>
              <c:strCache>
                <c:ptCount val="2"/>
                <c:pt idx="0">
                  <c:v>SD</c:v>
                </c:pt>
                <c:pt idx="1">
                  <c:v>MD</c:v>
                </c:pt>
              </c:strCache>
            </c:strRef>
          </c:cat>
          <c:val>
            <c:numRef>
              <c:f>('Suppl 5'!$G$6,'Suppl 5'!$I$6)</c:f>
              <c:numCache>
                <c:formatCode>General</c:formatCode>
                <c:ptCount val="2"/>
                <c:pt idx="0">
                  <c:v>29.342816627744007</c:v>
                </c:pt>
                <c:pt idx="1">
                  <c:v>31.068817003300101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6-4B1F-97D3-102B23B5E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54672"/>
        <c:axId val="552089824"/>
      </c:barChart>
      <c:catAx>
        <c:axId val="10315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089824"/>
        <c:crosses val="autoZero"/>
        <c:auto val="1"/>
        <c:lblAlgn val="ctr"/>
        <c:lblOffset val="100"/>
        <c:noMultiLvlLbl val="0"/>
      </c:catAx>
      <c:valAx>
        <c:axId val="552089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AST (ng/mL)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5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'5A&amp;7D'!$P$4:$P$9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'5A&amp;7D'!$Q$4:$Q$9</c:f>
              <c:numCache>
                <c:formatCode>0.000</c:formatCode>
                <c:ptCount val="6"/>
                <c:pt idx="0">
                  <c:v>0</c:v>
                </c:pt>
                <c:pt idx="1">
                  <c:v>0.16400000000000001</c:v>
                </c:pt>
                <c:pt idx="2">
                  <c:v>0.26600000000000001</c:v>
                </c:pt>
                <c:pt idx="3">
                  <c:v>0.48333333333333334</c:v>
                </c:pt>
                <c:pt idx="4">
                  <c:v>0.58033333333333337</c:v>
                </c:pt>
                <c:pt idx="5">
                  <c:v>0.73799999999999999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F2-426B-9511-127969C0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805312"/>
        <c:axId val="642810352"/>
      </c:scatterChart>
      <c:valAx>
        <c:axId val="64280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nmol/well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10352"/>
        <c:crosses val="autoZero"/>
        <c:crossBetween val="midCat"/>
      </c:valAx>
      <c:valAx>
        <c:axId val="642810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ABS(au)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0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'5A&amp;7D'!$Q$47:$Q$52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'5A&amp;7D'!$R$47:$R$52</c:f>
              <c:numCache>
                <c:formatCode>General</c:formatCode>
                <c:ptCount val="6"/>
                <c:pt idx="0">
                  <c:v>0</c:v>
                </c:pt>
                <c:pt idx="1">
                  <c:v>0.16333333333333333</c:v>
                </c:pt>
                <c:pt idx="2">
                  <c:v>0.26533333333333331</c:v>
                </c:pt>
                <c:pt idx="3">
                  <c:v>0.45</c:v>
                </c:pt>
                <c:pt idx="4">
                  <c:v>0.57999999999999996</c:v>
                </c:pt>
                <c:pt idx="5">
                  <c:v>0.73633333333333328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CE0-A137-B089F42C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689720"/>
        <c:axId val="693687560"/>
      </c:scatterChart>
      <c:valAx>
        <c:axId val="69368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87560"/>
        <c:crosses val="autoZero"/>
        <c:crossBetween val="midCat"/>
      </c:valAx>
      <c:valAx>
        <c:axId val="693687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89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'5A&amp;C_MES83'!$F$21:$F$26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'5A&amp;C_MES83'!$G$21:$G$26</c:f>
              <c:numCache>
                <c:formatCode>General</c:formatCode>
                <c:ptCount val="6"/>
                <c:pt idx="0">
                  <c:v>0</c:v>
                </c:pt>
                <c:pt idx="1">
                  <c:v>0.15533333333333335</c:v>
                </c:pt>
                <c:pt idx="2">
                  <c:v>0.26366666666666666</c:v>
                </c:pt>
                <c:pt idx="3">
                  <c:v>0.45033333333333336</c:v>
                </c:pt>
                <c:pt idx="4">
                  <c:v>0.57666666666666666</c:v>
                </c:pt>
                <c:pt idx="5">
                  <c:v>0.72733333333333328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63-4133-8DFC-BB050060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591432"/>
        <c:axId val="670599712"/>
      </c:scatterChart>
      <c:valAx>
        <c:axId val="670591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599712"/>
        <c:crosses val="autoZero"/>
        <c:crossBetween val="midCat"/>
      </c:valAx>
      <c:valAx>
        <c:axId val="6705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591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'5A&amp;C_MES83'!$T$53:$T$60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</c:numCache>
            </c:numRef>
          </c:xVal>
          <c:yVal>
            <c:numRef>
              <c:f>'5A&amp;C_MES83'!$U$53:$U$60</c:f>
              <c:numCache>
                <c:formatCode>General</c:formatCode>
                <c:ptCount val="8"/>
                <c:pt idx="0">
                  <c:v>0</c:v>
                </c:pt>
                <c:pt idx="1">
                  <c:v>3.1499999999999993E-2</c:v>
                </c:pt>
                <c:pt idx="2">
                  <c:v>5.2999999999999999E-2</c:v>
                </c:pt>
                <c:pt idx="3">
                  <c:v>8.1500000000000017E-2</c:v>
                </c:pt>
                <c:pt idx="4">
                  <c:v>0.10300000000000001</c:v>
                </c:pt>
                <c:pt idx="5">
                  <c:v>0.17149999999999999</c:v>
                </c:pt>
                <c:pt idx="6">
                  <c:v>0.22299999999999998</c:v>
                </c:pt>
                <c:pt idx="7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68-4B65-90C1-F15E1849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625632"/>
        <c:axId val="670625992"/>
      </c:scatterChart>
      <c:valAx>
        <c:axId val="67062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5992"/>
        <c:crosses val="autoZero"/>
        <c:crossBetween val="midCat"/>
      </c:valAx>
      <c:valAx>
        <c:axId val="6706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'5C'!$P$13:$P$20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</c:numCache>
            </c:numRef>
          </c:xVal>
          <c:yVal>
            <c:numRef>
              <c:f>'5C'!$Q$13:$Q$20</c:f>
              <c:numCache>
                <c:formatCode>General</c:formatCode>
                <c:ptCount val="8"/>
                <c:pt idx="0">
                  <c:v>0</c:v>
                </c:pt>
                <c:pt idx="1">
                  <c:v>3.7999999999999999E-2</c:v>
                </c:pt>
                <c:pt idx="2">
                  <c:v>4.8999999999999995E-2</c:v>
                </c:pt>
                <c:pt idx="3">
                  <c:v>6.9500000000000006E-2</c:v>
                </c:pt>
                <c:pt idx="4">
                  <c:v>0.10500000000000001</c:v>
                </c:pt>
                <c:pt idx="5">
                  <c:v>0.16200000000000001</c:v>
                </c:pt>
                <c:pt idx="6">
                  <c:v>0.22899999999999998</c:v>
                </c:pt>
                <c:pt idx="7">
                  <c:v>0.253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7-486E-950F-12FE9378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287536"/>
        <c:axId val="567287896"/>
      </c:scatterChart>
      <c:valAx>
        <c:axId val="56728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287896"/>
        <c:crosses val="autoZero"/>
        <c:crossBetween val="midCat"/>
      </c:valAx>
      <c:valAx>
        <c:axId val="567287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287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'Suppl 3'!$V$5:$V$10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'Suppl 3'!$W$5:$W$10</c:f>
              <c:numCache>
                <c:formatCode>General</c:formatCode>
                <c:ptCount val="6"/>
                <c:pt idx="0">
                  <c:v>0</c:v>
                </c:pt>
                <c:pt idx="1">
                  <c:v>0.33500000000000002</c:v>
                </c:pt>
                <c:pt idx="2">
                  <c:v>0.52449999999999997</c:v>
                </c:pt>
                <c:pt idx="3">
                  <c:v>0.72700000000000009</c:v>
                </c:pt>
                <c:pt idx="4">
                  <c:v>0.96449999999999991</c:v>
                </c:pt>
                <c:pt idx="5">
                  <c:v>1.075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6-496A-B64A-96A664C1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557592"/>
        <c:axId val="670558312"/>
      </c:scatterChart>
      <c:valAx>
        <c:axId val="67055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558312"/>
        <c:crosses val="autoZero"/>
        <c:crossBetween val="midCat"/>
      </c:valAx>
      <c:valAx>
        <c:axId val="67055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557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'Suppl 4'!$E$22:$E$24</c:f>
                <c:numCache>
                  <c:formatCode>General</c:formatCode>
                  <c:ptCount val="3"/>
                  <c:pt idx="0">
                    <c:v>6.0381917624562388E-2</c:v>
                  </c:pt>
                  <c:pt idx="1">
                    <c:v>5.8126099415355612E-2</c:v>
                  </c:pt>
                  <c:pt idx="2">
                    <c:v>0.11499037779879946</c:v>
                  </c:pt>
                </c:numCache>
              </c:numRef>
            </c:plus>
            <c:minus>
              <c:numRef>
                <c:f>'Suppl 4'!$E$22:$E$24</c:f>
                <c:numCache>
                  <c:formatCode>General</c:formatCode>
                  <c:ptCount val="3"/>
                  <c:pt idx="0">
                    <c:v>6.0381917624562388E-2</c:v>
                  </c:pt>
                  <c:pt idx="1">
                    <c:v>5.8126099415355612E-2</c:v>
                  </c:pt>
                  <c:pt idx="2">
                    <c:v>0.11499037779879946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'Suppl 4'!$C$22:$C$24</c:f>
              <c:strCache>
                <c:ptCount val="3"/>
                <c:pt idx="0">
                  <c:v>C</c:v>
                </c:pt>
                <c:pt idx="1">
                  <c:v>LA</c:v>
                </c:pt>
                <c:pt idx="2">
                  <c:v>LA+ATGLi</c:v>
                </c:pt>
              </c:strCache>
            </c:strRef>
          </c:cat>
          <c:val>
            <c:numRef>
              <c:f>'Suppl 4'!$D$22:$D$24</c:f>
              <c:numCache>
                <c:formatCode>General</c:formatCode>
                <c:ptCount val="3"/>
                <c:pt idx="0">
                  <c:v>0.68682845626943068</c:v>
                </c:pt>
                <c:pt idx="1">
                  <c:v>1.2224328759280216</c:v>
                </c:pt>
                <c:pt idx="2">
                  <c:v>0.76016554257940117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7-4E26-8C6F-2E38EB7B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65264"/>
        <c:axId val="437363824"/>
      </c:barChart>
      <c:catAx>
        <c:axId val="4373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363824"/>
        <c:crosses val="autoZero"/>
        <c:auto val="1"/>
        <c:lblAlgn val="ctr"/>
        <c:lblOffset val="100"/>
        <c:noMultiLvlLbl val="0"/>
      </c:catAx>
      <c:valAx>
        <c:axId val="437363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 of 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TFRC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3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Kidney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('Suppl 5'!$B$7,'Suppl 5'!$D$7)</c:f>
                <c:numCache>
                  <c:formatCode>General</c:formatCode>
                  <c:ptCount val="2"/>
                  <c:pt idx="0">
                    <c:v>12.823154979075877</c:v>
                  </c:pt>
                  <c:pt idx="1">
                    <c:v>8.5722154882856962</c:v>
                  </c:pt>
                </c:numCache>
              </c:numRef>
            </c:plus>
            <c:minus>
              <c:numRef>
                <c:f>('Suppl 5'!$B$7,'Suppl 5'!$D$7)</c:f>
                <c:numCache>
                  <c:formatCode>General</c:formatCode>
                  <c:ptCount val="2"/>
                  <c:pt idx="0">
                    <c:v>12.823154979075877</c:v>
                  </c:pt>
                  <c:pt idx="1">
                    <c:v>8.5722154882856962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('Suppl 5'!$A$2,'Suppl 5'!$C$2)</c:f>
              <c:strCache>
                <c:ptCount val="2"/>
                <c:pt idx="0">
                  <c:v>SD</c:v>
                </c:pt>
                <c:pt idx="1">
                  <c:v>MD</c:v>
                </c:pt>
              </c:strCache>
            </c:strRef>
          </c:cat>
          <c:val>
            <c:numRef>
              <c:f>('Suppl 5'!$B$6,'Suppl 5'!$D$6)</c:f>
              <c:numCache>
                <c:formatCode>General</c:formatCode>
                <c:ptCount val="2"/>
                <c:pt idx="0">
                  <c:v>135.12554585152839</c:v>
                </c:pt>
                <c:pt idx="1">
                  <c:v>149.0447598253275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0-4766-8C12-D3B3C55B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54672"/>
        <c:axId val="552089824"/>
      </c:barChart>
      <c:catAx>
        <c:axId val="10315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089824"/>
        <c:crosses val="autoZero"/>
        <c:auto val="1"/>
        <c:lblAlgn val="ctr"/>
        <c:lblOffset val="100"/>
        <c:noMultiLvlLbl val="0"/>
      </c:catAx>
      <c:valAx>
        <c:axId val="552089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BUN (mg/dL)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5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tif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5</xdr:row>
      <xdr:rowOff>114301</xdr:rowOff>
    </xdr:from>
    <xdr:to>
      <xdr:col>14</xdr:col>
      <xdr:colOff>561975</xdr:colOff>
      <xdr:row>14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EB858F-4610-4F14-BA7A-791753400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7</xdr:col>
      <xdr:colOff>304800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AD2E80-D863-409F-85E1-4EC9ADB76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9</xdr:row>
      <xdr:rowOff>6350</xdr:rowOff>
    </xdr:from>
    <xdr:to>
      <xdr:col>15</xdr:col>
      <xdr:colOff>438150</xdr:colOff>
      <xdr:row>23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99C539-5A0D-4A0C-8340-D17E9E364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10</xdr:row>
      <xdr:rowOff>71437</xdr:rowOff>
    </xdr:from>
    <xdr:to>
      <xdr:col>23</xdr:col>
      <xdr:colOff>85725</xdr:colOff>
      <xdr:row>24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87A8F-0DBD-49C6-B604-AD872864A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171449</xdr:colOff>
      <xdr:row>12</xdr:row>
      <xdr:rowOff>180975</xdr:rowOff>
    </xdr:from>
    <xdr:to>
      <xdr:col>19</xdr:col>
      <xdr:colOff>333374</xdr:colOff>
      <xdr:row>15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9132E0-BCE4-4550-AF41-5E3AA24DDA5F}"/>
            </a:ext>
          </a:extLst>
        </xdr:cNvPr>
        <xdr:cNvSpPr txBox="1"/>
      </xdr:nvSpPr>
      <xdr:spPr>
        <a:xfrm>
          <a:off x="10725149" y="2524125"/>
          <a:ext cx="13811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y=0.0368x+0.0036</a:t>
          </a:r>
        </a:p>
        <a:p>
          <a:r>
            <a:rPr lang="en-US" sz="900"/>
            <a:t>R</a:t>
          </a:r>
          <a:r>
            <a:rPr lang="en-US" sz="900" baseline="30000"/>
            <a:t>2</a:t>
          </a:r>
          <a:r>
            <a:rPr lang="en-US" sz="900" baseline="0"/>
            <a:t>=0.9926</a:t>
          </a:r>
        </a:p>
      </xdr:txBody>
    </xdr:sp>
    <xdr:clientData/>
  </xdr:twoCellAnchor>
  <xdr:twoCellAnchor>
    <xdr:from>
      <xdr:col>19</xdr:col>
      <xdr:colOff>304800</xdr:colOff>
      <xdr:row>41</xdr:row>
      <xdr:rowOff>42862</xdr:rowOff>
    </xdr:from>
    <xdr:to>
      <xdr:col>27</xdr:col>
      <xdr:colOff>0</xdr:colOff>
      <xdr:row>55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DD0C8-2B1A-4306-B9C2-86A074F0E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0.15833</cdr:x>
      <cdr:y>0.19965</cdr:y>
    </cdr:from>
    <cdr:to>
      <cdr:x>0.81667</cdr:x>
      <cdr:y>0.79688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30B909A5-558F-03F2-CF15-17A195AEB3D0}"/>
            </a:ext>
          </a:extLst>
        </cdr:cNvPr>
        <cdr:cNvCxnSpPr/>
      </cdr:nvCxnSpPr>
      <cdr:spPr>
        <a:xfrm xmlns:a="http://schemas.openxmlformats.org/drawingml/2006/main" flipV="1">
          <a:off x="723900" y="547688"/>
          <a:ext cx="3009900" cy="16383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</cdr:x>
      <cdr:y>0.22396</cdr:y>
    </cdr:from>
    <cdr:to>
      <cdr:x>0.79167</cdr:x>
      <cdr:y>0.88715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E53927E-4C3E-EDEF-31F5-CBC8B92D19DD}"/>
            </a:ext>
          </a:extLst>
        </cdr:cNvPr>
        <cdr:cNvCxnSpPr/>
      </cdr:nvCxnSpPr>
      <cdr:spPr>
        <a:xfrm xmlns:a="http://schemas.openxmlformats.org/drawingml/2006/main" flipV="1">
          <a:off x="342900" y="614363"/>
          <a:ext cx="3276600" cy="18192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0.17569</cdr:x>
      <cdr:y>0.23727</cdr:y>
    </cdr:from>
    <cdr:to>
      <cdr:x>0.47778</cdr:x>
      <cdr:y>0.39005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0C60A65-0EE8-D9D6-5F8A-5A9ADD8AFDA7}"/>
            </a:ext>
          </a:extLst>
        </cdr:cNvPr>
        <cdr:cNvSpPr txBox="1"/>
      </cdr:nvSpPr>
      <cdr:spPr>
        <a:xfrm xmlns:a="http://schemas.openxmlformats.org/drawingml/2006/main">
          <a:off x="803275" y="650875"/>
          <a:ext cx="1381125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y=0.0365x+0.0004</a:t>
          </a:r>
        </a:p>
        <a:p xmlns:a="http://schemas.openxmlformats.org/drawingml/2006/main">
          <a:r>
            <a:rPr lang="en-US" sz="900"/>
            <a:t>R</a:t>
          </a:r>
          <a:r>
            <a:rPr lang="en-US" sz="900" baseline="30000"/>
            <a:t>2</a:t>
          </a:r>
          <a:r>
            <a:rPr lang="en-US" sz="900" baseline="0"/>
            <a:t>=0.9968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16</xdr:row>
      <xdr:rowOff>138112</xdr:rowOff>
    </xdr:from>
    <xdr:to>
      <xdr:col>16</xdr:col>
      <xdr:colOff>304800</xdr:colOff>
      <xdr:row>31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E183F-118A-4988-B7EC-0E73605AA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61</xdr:row>
      <xdr:rowOff>4762</xdr:rowOff>
    </xdr:from>
    <xdr:to>
      <xdr:col>21</xdr:col>
      <xdr:colOff>381000</xdr:colOff>
      <xdr:row>75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57C189-E029-4345-A7CE-9E1D7FD8B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11</xdr:row>
      <xdr:rowOff>80962</xdr:rowOff>
    </xdr:from>
    <xdr:to>
      <xdr:col>25</xdr:col>
      <xdr:colOff>323850</xdr:colOff>
      <xdr:row>25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414C0B-A40A-4A75-97CF-FB6EB3DD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0.07917</cdr:x>
      <cdr:y>0.27604</cdr:y>
    </cdr:from>
    <cdr:to>
      <cdr:x>0.8125</cdr:x>
      <cdr:y>0.89063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777289D2-AC9F-3EBE-D9D7-998A5C28C9D8}"/>
            </a:ext>
          </a:extLst>
        </cdr:cNvPr>
        <cdr:cNvCxnSpPr/>
      </cdr:nvCxnSpPr>
      <cdr:spPr>
        <a:xfrm xmlns:a="http://schemas.openxmlformats.org/drawingml/2006/main" flipV="1">
          <a:off x="361950" y="757238"/>
          <a:ext cx="3352800" cy="16859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0.16667</cdr:x>
      <cdr:y>0.1441</cdr:y>
    </cdr:from>
    <cdr:to>
      <cdr:x>0.40625</cdr:x>
      <cdr:y>0.29688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6CABE53F-62E6-E326-E2A1-2EC6D3BB569B}"/>
            </a:ext>
          </a:extLst>
        </cdr:cNvPr>
        <cdr:cNvSpPr txBox="1"/>
      </cdr:nvSpPr>
      <cdr:spPr>
        <a:xfrm xmlns:a="http://schemas.openxmlformats.org/drawingml/2006/main">
          <a:off x="761999" y="395288"/>
          <a:ext cx="1095376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y=0.0053x+0.0014</a:t>
          </a:r>
        </a:p>
        <a:p xmlns:a="http://schemas.openxmlformats.org/drawingml/2006/main">
          <a:r>
            <a:rPr lang="en-US" sz="900"/>
            <a:t>R</a:t>
          </a:r>
          <a:r>
            <a:rPr lang="en-US" sz="900" baseline="30000"/>
            <a:t>2 </a:t>
          </a:r>
          <a:r>
            <a:rPr lang="en-US" sz="900" baseline="0"/>
            <a:t>=0.9883</a:t>
          </a:r>
          <a:endParaRPr lang="en-US" sz="900" baseline="30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13</xdr:row>
      <xdr:rowOff>4762</xdr:rowOff>
    </xdr:from>
    <xdr:to>
      <xdr:col>23</xdr:col>
      <xdr:colOff>495300</xdr:colOff>
      <xdr:row>27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EFFC09-6D62-4472-8A4C-B3D28665A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28575</xdr:rowOff>
    </xdr:from>
    <xdr:to>
      <xdr:col>10</xdr:col>
      <xdr:colOff>195989</xdr:colOff>
      <xdr:row>8</xdr:row>
      <xdr:rowOff>98</xdr:rowOff>
    </xdr:to>
    <xdr:pic>
      <xdr:nvPicPr>
        <xdr:cNvPr id="2" name="Picture 1" descr="A close-up of a test tube&#10;&#10;AI-generated content may be incorrect.">
          <a:extLst>
            <a:ext uri="{FF2B5EF4-FFF2-40B4-BE49-F238E27FC236}">
              <a16:creationId xmlns:a16="http://schemas.microsoft.com/office/drawing/2014/main" id="{C2CDD16F-B758-46F2-AC1E-62C25284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7" t="30002" b="36198"/>
        <a:stretch/>
      </xdr:blipFill>
      <xdr:spPr>
        <a:xfrm>
          <a:off x="3695700" y="28575"/>
          <a:ext cx="2596289" cy="1495523"/>
        </a:xfrm>
        <a:prstGeom prst="rect">
          <a:avLst/>
        </a:prstGeom>
      </xdr:spPr>
    </xdr:pic>
    <xdr:clientData/>
  </xdr:twoCellAnchor>
  <xdr:twoCellAnchor editAs="oneCell">
    <xdr:from>
      <xdr:col>6</xdr:col>
      <xdr:colOff>9524</xdr:colOff>
      <xdr:row>7</xdr:row>
      <xdr:rowOff>152400</xdr:rowOff>
    </xdr:from>
    <xdr:to>
      <xdr:col>10</xdr:col>
      <xdr:colOff>266699</xdr:colOff>
      <xdr:row>14</xdr:row>
      <xdr:rowOff>51468</xdr:rowOff>
    </xdr:to>
    <xdr:pic>
      <xdr:nvPicPr>
        <xdr:cNvPr id="3" name="Picture 2" descr="A white rectangular object with black dots&#10;&#10;AI-generated content may be incorrect.">
          <a:extLst>
            <a:ext uri="{FF2B5EF4-FFF2-40B4-BE49-F238E27FC236}">
              <a16:creationId xmlns:a16="http://schemas.microsoft.com/office/drawing/2014/main" id="{02577753-15B4-4B89-9B63-E8699B7D2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50" r="23887" b="29731"/>
        <a:stretch/>
      </xdr:blipFill>
      <xdr:spPr>
        <a:xfrm rot="10800000">
          <a:off x="3667124" y="1485900"/>
          <a:ext cx="2695575" cy="1232568"/>
        </a:xfrm>
        <a:prstGeom prst="rect">
          <a:avLst/>
        </a:prstGeom>
      </xdr:spPr>
    </xdr:pic>
    <xdr:clientData/>
  </xdr:twoCellAnchor>
  <xdr:twoCellAnchor>
    <xdr:from>
      <xdr:col>6</xdr:col>
      <xdr:colOff>485775</xdr:colOff>
      <xdr:row>17</xdr:row>
      <xdr:rowOff>157162</xdr:rowOff>
    </xdr:from>
    <xdr:to>
      <xdr:col>14</xdr:col>
      <xdr:colOff>180975</xdr:colOff>
      <xdr:row>32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850C78-75CC-4AF4-BF4E-F96B0AB10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mdb.ca/metabolites/HMDB05363" TargetMode="External"/><Relationship Id="rId299" Type="http://schemas.openxmlformats.org/officeDocument/2006/relationships/hyperlink" Target="http://www.hmdb.ca/metabolites/HMDB00191" TargetMode="External"/><Relationship Id="rId21" Type="http://schemas.openxmlformats.org/officeDocument/2006/relationships/hyperlink" Target="http://www.hmdb.ca/metabolites/HMDB0000123" TargetMode="External"/><Relationship Id="rId63" Type="http://schemas.openxmlformats.org/officeDocument/2006/relationships/hyperlink" Target="http://www.hmdb.ca/metabolites/HMDB0008054" TargetMode="External"/><Relationship Id="rId159" Type="http://schemas.openxmlformats.org/officeDocument/2006/relationships/hyperlink" Target="http://www.hmdb.ca/metabolites/HMDB0003355" TargetMode="External"/><Relationship Id="rId324" Type="http://schemas.openxmlformats.org/officeDocument/2006/relationships/hyperlink" Target="http://www.hmdb.ca/metabolites/HMDB0008043" TargetMode="External"/><Relationship Id="rId366" Type="http://schemas.openxmlformats.org/officeDocument/2006/relationships/hyperlink" Target="http://www.hmdb.ca/metabolites/HMDB00167" TargetMode="External"/><Relationship Id="rId170" Type="http://schemas.openxmlformats.org/officeDocument/2006/relationships/hyperlink" Target="http://www.hmdb.ca/metabolites/HMDB0000670" TargetMode="External"/><Relationship Id="rId226" Type="http://schemas.openxmlformats.org/officeDocument/2006/relationships/hyperlink" Target="http://www.hmdb.ca/metabolites/HMDB0007981" TargetMode="External"/><Relationship Id="rId433" Type="http://schemas.openxmlformats.org/officeDocument/2006/relationships/hyperlink" Target="http://www.hmdb.ca/metabolites/HMDB07873" TargetMode="External"/><Relationship Id="rId268" Type="http://schemas.openxmlformats.org/officeDocument/2006/relationships/hyperlink" Target="http://www.hmdb.ca/metabolites/HMDB05461" TargetMode="External"/><Relationship Id="rId475" Type="http://schemas.openxmlformats.org/officeDocument/2006/relationships/hyperlink" Target="http://www.hmdb.ca/metabolites/HMDB08114" TargetMode="External"/><Relationship Id="rId32" Type="http://schemas.openxmlformats.org/officeDocument/2006/relationships/hyperlink" Target="http://www.hmdb.ca/metabolites/HMDB0000158" TargetMode="External"/><Relationship Id="rId74" Type="http://schemas.openxmlformats.org/officeDocument/2006/relationships/hyperlink" Target="http://www.hmdb.ca/metabolites/HMDB11220" TargetMode="External"/><Relationship Id="rId128" Type="http://schemas.openxmlformats.org/officeDocument/2006/relationships/hyperlink" Target="http://www.hmdb.ca/metabolites/HMDB05384" TargetMode="External"/><Relationship Id="rId335" Type="http://schemas.openxmlformats.org/officeDocument/2006/relationships/hyperlink" Target="http://www.hmdb.ca/metabolites/HMDB11210" TargetMode="External"/><Relationship Id="rId377" Type="http://schemas.openxmlformats.org/officeDocument/2006/relationships/hyperlink" Target="http://www.hmdb.ca/metabolites/HMDB0008102" TargetMode="External"/><Relationship Id="rId500" Type="http://schemas.openxmlformats.org/officeDocument/2006/relationships/hyperlink" Target="http://www.hmdb.ca/metabolites/HMDB00660" TargetMode="External"/><Relationship Id="rId5" Type="http://schemas.openxmlformats.org/officeDocument/2006/relationships/hyperlink" Target="http://www.hmdb.ca/metabolites/HMDB0000736" TargetMode="External"/><Relationship Id="rId181" Type="http://schemas.openxmlformats.org/officeDocument/2006/relationships/hyperlink" Target="http://www.hmdb.ca/metabolites/HMDB00201" TargetMode="External"/><Relationship Id="rId237" Type="http://schemas.openxmlformats.org/officeDocument/2006/relationships/hyperlink" Target="http://www.hmdb.ca/metabolites/HMDB0008279" TargetMode="External"/><Relationship Id="rId402" Type="http://schemas.openxmlformats.org/officeDocument/2006/relationships/hyperlink" Target="http://www.hmdb.ca/metabolites/HMDB06464" TargetMode="External"/><Relationship Id="rId279" Type="http://schemas.openxmlformats.org/officeDocument/2006/relationships/hyperlink" Target="http://www.hmdb.ca/metabolites/HMDB05441" TargetMode="External"/><Relationship Id="rId444" Type="http://schemas.openxmlformats.org/officeDocument/2006/relationships/hyperlink" Target="http://www.hmdb.ca/metabolites/HMDB07990" TargetMode="External"/><Relationship Id="rId486" Type="http://schemas.openxmlformats.org/officeDocument/2006/relationships/hyperlink" Target="http://www.hmdb.ca/metabolites/HMDB08117" TargetMode="External"/><Relationship Id="rId43" Type="http://schemas.openxmlformats.org/officeDocument/2006/relationships/hyperlink" Target="http://www.hmdb.ca/metabolites/HMDB0007874" TargetMode="External"/><Relationship Id="rId139" Type="http://schemas.openxmlformats.org/officeDocument/2006/relationships/hyperlink" Target="http://www.hmdb.ca/metabolites/HMDB0045871" TargetMode="External"/><Relationship Id="rId290" Type="http://schemas.openxmlformats.org/officeDocument/2006/relationships/hyperlink" Target="http://www.hmdb.ca/metabolites/HMDB00251" TargetMode="External"/><Relationship Id="rId304" Type="http://schemas.openxmlformats.org/officeDocument/2006/relationships/hyperlink" Target="http://www.hmdb.ca/metabolites/HMDB00182" TargetMode="External"/><Relationship Id="rId346" Type="http://schemas.openxmlformats.org/officeDocument/2006/relationships/hyperlink" Target="http://www.hmdb.ca/metabolites/HMDB05389" TargetMode="External"/><Relationship Id="rId388" Type="http://schemas.openxmlformats.org/officeDocument/2006/relationships/hyperlink" Target="http://www.hmdb.ca/metabolites/HMDB0008117" TargetMode="External"/><Relationship Id="rId85" Type="http://schemas.openxmlformats.org/officeDocument/2006/relationships/hyperlink" Target="http://www.hmdb.ca/metabolites/HMDB0061712" TargetMode="External"/><Relationship Id="rId150" Type="http://schemas.openxmlformats.org/officeDocument/2006/relationships/hyperlink" Target="http://www.hmdb.ca/metabolites/HMDB05385" TargetMode="External"/><Relationship Id="rId192" Type="http://schemas.openxmlformats.org/officeDocument/2006/relationships/hyperlink" Target="http://www.hmdb.ca/metabolites/HMDB0003416" TargetMode="External"/><Relationship Id="rId206" Type="http://schemas.openxmlformats.org/officeDocument/2006/relationships/hyperlink" Target="http://www.hmdb.ca/metabolites/HMDB0004041" TargetMode="External"/><Relationship Id="rId413" Type="http://schemas.openxmlformats.org/officeDocument/2006/relationships/hyperlink" Target="http://www.hmdb.ca/metabolites/HMDB08037" TargetMode="External"/><Relationship Id="rId248" Type="http://schemas.openxmlformats.org/officeDocument/2006/relationships/hyperlink" Target="http://www.hmdb.ca/metabolites/HMDB13409" TargetMode="External"/><Relationship Id="rId455" Type="http://schemas.openxmlformats.org/officeDocument/2006/relationships/hyperlink" Target="http://www.hmdb.ca/metabolites/HMDB08069" TargetMode="External"/><Relationship Id="rId497" Type="http://schemas.openxmlformats.org/officeDocument/2006/relationships/hyperlink" Target="http://www.hmdb.ca/metabolites/HMDB08042" TargetMode="External"/><Relationship Id="rId12" Type="http://schemas.openxmlformats.org/officeDocument/2006/relationships/hyperlink" Target="http://www.hmdb.ca/metabolites/HMDB0005065" TargetMode="External"/><Relationship Id="rId108" Type="http://schemas.openxmlformats.org/officeDocument/2006/relationships/hyperlink" Target="http://www.hmdb.ca/metabolites/HMDB04954" TargetMode="External"/><Relationship Id="rId315" Type="http://schemas.openxmlformats.org/officeDocument/2006/relationships/hyperlink" Target="http://www.hmdb.ca/metabolites/HMDB0008006" TargetMode="External"/><Relationship Id="rId357" Type="http://schemas.openxmlformats.org/officeDocument/2006/relationships/hyperlink" Target="http://www.hmdb.ca/metabolites/HMDB03416" TargetMode="External"/><Relationship Id="rId54" Type="http://schemas.openxmlformats.org/officeDocument/2006/relationships/hyperlink" Target="http://www.hmdb.ca/metabolites/HMDB0007984" TargetMode="External"/><Relationship Id="rId96" Type="http://schemas.openxmlformats.org/officeDocument/2006/relationships/hyperlink" Target="http://www.hmdb.ca/metabolites/HMDB0000190" TargetMode="External"/><Relationship Id="rId161" Type="http://schemas.openxmlformats.org/officeDocument/2006/relationships/hyperlink" Target="http://www.hmdb.ca/metabolites/HMDB01539" TargetMode="External"/><Relationship Id="rId217" Type="http://schemas.openxmlformats.org/officeDocument/2006/relationships/hyperlink" Target="http://www.hmdb.ca/metabolites/HMDB0008002" TargetMode="External"/><Relationship Id="rId399" Type="http://schemas.openxmlformats.org/officeDocument/2006/relationships/hyperlink" Target="http://www.hmdb.ca/metabolites/HMDB05412" TargetMode="External"/><Relationship Id="rId259" Type="http://schemas.openxmlformats.org/officeDocument/2006/relationships/hyperlink" Target="http://www.hmdb.ca/metabolites/HMDB05388" TargetMode="External"/><Relationship Id="rId424" Type="http://schemas.openxmlformats.org/officeDocument/2006/relationships/hyperlink" Target="http://www.hmdb.ca/metabolites/HMDB08056" TargetMode="External"/><Relationship Id="rId466" Type="http://schemas.openxmlformats.org/officeDocument/2006/relationships/hyperlink" Target="http://www.hmdb.ca/metabolites/HMDB08097" TargetMode="External"/><Relationship Id="rId23" Type="http://schemas.openxmlformats.org/officeDocument/2006/relationships/hyperlink" Target="http://www.hmdb.ca/metabolites/HMDB0000172" TargetMode="External"/><Relationship Id="rId119" Type="http://schemas.openxmlformats.org/officeDocument/2006/relationships/hyperlink" Target="http://www.hmdb.ca/metabolites/HMDB05389" TargetMode="External"/><Relationship Id="rId270" Type="http://schemas.openxmlformats.org/officeDocument/2006/relationships/hyperlink" Target="http://www.hmdb.ca/metabolites/HMDB05384" TargetMode="External"/><Relationship Id="rId326" Type="http://schemas.openxmlformats.org/officeDocument/2006/relationships/hyperlink" Target="http://www.hmdb.ca/metabolites/HMDB0008112" TargetMode="External"/><Relationship Id="rId65" Type="http://schemas.openxmlformats.org/officeDocument/2006/relationships/hyperlink" Target="http://www.hmdb.ca/metabolites/HMDB0008057" TargetMode="External"/><Relationship Id="rId130" Type="http://schemas.openxmlformats.org/officeDocument/2006/relationships/hyperlink" Target="http://www.hmdb.ca/metabolites/HMDB0045741" TargetMode="External"/><Relationship Id="rId368" Type="http://schemas.openxmlformats.org/officeDocument/2006/relationships/hyperlink" Target="http://www.hmdb.ca/metabolites/HMDB07869" TargetMode="External"/><Relationship Id="rId172" Type="http://schemas.openxmlformats.org/officeDocument/2006/relationships/hyperlink" Target="http://www.hmdb.ca/metabolites/HMDB0000214" TargetMode="External"/><Relationship Id="rId228" Type="http://schemas.openxmlformats.org/officeDocument/2006/relationships/hyperlink" Target="http://www.hmdb.ca/metabolites/HMDB0008015" TargetMode="External"/><Relationship Id="rId435" Type="http://schemas.openxmlformats.org/officeDocument/2006/relationships/hyperlink" Target="http://www.hmdb.ca/metabolites/HMDB07973" TargetMode="External"/><Relationship Id="rId477" Type="http://schemas.openxmlformats.org/officeDocument/2006/relationships/hyperlink" Target="http://www.hmdb.ca/metabolites/HMDB08084" TargetMode="External"/><Relationship Id="rId281" Type="http://schemas.openxmlformats.org/officeDocument/2006/relationships/hyperlink" Target="http://www.hmdb.ca/metabolites/HMDB05475" TargetMode="External"/><Relationship Id="rId337" Type="http://schemas.openxmlformats.org/officeDocument/2006/relationships/hyperlink" Target="http://www.hmdb.ca/metabolites/HMDB12100" TargetMode="External"/><Relationship Id="rId502" Type="http://schemas.openxmlformats.org/officeDocument/2006/relationships/hyperlink" Target="http://www.hmdb.ca/metabolites/HMDB08755" TargetMode="External"/><Relationship Id="rId34" Type="http://schemas.openxmlformats.org/officeDocument/2006/relationships/hyperlink" Target="http://www.hmdb.ca/metabolites/HMDB0000056" TargetMode="External"/><Relationship Id="rId76" Type="http://schemas.openxmlformats.org/officeDocument/2006/relationships/hyperlink" Target="http://www.hmdb.ca/metabolites/HMDB0013420" TargetMode="External"/><Relationship Id="rId141" Type="http://schemas.openxmlformats.org/officeDocument/2006/relationships/hyperlink" Target="http://www.hmdb.ca/metabolites/HMDB05461" TargetMode="External"/><Relationship Id="rId379" Type="http://schemas.openxmlformats.org/officeDocument/2006/relationships/hyperlink" Target="http://www.hmdb.ca/metabolites/HMDB0008105" TargetMode="External"/><Relationship Id="rId7" Type="http://schemas.openxmlformats.org/officeDocument/2006/relationships/hyperlink" Target="http://www.hmdb.ca/metabolites/HMDB0005066" TargetMode="External"/><Relationship Id="rId183" Type="http://schemas.openxmlformats.org/officeDocument/2006/relationships/hyperlink" Target="http://www.hmdb.ca/metabolites/HMDB0002013" TargetMode="External"/><Relationship Id="rId239" Type="http://schemas.openxmlformats.org/officeDocument/2006/relationships/hyperlink" Target="http://www.hmdb.ca/metabolites/HMDB0008089" TargetMode="External"/><Relationship Id="rId390" Type="http://schemas.openxmlformats.org/officeDocument/2006/relationships/hyperlink" Target="http://www.hmdb.ca/metabolites/HMDB08054" TargetMode="External"/><Relationship Id="rId404" Type="http://schemas.openxmlformats.org/officeDocument/2006/relationships/hyperlink" Target="http://www.hmdb.ca/metabolites/HMDB03339" TargetMode="External"/><Relationship Id="rId446" Type="http://schemas.openxmlformats.org/officeDocument/2006/relationships/hyperlink" Target="http://www.hmdb.ca/metabolites/HMDB07993" TargetMode="External"/><Relationship Id="rId250" Type="http://schemas.openxmlformats.org/officeDocument/2006/relationships/hyperlink" Target="http://www.hmdb.ca/metabolites/HMDB0012101" TargetMode="External"/><Relationship Id="rId292" Type="http://schemas.openxmlformats.org/officeDocument/2006/relationships/hyperlink" Target="http://www.hmdb.ca/metabolites/HMDB00736" TargetMode="External"/><Relationship Id="rId306" Type="http://schemas.openxmlformats.org/officeDocument/2006/relationships/hyperlink" Target="http://www.hmdb.ca/metabolites/HMDB00187" TargetMode="External"/><Relationship Id="rId488" Type="http://schemas.openxmlformats.org/officeDocument/2006/relationships/hyperlink" Target="http://www.hmdb.ca/metabolites/HMDB00169" TargetMode="External"/><Relationship Id="rId45" Type="http://schemas.openxmlformats.org/officeDocument/2006/relationships/hyperlink" Target="http://www.hmdb.ca/metabolites/HMDB0007971" TargetMode="External"/><Relationship Id="rId87" Type="http://schemas.openxmlformats.org/officeDocument/2006/relationships/hyperlink" Target="http://www.hmdb.ca/metabolites/HMDB0012100" TargetMode="External"/><Relationship Id="rId110" Type="http://schemas.openxmlformats.org/officeDocument/2006/relationships/hyperlink" Target="http://www.hmdb.ca/metabolites/HMDB0007101" TargetMode="External"/><Relationship Id="rId348" Type="http://schemas.openxmlformats.org/officeDocument/2006/relationships/hyperlink" Target="http://www.hmdb.ca/metabolites/HMDB0050741" TargetMode="External"/><Relationship Id="rId152" Type="http://schemas.openxmlformats.org/officeDocument/2006/relationships/hyperlink" Target="http://www.hmdb.ca/metabolites/HMDB05412" TargetMode="External"/><Relationship Id="rId194" Type="http://schemas.openxmlformats.org/officeDocument/2006/relationships/hyperlink" Target="http://www.hmdb.ca/metabolites/HMDB0006483" TargetMode="External"/><Relationship Id="rId208" Type="http://schemas.openxmlformats.org/officeDocument/2006/relationships/hyperlink" Target="http://www.hmdb.ca/metabolites/HMDB00158" TargetMode="External"/><Relationship Id="rId415" Type="http://schemas.openxmlformats.org/officeDocument/2006/relationships/hyperlink" Target="http://www.hmdb.ca/metabolites/HMDB07980" TargetMode="External"/><Relationship Id="rId457" Type="http://schemas.openxmlformats.org/officeDocument/2006/relationships/hyperlink" Target="http://www.hmdb.ca/metabolites/HMDB08040" TargetMode="External"/><Relationship Id="rId261" Type="http://schemas.openxmlformats.org/officeDocument/2006/relationships/hyperlink" Target="http://www.hmdb.ca/metabolites/HMDB05423" TargetMode="External"/><Relationship Id="rId499" Type="http://schemas.openxmlformats.org/officeDocument/2006/relationships/hyperlink" Target="http://www.hmdb.ca/metabolites/HMDB08147" TargetMode="External"/><Relationship Id="rId14" Type="http://schemas.openxmlformats.org/officeDocument/2006/relationships/hyperlink" Target="http://www.hmdb.ca/metabolites/HMDB0000161" TargetMode="External"/><Relationship Id="rId56" Type="http://schemas.openxmlformats.org/officeDocument/2006/relationships/hyperlink" Target="http://www.hmdb.ca/metabolites/HMDB0007893" TargetMode="External"/><Relationship Id="rId317" Type="http://schemas.openxmlformats.org/officeDocument/2006/relationships/hyperlink" Target="http://www.hmdb.ca/metabolites/HMDB0008265" TargetMode="External"/><Relationship Id="rId359" Type="http://schemas.openxmlformats.org/officeDocument/2006/relationships/hyperlink" Target="http://www.hmdb.ca/metabolites/HMDB03423" TargetMode="External"/><Relationship Id="rId98" Type="http://schemas.openxmlformats.org/officeDocument/2006/relationships/hyperlink" Target="http://www.hmdb.ca/metabolites/HMDB0004949" TargetMode="External"/><Relationship Id="rId121" Type="http://schemas.openxmlformats.org/officeDocument/2006/relationships/hyperlink" Target="http://www.hmdb.ca/metabolites/HMDB05385" TargetMode="External"/><Relationship Id="rId163" Type="http://schemas.openxmlformats.org/officeDocument/2006/relationships/hyperlink" Target="http://www.hmdb.ca/metabolites/HMDB0000194" TargetMode="External"/><Relationship Id="rId219" Type="http://schemas.openxmlformats.org/officeDocument/2006/relationships/hyperlink" Target="http://www.hmdb.ca/metabolites/HMDB0007972" TargetMode="External"/><Relationship Id="rId370" Type="http://schemas.openxmlformats.org/officeDocument/2006/relationships/hyperlink" Target="http://www.hmdb.ca/metabolites/HMDB0008097" TargetMode="External"/><Relationship Id="rId426" Type="http://schemas.openxmlformats.org/officeDocument/2006/relationships/hyperlink" Target="http://www.hmdb.ca/metabolites/HMDB0008762" TargetMode="External"/><Relationship Id="rId230" Type="http://schemas.openxmlformats.org/officeDocument/2006/relationships/hyperlink" Target="http://www.hmdb.ca/metabolites/HMDB0007985" TargetMode="External"/><Relationship Id="rId468" Type="http://schemas.openxmlformats.org/officeDocument/2006/relationships/hyperlink" Target="http://www.hmdb.ca/metabolites/HMDB08005" TargetMode="External"/><Relationship Id="rId25" Type="http://schemas.openxmlformats.org/officeDocument/2006/relationships/hyperlink" Target="http://www.hmdb.ca/metabolites/HMDB0000182" TargetMode="External"/><Relationship Id="rId67" Type="http://schemas.openxmlformats.org/officeDocument/2006/relationships/hyperlink" Target="http://www.hmdb.ca/metabolites/HMDB0008191" TargetMode="External"/><Relationship Id="rId272" Type="http://schemas.openxmlformats.org/officeDocument/2006/relationships/hyperlink" Target="http://www.hmdb.ca/metabolites/HMDB0046633" TargetMode="External"/><Relationship Id="rId328" Type="http://schemas.openxmlformats.org/officeDocument/2006/relationships/hyperlink" Target="http://www.hmdb.ca/metabolites/HMDB0008116" TargetMode="External"/><Relationship Id="rId132" Type="http://schemas.openxmlformats.org/officeDocument/2006/relationships/hyperlink" Target="http://www.hmdb.ca/metabolites/HMDB05455" TargetMode="External"/><Relationship Id="rId174" Type="http://schemas.openxmlformats.org/officeDocument/2006/relationships/hyperlink" Target="http://www.hmdb.ca/metabolites/HMDB0000271" TargetMode="External"/><Relationship Id="rId381" Type="http://schemas.openxmlformats.org/officeDocument/2006/relationships/hyperlink" Target="http://www.hmdb.ca/metabolites/HMDB08015" TargetMode="External"/><Relationship Id="rId241" Type="http://schemas.openxmlformats.org/officeDocument/2006/relationships/hyperlink" Target="http://www.hmdb.ca/metabolites/HMDB08287" TargetMode="External"/><Relationship Id="rId437" Type="http://schemas.openxmlformats.org/officeDocument/2006/relationships/hyperlink" Target="http://www.hmdb.ca/metabolites/HMDB07977" TargetMode="External"/><Relationship Id="rId479" Type="http://schemas.openxmlformats.org/officeDocument/2006/relationships/hyperlink" Target="http://www.hmdb.ca/metabolites/HMDB00143" TargetMode="External"/><Relationship Id="rId36" Type="http://schemas.openxmlformats.org/officeDocument/2006/relationships/hyperlink" Target="http://www.hmdb.ca/metabolites/HMDB0001414" TargetMode="External"/><Relationship Id="rId283" Type="http://schemas.openxmlformats.org/officeDocument/2006/relationships/hyperlink" Target="http://www.hmdb.ca/metabolites/HMDB00510" TargetMode="External"/><Relationship Id="rId339" Type="http://schemas.openxmlformats.org/officeDocument/2006/relationships/hyperlink" Target="http://www.hmdb.ca/metabolites/HMDB0007214" TargetMode="External"/><Relationship Id="rId490" Type="http://schemas.openxmlformats.org/officeDocument/2006/relationships/hyperlink" Target="http://www.hmdb.ca/metabolites/HMDB08133" TargetMode="External"/><Relationship Id="rId504" Type="http://schemas.openxmlformats.org/officeDocument/2006/relationships/hyperlink" Target="http://www.hmdb.ca/metabolites/HMDB03345" TargetMode="External"/><Relationship Id="rId78" Type="http://schemas.openxmlformats.org/officeDocument/2006/relationships/hyperlink" Target="http://www.hmdb.ca/metabolites/HMDB0013409" TargetMode="External"/><Relationship Id="rId101" Type="http://schemas.openxmlformats.org/officeDocument/2006/relationships/hyperlink" Target="http://www.hmdb.ca/metabolites/HMDB0004951" TargetMode="External"/><Relationship Id="rId143" Type="http://schemas.openxmlformats.org/officeDocument/2006/relationships/hyperlink" Target="http://www.hmdb.ca/metabolites/HMDB0046112" TargetMode="External"/><Relationship Id="rId185" Type="http://schemas.openxmlformats.org/officeDocument/2006/relationships/hyperlink" Target="http://www.hmdb.ca/metabolites/HMDB02014" TargetMode="External"/><Relationship Id="rId350" Type="http://schemas.openxmlformats.org/officeDocument/2006/relationships/hyperlink" Target="http://www.hmdb.ca/metabolites/HMDB00214" TargetMode="External"/><Relationship Id="rId406" Type="http://schemas.openxmlformats.org/officeDocument/2006/relationships/hyperlink" Target="http://www.hmdb.ca/metabolites/HMDB07934" TargetMode="External"/><Relationship Id="rId9" Type="http://schemas.openxmlformats.org/officeDocument/2006/relationships/hyperlink" Target="http://www.hmdb.ca/metabolites/HMDB0000222" TargetMode="External"/><Relationship Id="rId210" Type="http://schemas.openxmlformats.org/officeDocument/2006/relationships/hyperlink" Target="http://www.hmdb.ca/metabolites/HMDB01414" TargetMode="External"/><Relationship Id="rId392" Type="http://schemas.openxmlformats.org/officeDocument/2006/relationships/hyperlink" Target="http://www.hmdb.ca/metabolites/HMDB08089" TargetMode="External"/><Relationship Id="rId448" Type="http://schemas.openxmlformats.org/officeDocument/2006/relationships/hyperlink" Target="http://www.hmdb.ca/metabolites/HMDB08120" TargetMode="External"/><Relationship Id="rId252" Type="http://schemas.openxmlformats.org/officeDocument/2006/relationships/hyperlink" Target="http://www.hmdb.ca/metabolites/HMDB13461" TargetMode="External"/><Relationship Id="rId294" Type="http://schemas.openxmlformats.org/officeDocument/2006/relationships/hyperlink" Target="http://www.hmdb.ca/metabolites/HMDB0006464" TargetMode="External"/><Relationship Id="rId308" Type="http://schemas.openxmlformats.org/officeDocument/2006/relationships/hyperlink" Target="http://www.hmdb.ca/metabolites/HMDB00929" TargetMode="External"/><Relationship Id="rId47" Type="http://schemas.openxmlformats.org/officeDocument/2006/relationships/hyperlink" Target="http://www.hmdb.ca/metabolites/HMDB0007974" TargetMode="External"/><Relationship Id="rId89" Type="http://schemas.openxmlformats.org/officeDocument/2006/relationships/hyperlink" Target="http://www.hmdb.ca/metabolites/HMDB0012107" TargetMode="External"/><Relationship Id="rId112" Type="http://schemas.openxmlformats.org/officeDocument/2006/relationships/hyperlink" Target="http://www.hmdb.ca/metabolites/HMDB0007218" TargetMode="External"/><Relationship Id="rId154" Type="http://schemas.openxmlformats.org/officeDocument/2006/relationships/hyperlink" Target="http://www.hmdb.ca/metabolites/HMDB05392" TargetMode="External"/><Relationship Id="rId361" Type="http://schemas.openxmlformats.org/officeDocument/2006/relationships/hyperlink" Target="http://www.hmdb.ca/metabolites/HMDB00557" TargetMode="External"/><Relationship Id="rId196" Type="http://schemas.openxmlformats.org/officeDocument/2006/relationships/hyperlink" Target="http://www.hmdb.ca/metabolites/HMDB0003423" TargetMode="External"/><Relationship Id="rId417" Type="http://schemas.openxmlformats.org/officeDocument/2006/relationships/hyperlink" Target="http://www.hmdb.ca/metabolites/HMDB0008528" TargetMode="External"/><Relationship Id="rId459" Type="http://schemas.openxmlformats.org/officeDocument/2006/relationships/hyperlink" Target="http://www.hmdb.ca/metabolites/HMDB07893" TargetMode="External"/><Relationship Id="rId16" Type="http://schemas.openxmlformats.org/officeDocument/2006/relationships/hyperlink" Target="http://www.hmdb.ca/metabolites/HMDB0000168" TargetMode="External"/><Relationship Id="rId221" Type="http://schemas.openxmlformats.org/officeDocument/2006/relationships/hyperlink" Target="http://www.hmdb.ca/metabolites/HMDB0007975" TargetMode="External"/><Relationship Id="rId263" Type="http://schemas.openxmlformats.org/officeDocument/2006/relationships/hyperlink" Target="http://www.hmdb.ca/metabolites/HMDB05377" TargetMode="External"/><Relationship Id="rId319" Type="http://schemas.openxmlformats.org/officeDocument/2006/relationships/hyperlink" Target="http://www.hmdb.ca/metabolites/HMDB0008070" TargetMode="External"/><Relationship Id="rId470" Type="http://schemas.openxmlformats.org/officeDocument/2006/relationships/hyperlink" Target="http://www.hmdb.ca/metabolites/HMDB08102" TargetMode="External"/><Relationship Id="rId58" Type="http://schemas.openxmlformats.org/officeDocument/2006/relationships/hyperlink" Target="http://www.hmdb.ca/metabolites/HMDB0007988" TargetMode="External"/><Relationship Id="rId123" Type="http://schemas.openxmlformats.org/officeDocument/2006/relationships/hyperlink" Target="http://www.hmdb.ca/metabolites/HMDB05440" TargetMode="External"/><Relationship Id="rId330" Type="http://schemas.openxmlformats.org/officeDocument/2006/relationships/hyperlink" Target="http://www.hmdb.ca/metabolites/HMDB08276" TargetMode="External"/><Relationship Id="rId165" Type="http://schemas.openxmlformats.org/officeDocument/2006/relationships/hyperlink" Target="http://www.hmdb.ca/metabolites/HMDB0000043" TargetMode="External"/><Relationship Id="rId372" Type="http://schemas.openxmlformats.org/officeDocument/2006/relationships/hyperlink" Target="http://www.hmdb.ca/metabolites/HMDB0008035" TargetMode="External"/><Relationship Id="rId428" Type="http://schemas.openxmlformats.org/officeDocument/2006/relationships/hyperlink" Target="http://www.hmdb.ca/metabolites/HMDB10491" TargetMode="External"/><Relationship Id="rId232" Type="http://schemas.openxmlformats.org/officeDocument/2006/relationships/hyperlink" Target="http://www.hmdb.ca/metabolites/HMDB0008048" TargetMode="External"/><Relationship Id="rId274" Type="http://schemas.openxmlformats.org/officeDocument/2006/relationships/hyperlink" Target="http://www.hmdb.ca/metabolites/HMDB05391" TargetMode="External"/><Relationship Id="rId481" Type="http://schemas.openxmlformats.org/officeDocument/2006/relationships/hyperlink" Target="http://www.hmdb.ca/metabolites/HMDB08101" TargetMode="External"/><Relationship Id="rId27" Type="http://schemas.openxmlformats.org/officeDocument/2006/relationships/hyperlink" Target="http://www.hmdb.ca/metabolites/HMDB0000159" TargetMode="External"/><Relationship Id="rId69" Type="http://schemas.openxmlformats.org/officeDocument/2006/relationships/hyperlink" Target="http://www.hmdb.ca/metabolites/HMDB0008288" TargetMode="External"/><Relationship Id="rId134" Type="http://schemas.openxmlformats.org/officeDocument/2006/relationships/hyperlink" Target="http://www.hmdb.ca/metabolites/HMDB05456" TargetMode="External"/><Relationship Id="rId80" Type="http://schemas.openxmlformats.org/officeDocument/2006/relationships/hyperlink" Target="http://www.hmdb.ca/metabolites/HMDB13443" TargetMode="External"/><Relationship Id="rId176" Type="http://schemas.openxmlformats.org/officeDocument/2006/relationships/hyperlink" Target="http://www.hmdb.ca/metabolites/HMDB0000251" TargetMode="External"/><Relationship Id="rId341" Type="http://schemas.openxmlformats.org/officeDocument/2006/relationships/hyperlink" Target="http://www.hmdb.ca/metabolites/HMDB05423" TargetMode="External"/><Relationship Id="rId383" Type="http://schemas.openxmlformats.org/officeDocument/2006/relationships/hyperlink" Target="http://www.hmdb.ca/metabolites/HMDB0008267" TargetMode="External"/><Relationship Id="rId439" Type="http://schemas.openxmlformats.org/officeDocument/2006/relationships/hyperlink" Target="http://www.hmdb.ca/metabolites/HMDB08039" TargetMode="External"/><Relationship Id="rId201" Type="http://schemas.openxmlformats.org/officeDocument/2006/relationships/hyperlink" Target="http://www.hmdb.ca/metabolites/HMDB0003405" TargetMode="External"/><Relationship Id="rId243" Type="http://schemas.openxmlformats.org/officeDocument/2006/relationships/hyperlink" Target="http://www.hmdb.ca/metabolites/HMDB13405" TargetMode="External"/><Relationship Id="rId285" Type="http://schemas.openxmlformats.org/officeDocument/2006/relationships/hyperlink" Target="http://www.hmdb.ca/metabolites/HMDB00904" TargetMode="External"/><Relationship Id="rId450" Type="http://schemas.openxmlformats.org/officeDocument/2006/relationships/hyperlink" Target="http://www.hmdb.ca/metabolites/HMDB0006088" TargetMode="External"/><Relationship Id="rId38" Type="http://schemas.openxmlformats.org/officeDocument/2006/relationships/hyperlink" Target="http://www.hmdb.ca/metabolites/HMDB0001257" TargetMode="External"/><Relationship Id="rId103" Type="http://schemas.openxmlformats.org/officeDocument/2006/relationships/hyperlink" Target="http://www.hmdb.ca/metabolites/HMDB0000950" TargetMode="External"/><Relationship Id="rId310" Type="http://schemas.openxmlformats.org/officeDocument/2006/relationships/hyperlink" Target="http://www.hmdb.ca/metabolites/HMDB0008031" TargetMode="External"/><Relationship Id="rId492" Type="http://schemas.openxmlformats.org/officeDocument/2006/relationships/hyperlink" Target="http://www.hmdb.ca/metabolites/HMDB08267" TargetMode="External"/><Relationship Id="rId91" Type="http://schemas.openxmlformats.org/officeDocument/2006/relationships/hyperlink" Target="http://www.hmdb.ca/metabolites/HMDB0013461" TargetMode="External"/><Relationship Id="rId145" Type="http://schemas.openxmlformats.org/officeDocument/2006/relationships/hyperlink" Target="http://www.hmdb.ca/metabolites/HMDB05389" TargetMode="External"/><Relationship Id="rId187" Type="http://schemas.openxmlformats.org/officeDocument/2006/relationships/hyperlink" Target="http://www.hmdb.ca/metabolites/HMDB06317" TargetMode="External"/><Relationship Id="rId352" Type="http://schemas.openxmlformats.org/officeDocument/2006/relationships/hyperlink" Target="http://www.hmdb.ca/metabolites/HMDB02013" TargetMode="External"/><Relationship Id="rId394" Type="http://schemas.openxmlformats.org/officeDocument/2006/relationships/hyperlink" Target="http://www.hmdb.ca/metabolites/HMDB13419" TargetMode="External"/><Relationship Id="rId408" Type="http://schemas.openxmlformats.org/officeDocument/2006/relationships/hyperlink" Target="http://www.hmdb.ca/metabolites/HMDB07872" TargetMode="External"/><Relationship Id="rId212" Type="http://schemas.openxmlformats.org/officeDocument/2006/relationships/hyperlink" Target="http://www.hmdb.ca/metabolites/HMDB01257" TargetMode="External"/><Relationship Id="rId254" Type="http://schemas.openxmlformats.org/officeDocument/2006/relationships/hyperlink" Target="http://www.hmdb.ca/metabolites/HMDB0000958" TargetMode="External"/><Relationship Id="rId49" Type="http://schemas.openxmlformats.org/officeDocument/2006/relationships/hyperlink" Target="http://www.hmdb.ca/metabolites/HMDB0007886" TargetMode="External"/><Relationship Id="rId114" Type="http://schemas.openxmlformats.org/officeDocument/2006/relationships/hyperlink" Target="http://www.hmdb.ca/metabolites/HMDB0004978" TargetMode="External"/><Relationship Id="rId296" Type="http://schemas.openxmlformats.org/officeDocument/2006/relationships/hyperlink" Target="http://www.hmdb.ca/metabolites/HMDB00056" TargetMode="External"/><Relationship Id="rId461" Type="http://schemas.openxmlformats.org/officeDocument/2006/relationships/hyperlink" Target="http://www.hmdb.ca/metabolites/HMDB08050" TargetMode="External"/><Relationship Id="rId60" Type="http://schemas.openxmlformats.org/officeDocument/2006/relationships/hyperlink" Target="http://www.hmdb.ca/metabolites/HMDB0007991" TargetMode="External"/><Relationship Id="rId156" Type="http://schemas.openxmlformats.org/officeDocument/2006/relationships/hyperlink" Target="http://www.hmdb.ca/metabolites/HMDB0000682" TargetMode="External"/><Relationship Id="rId198" Type="http://schemas.openxmlformats.org/officeDocument/2006/relationships/hyperlink" Target="http://www.hmdb.ca/metabolites/HMDB00177" TargetMode="External"/><Relationship Id="rId321" Type="http://schemas.openxmlformats.org/officeDocument/2006/relationships/hyperlink" Target="http://www.hmdb.ca/metabolites/HMDB0008106" TargetMode="External"/><Relationship Id="rId363" Type="http://schemas.openxmlformats.org/officeDocument/2006/relationships/hyperlink" Target="http://www.hmdb.ca/metabolites/HMDB03405" TargetMode="External"/><Relationship Id="rId419" Type="http://schemas.openxmlformats.org/officeDocument/2006/relationships/hyperlink" Target="http://www.hmdb.ca/metabolites/HMDB07988" TargetMode="External"/><Relationship Id="rId223" Type="http://schemas.openxmlformats.org/officeDocument/2006/relationships/hyperlink" Target="http://www.hmdb.ca/metabolites/HMDB0008036" TargetMode="External"/><Relationship Id="rId430" Type="http://schemas.openxmlformats.org/officeDocument/2006/relationships/hyperlink" Target="http://www.hmdb.ca/metabolites/HMDB13775" TargetMode="External"/><Relationship Id="rId18" Type="http://schemas.openxmlformats.org/officeDocument/2006/relationships/hyperlink" Target="http://www.hmdb.ca/metabolites/HMDB0000574" TargetMode="External"/><Relationship Id="rId265" Type="http://schemas.openxmlformats.org/officeDocument/2006/relationships/hyperlink" Target="http://www.hmdb.ca/metabolites/HMDB05438" TargetMode="External"/><Relationship Id="rId472" Type="http://schemas.openxmlformats.org/officeDocument/2006/relationships/hyperlink" Target="http://www.hmdb.ca/metabolites/HMDB08105" TargetMode="External"/><Relationship Id="rId125" Type="http://schemas.openxmlformats.org/officeDocument/2006/relationships/hyperlink" Target="http://www.hmdb.ca/metabolites/HMDB05370" TargetMode="External"/><Relationship Id="rId167" Type="http://schemas.openxmlformats.org/officeDocument/2006/relationships/hyperlink" Target="http://www.hmdb.ca/metabolites/HMDB0000904" TargetMode="External"/><Relationship Id="rId332" Type="http://schemas.openxmlformats.org/officeDocument/2006/relationships/hyperlink" Target="http://www.hmdb.ca/metabolites/HMDB0008120" TargetMode="External"/><Relationship Id="rId374" Type="http://schemas.openxmlformats.org/officeDocument/2006/relationships/hyperlink" Target="http://www.hmdb.ca/metabolites/HMDB07974" TargetMode="External"/><Relationship Id="rId71" Type="http://schemas.openxmlformats.org/officeDocument/2006/relationships/hyperlink" Target="http://www.hmdb.ca/metabolites/HMDB0011151" TargetMode="External"/><Relationship Id="rId234" Type="http://schemas.openxmlformats.org/officeDocument/2006/relationships/hyperlink" Target="http://www.hmdb.ca/metabolites/HMDB0008083" TargetMode="External"/><Relationship Id="rId2" Type="http://schemas.openxmlformats.org/officeDocument/2006/relationships/hyperlink" Target="http://www.hmdb.ca/metabolites/HMDB0000201" TargetMode="External"/><Relationship Id="rId29" Type="http://schemas.openxmlformats.org/officeDocument/2006/relationships/hyperlink" Target="http://www.hmdb.ca/metabolites/HMDB0000187" TargetMode="External"/><Relationship Id="rId276" Type="http://schemas.openxmlformats.org/officeDocument/2006/relationships/hyperlink" Target="http://www.hmdb.ca/metabolites/HMDB05424" TargetMode="External"/><Relationship Id="rId441" Type="http://schemas.openxmlformats.org/officeDocument/2006/relationships/hyperlink" Target="http://www.hmdb.ca/metabolites/HMDB0008170" TargetMode="External"/><Relationship Id="rId483" Type="http://schemas.openxmlformats.org/officeDocument/2006/relationships/hyperlink" Target="http://www.hmdb.ca/metabolites/HMDB0008429" TargetMode="External"/><Relationship Id="rId40" Type="http://schemas.openxmlformats.org/officeDocument/2006/relationships/hyperlink" Target="http://www.hmdb.ca/metabolites/HMDB0007869" TargetMode="External"/><Relationship Id="rId136" Type="http://schemas.openxmlformats.org/officeDocument/2006/relationships/hyperlink" Target="http://www.hmdb.ca/metabolites/HMDB05369" TargetMode="External"/><Relationship Id="rId178" Type="http://schemas.openxmlformats.org/officeDocument/2006/relationships/hyperlink" Target="http://www.hmdb.ca/metabolites/HMDB0000157" TargetMode="External"/><Relationship Id="rId301" Type="http://schemas.openxmlformats.org/officeDocument/2006/relationships/hyperlink" Target="http://www.hmdb.ca/metabolites/HMDB00148" TargetMode="External"/><Relationship Id="rId343" Type="http://schemas.openxmlformats.org/officeDocument/2006/relationships/hyperlink" Target="http://www.hmdb.ca/metabolites/HMDB05439" TargetMode="External"/><Relationship Id="rId82" Type="http://schemas.openxmlformats.org/officeDocument/2006/relationships/hyperlink" Target="http://www.hmdb.ca/metabolites/HMDB0013466" TargetMode="External"/><Relationship Id="rId203" Type="http://schemas.openxmlformats.org/officeDocument/2006/relationships/hyperlink" Target="http://www.hmdb.ca/metabolites/HMDB00159" TargetMode="External"/><Relationship Id="rId385" Type="http://schemas.openxmlformats.org/officeDocument/2006/relationships/hyperlink" Target="http://www.hmdb.ca/metabolites/HMDB0008113" TargetMode="External"/><Relationship Id="rId245" Type="http://schemas.openxmlformats.org/officeDocument/2006/relationships/hyperlink" Target="http://www.hmdb.ca/metabolites/HMDB0013419" TargetMode="External"/><Relationship Id="rId287" Type="http://schemas.openxmlformats.org/officeDocument/2006/relationships/hyperlink" Target="http://www.hmdb.ca/metabolites/HMDB0003374" TargetMode="External"/><Relationship Id="rId410" Type="http://schemas.openxmlformats.org/officeDocument/2006/relationships/hyperlink" Target="http://www.hmdb.ca/metabolites/HMDB0008133" TargetMode="External"/><Relationship Id="rId452" Type="http://schemas.openxmlformats.org/officeDocument/2006/relationships/hyperlink" Target="http://www.hmdb.ca/metabolites/HMDB07972" TargetMode="External"/><Relationship Id="rId494" Type="http://schemas.openxmlformats.org/officeDocument/2006/relationships/hyperlink" Target="http://www.hmdb.ca/metabolites/HMDB08275" TargetMode="External"/><Relationship Id="rId105" Type="http://schemas.openxmlformats.org/officeDocument/2006/relationships/hyperlink" Target="http://www.hmdb.ca/metabolites/HMDB0004953" TargetMode="External"/><Relationship Id="rId147" Type="http://schemas.openxmlformats.org/officeDocument/2006/relationships/hyperlink" Target="http://www.hmdb.ca/metabolites/HMDB10492" TargetMode="External"/><Relationship Id="rId312" Type="http://schemas.openxmlformats.org/officeDocument/2006/relationships/hyperlink" Target="http://www.hmdb.ca/metabolites/HMDB07874" TargetMode="External"/><Relationship Id="rId354" Type="http://schemas.openxmlformats.org/officeDocument/2006/relationships/hyperlink" Target="http://www.hmdb.ca/metabolites/HMDB0013338" TargetMode="External"/><Relationship Id="rId51" Type="http://schemas.openxmlformats.org/officeDocument/2006/relationships/hyperlink" Target="http://www.hmdb.ca/metabolites/HMDB0007979" TargetMode="External"/><Relationship Id="rId93" Type="http://schemas.openxmlformats.org/officeDocument/2006/relationships/hyperlink" Target="http://www.hmdb.ca/metabolites/HMDB0001043" TargetMode="External"/><Relationship Id="rId189" Type="http://schemas.openxmlformats.org/officeDocument/2006/relationships/hyperlink" Target="http://www.hmdb.ca/metabolites/HMDB0006351" TargetMode="External"/><Relationship Id="rId396" Type="http://schemas.openxmlformats.org/officeDocument/2006/relationships/hyperlink" Target="http://www.hmdb.ca/metabolites/HMDB0000211" TargetMode="External"/><Relationship Id="rId214" Type="http://schemas.openxmlformats.org/officeDocument/2006/relationships/hyperlink" Target="http://www.hmdb.ca/metabolites/HMDB0007934" TargetMode="External"/><Relationship Id="rId256" Type="http://schemas.openxmlformats.org/officeDocument/2006/relationships/hyperlink" Target="http://www.hmdb.ca/metabolites/HMDB0007102" TargetMode="External"/><Relationship Id="rId298" Type="http://schemas.openxmlformats.org/officeDocument/2006/relationships/hyperlink" Target="http://www.hmdb.ca/metabolites/HMDB0033780" TargetMode="External"/><Relationship Id="rId421" Type="http://schemas.openxmlformats.org/officeDocument/2006/relationships/hyperlink" Target="http://www.hmdb.ca/metabolites/HMDB0008434" TargetMode="External"/><Relationship Id="rId463" Type="http://schemas.openxmlformats.org/officeDocument/2006/relationships/hyperlink" Target="http://www.hmdb.ca/metabolites/HMDB08052" TargetMode="External"/><Relationship Id="rId116" Type="http://schemas.openxmlformats.org/officeDocument/2006/relationships/hyperlink" Target="http://www.hmdb.ca/metabolites/HMDB05384" TargetMode="External"/><Relationship Id="rId158" Type="http://schemas.openxmlformats.org/officeDocument/2006/relationships/hyperlink" Target="http://www.hmdb.ca/metabolites/HMDB0000479" TargetMode="External"/><Relationship Id="rId323" Type="http://schemas.openxmlformats.org/officeDocument/2006/relationships/hyperlink" Target="http://www.hmdb.ca/metabolites/HMDB07892" TargetMode="External"/><Relationship Id="rId20" Type="http://schemas.openxmlformats.org/officeDocument/2006/relationships/hyperlink" Target="http://www.hmdb.ca/metabolites/HMDB0000148" TargetMode="External"/><Relationship Id="rId62" Type="http://schemas.openxmlformats.org/officeDocument/2006/relationships/hyperlink" Target="http://www.hmdb.ca/metabolites/HMDB0008276" TargetMode="External"/><Relationship Id="rId365" Type="http://schemas.openxmlformats.org/officeDocument/2006/relationships/hyperlink" Target="http://www.hmdb.ca/metabolites/HMDB03406" TargetMode="External"/><Relationship Id="rId225" Type="http://schemas.openxmlformats.org/officeDocument/2006/relationships/hyperlink" Target="http://www.hmdb.ca/metabolites/HMDB0008039" TargetMode="External"/><Relationship Id="rId267" Type="http://schemas.openxmlformats.org/officeDocument/2006/relationships/hyperlink" Target="http://www.hmdb.ca/metabolites/HMDB05405" TargetMode="External"/><Relationship Id="rId432" Type="http://schemas.openxmlformats.org/officeDocument/2006/relationships/hyperlink" Target="http://www.hmdb.ca/metabolites/HMDB08031" TargetMode="External"/><Relationship Id="rId474" Type="http://schemas.openxmlformats.org/officeDocument/2006/relationships/hyperlink" Target="http://www.hmdb.ca/metabolites/HMDB07985" TargetMode="External"/><Relationship Id="rId127" Type="http://schemas.openxmlformats.org/officeDocument/2006/relationships/hyperlink" Target="http://www.hmdb.ca/metabolites/HMDB0045740" TargetMode="External"/><Relationship Id="rId10" Type="http://schemas.openxmlformats.org/officeDocument/2006/relationships/hyperlink" Target="http://www.hmdb.ca/metabolites/HMDB0006317" TargetMode="External"/><Relationship Id="rId31" Type="http://schemas.openxmlformats.org/officeDocument/2006/relationships/hyperlink" Target="http://www.hmdb.ca/metabolites/HMDB0000929" TargetMode="External"/><Relationship Id="rId52" Type="http://schemas.openxmlformats.org/officeDocument/2006/relationships/hyperlink" Target="http://www.hmdb.ca/metabolites/HMDB0007980" TargetMode="External"/><Relationship Id="rId73" Type="http://schemas.openxmlformats.org/officeDocument/2006/relationships/hyperlink" Target="http://www.hmdb.ca/metabolites/HMDB11243" TargetMode="External"/><Relationship Id="rId94" Type="http://schemas.openxmlformats.org/officeDocument/2006/relationships/hyperlink" Target="http://www.hmdb.ca/metabolites/HMDB0002183" TargetMode="External"/><Relationship Id="rId148" Type="http://schemas.openxmlformats.org/officeDocument/2006/relationships/hyperlink" Target="http://www.hmdb.ca/metabolites/HMDB05363" TargetMode="External"/><Relationship Id="rId169" Type="http://schemas.openxmlformats.org/officeDocument/2006/relationships/hyperlink" Target="http://www.hmdb.ca/metabolites/HMDB0000192" TargetMode="External"/><Relationship Id="rId334" Type="http://schemas.openxmlformats.org/officeDocument/2006/relationships/hyperlink" Target="http://www.hmdb.ca/metabolites/HMDB0008283" TargetMode="External"/><Relationship Id="rId355" Type="http://schemas.openxmlformats.org/officeDocument/2006/relationships/hyperlink" Target="http://www.hmdb.ca/metabolites/HMDB06469" TargetMode="External"/><Relationship Id="rId376" Type="http://schemas.openxmlformats.org/officeDocument/2006/relationships/hyperlink" Target="http://www.hmdb.ca/metabolites/HMDB0008525" TargetMode="External"/><Relationship Id="rId397" Type="http://schemas.openxmlformats.org/officeDocument/2006/relationships/hyperlink" Target="http://www.hmdb.ca/metabolites/HMDB05403" TargetMode="External"/><Relationship Id="rId4" Type="http://schemas.openxmlformats.org/officeDocument/2006/relationships/hyperlink" Target="http://www.hmdb.ca/metabolites/HMDB02095" TargetMode="External"/><Relationship Id="rId180" Type="http://schemas.openxmlformats.org/officeDocument/2006/relationships/hyperlink" Target="http://www.hmdb.ca/metabolites/HMDB00062" TargetMode="External"/><Relationship Id="rId215" Type="http://schemas.openxmlformats.org/officeDocument/2006/relationships/hyperlink" Target="http://www.hmdb.ca/metabolites/HMDB0007871" TargetMode="External"/><Relationship Id="rId236" Type="http://schemas.openxmlformats.org/officeDocument/2006/relationships/hyperlink" Target="http://www.hmdb.ca/metabolites/HMDB0008308" TargetMode="External"/><Relationship Id="rId257" Type="http://schemas.openxmlformats.org/officeDocument/2006/relationships/hyperlink" Target="http://www.hmdb.ca/metabolites/HMDB05378" TargetMode="External"/><Relationship Id="rId278" Type="http://schemas.openxmlformats.org/officeDocument/2006/relationships/hyperlink" Target="http://www.hmdb.ca/metabolites/HMDB05426" TargetMode="External"/><Relationship Id="rId401" Type="http://schemas.openxmlformats.org/officeDocument/2006/relationships/hyperlink" Target="http://www.hmdb.ca/metabolites/HMDB0041993" TargetMode="External"/><Relationship Id="rId422" Type="http://schemas.openxmlformats.org/officeDocument/2006/relationships/hyperlink" Target="http://www.hmdb.ca/metabolites/HMDB0008275" TargetMode="External"/><Relationship Id="rId443" Type="http://schemas.openxmlformats.org/officeDocument/2006/relationships/hyperlink" Target="http://www.hmdb.ca/metabolites/HMDB08048" TargetMode="External"/><Relationship Id="rId464" Type="http://schemas.openxmlformats.org/officeDocument/2006/relationships/hyperlink" Target="http://www.hmdb.ca/metabolites/HMDB08124" TargetMode="External"/><Relationship Id="rId303" Type="http://schemas.openxmlformats.org/officeDocument/2006/relationships/hyperlink" Target="http://www.hmdb.ca/metabolites/HMDB00687" TargetMode="External"/><Relationship Id="rId485" Type="http://schemas.openxmlformats.org/officeDocument/2006/relationships/hyperlink" Target="http://www.hmdb.ca/metabolites/HMDB08083" TargetMode="External"/><Relationship Id="rId42" Type="http://schemas.openxmlformats.org/officeDocument/2006/relationships/hyperlink" Target="http://www.hmdb.ca/metabolites/HMDB0007872" TargetMode="External"/><Relationship Id="rId84" Type="http://schemas.openxmlformats.org/officeDocument/2006/relationships/hyperlink" Target="http://www.hmdb.ca/metabolites/HMDB0013469" TargetMode="External"/><Relationship Id="rId138" Type="http://schemas.openxmlformats.org/officeDocument/2006/relationships/hyperlink" Target="http://www.hmdb.ca/metabolites/HMDB05390" TargetMode="External"/><Relationship Id="rId345" Type="http://schemas.openxmlformats.org/officeDocument/2006/relationships/hyperlink" Target="http://www.hmdb.ca/metabolites/HMDB05425" TargetMode="External"/><Relationship Id="rId387" Type="http://schemas.openxmlformats.org/officeDocument/2006/relationships/hyperlink" Target="http://www.hmdb.ca/metabolites/HMDB0008147" TargetMode="External"/><Relationship Id="rId191" Type="http://schemas.openxmlformats.org/officeDocument/2006/relationships/hyperlink" Target="http://www.hmdb.ca/metabolites/HMDB0001310" TargetMode="External"/><Relationship Id="rId205" Type="http://schemas.openxmlformats.org/officeDocument/2006/relationships/hyperlink" Target="http://www.hmdb.ca/metabolites/HMDB0003406" TargetMode="External"/><Relationship Id="rId247" Type="http://schemas.openxmlformats.org/officeDocument/2006/relationships/hyperlink" Target="http://www.hmdb.ca/metabolites/HMDB13432" TargetMode="External"/><Relationship Id="rId412" Type="http://schemas.openxmlformats.org/officeDocument/2006/relationships/hyperlink" Target="http://www.hmdb.ca/metabolites/HMDB07886" TargetMode="External"/><Relationship Id="rId107" Type="http://schemas.openxmlformats.org/officeDocument/2006/relationships/hyperlink" Target="http://www.hmdb.ca/metabolites/HMDB0004955" TargetMode="External"/><Relationship Id="rId289" Type="http://schemas.openxmlformats.org/officeDocument/2006/relationships/hyperlink" Target="http://www.hmdb.ca/metabolites/HMDB0006055" TargetMode="External"/><Relationship Id="rId454" Type="http://schemas.openxmlformats.org/officeDocument/2006/relationships/hyperlink" Target="http://www.hmdb.ca/metabolites/HMDB08036" TargetMode="External"/><Relationship Id="rId496" Type="http://schemas.openxmlformats.org/officeDocument/2006/relationships/hyperlink" Target="http://www.hmdb.ca/metabolites/HMDB00516" TargetMode="External"/><Relationship Id="rId11" Type="http://schemas.openxmlformats.org/officeDocument/2006/relationships/hyperlink" Target="http://www.hmdb.ca/metabolites/HMDB0000848" TargetMode="External"/><Relationship Id="rId53" Type="http://schemas.openxmlformats.org/officeDocument/2006/relationships/hyperlink" Target="http://www.hmdb.ca/metabolites/HMDB0007982" TargetMode="External"/><Relationship Id="rId149" Type="http://schemas.openxmlformats.org/officeDocument/2006/relationships/hyperlink" Target="http://www.hmdb.ca/metabolites/HMDB05370" TargetMode="External"/><Relationship Id="rId314" Type="http://schemas.openxmlformats.org/officeDocument/2006/relationships/hyperlink" Target="http://www.hmdb.ca/metabolites/HMDB0008005" TargetMode="External"/><Relationship Id="rId356" Type="http://schemas.openxmlformats.org/officeDocument/2006/relationships/hyperlink" Target="http://www.hmdb.ca/metabolites/HMDB00161" TargetMode="External"/><Relationship Id="rId398" Type="http://schemas.openxmlformats.org/officeDocument/2006/relationships/hyperlink" Target="http://www.hmdb.ca/metabolites/HMDB05405" TargetMode="External"/><Relationship Id="rId95" Type="http://schemas.openxmlformats.org/officeDocument/2006/relationships/hyperlink" Target="http://www.hmdb.ca/metabolites/HMDB0000072" TargetMode="External"/><Relationship Id="rId160" Type="http://schemas.openxmlformats.org/officeDocument/2006/relationships/hyperlink" Target="http://www.hmdb.ca/metabolites/HMDB0000452" TargetMode="External"/><Relationship Id="rId216" Type="http://schemas.openxmlformats.org/officeDocument/2006/relationships/hyperlink" Target="http://www.hmdb.ca/metabolites/HMDB0007873" TargetMode="External"/><Relationship Id="rId423" Type="http://schemas.openxmlformats.org/officeDocument/2006/relationships/hyperlink" Target="http://www.hmdb.ca/metabolites/HMDB08279" TargetMode="External"/><Relationship Id="rId258" Type="http://schemas.openxmlformats.org/officeDocument/2006/relationships/hyperlink" Target="http://www.hmdb.ca/metabolites/HMDB05390" TargetMode="External"/><Relationship Id="rId465" Type="http://schemas.openxmlformats.org/officeDocument/2006/relationships/hyperlink" Target="http://www.hmdb.ca/metabolites/HMDB00122" TargetMode="External"/><Relationship Id="rId22" Type="http://schemas.openxmlformats.org/officeDocument/2006/relationships/hyperlink" Target="http://www.hmdb.ca/metabolites/HMDB0000177" TargetMode="External"/><Relationship Id="rId64" Type="http://schemas.openxmlformats.org/officeDocument/2006/relationships/hyperlink" Target="http://www.hmdb.ca/metabolites/HMDB0008055" TargetMode="External"/><Relationship Id="rId118" Type="http://schemas.openxmlformats.org/officeDocument/2006/relationships/hyperlink" Target="http://www.hmdb.ca/metabolites/HMDB05383" TargetMode="External"/><Relationship Id="rId325" Type="http://schemas.openxmlformats.org/officeDocument/2006/relationships/hyperlink" Target="http://www.hmdb.ca/metabolites/HMDB0008047" TargetMode="External"/><Relationship Id="rId367" Type="http://schemas.openxmlformats.org/officeDocument/2006/relationships/hyperlink" Target="http://www.hmdb.ca/metabolites/HMDB13609" TargetMode="External"/><Relationship Id="rId171" Type="http://schemas.openxmlformats.org/officeDocument/2006/relationships/hyperlink" Target="http://www.hmdb.ca/metabolites/HMDB0000742" TargetMode="External"/><Relationship Id="rId227" Type="http://schemas.openxmlformats.org/officeDocument/2006/relationships/hyperlink" Target="http://www.hmdb.ca/metabolites/HMDB0008042" TargetMode="External"/><Relationship Id="rId269" Type="http://schemas.openxmlformats.org/officeDocument/2006/relationships/hyperlink" Target="http://www.hmdb.ca/metabolites/HMDB10464" TargetMode="External"/><Relationship Id="rId434" Type="http://schemas.openxmlformats.org/officeDocument/2006/relationships/hyperlink" Target="http://www.hmdb.ca/metabolites/HMDB07971" TargetMode="External"/><Relationship Id="rId476" Type="http://schemas.openxmlformats.org/officeDocument/2006/relationships/hyperlink" Target="http://www.hmdb.ca/metabolites/HMDB07991" TargetMode="External"/><Relationship Id="rId33" Type="http://schemas.openxmlformats.org/officeDocument/2006/relationships/hyperlink" Target="http://www.hmdb.ca/metabolites/HMDB0000883" TargetMode="External"/><Relationship Id="rId129" Type="http://schemas.openxmlformats.org/officeDocument/2006/relationships/hyperlink" Target="http://www.hmdb.ca/metabolites/HMDB05440" TargetMode="External"/><Relationship Id="rId280" Type="http://schemas.openxmlformats.org/officeDocument/2006/relationships/hyperlink" Target="http://www.hmdb.ca/metabolites/HMDB05443" TargetMode="External"/><Relationship Id="rId336" Type="http://schemas.openxmlformats.org/officeDocument/2006/relationships/hyperlink" Target="http://www.hmdb.ca/metabolites/HMDB13408" TargetMode="External"/><Relationship Id="rId501" Type="http://schemas.openxmlformats.org/officeDocument/2006/relationships/hyperlink" Target="http://www.hmdb.ca/metabolites/HMDB08106" TargetMode="External"/><Relationship Id="rId75" Type="http://schemas.openxmlformats.org/officeDocument/2006/relationships/hyperlink" Target="http://www.hmdb.ca/metabolites/HMDB0013408" TargetMode="External"/><Relationship Id="rId140" Type="http://schemas.openxmlformats.org/officeDocument/2006/relationships/hyperlink" Target="http://www.hmdb.ca/metabolites/HMDB05411" TargetMode="External"/><Relationship Id="rId182" Type="http://schemas.openxmlformats.org/officeDocument/2006/relationships/hyperlink" Target="http://www.hmdb.ca/metabolites/HMDB00824" TargetMode="External"/><Relationship Id="rId378" Type="http://schemas.openxmlformats.org/officeDocument/2006/relationships/hyperlink" Target="http://www.hmdb.ca/metabolites/HMDB0008135" TargetMode="External"/><Relationship Id="rId403" Type="http://schemas.openxmlformats.org/officeDocument/2006/relationships/hyperlink" Target="http://www.hmdb.ca/metabolites/HMDB01310" TargetMode="External"/><Relationship Id="rId6" Type="http://schemas.openxmlformats.org/officeDocument/2006/relationships/hyperlink" Target="http://www.hmdb.ca/metabolites/HMDB0000378" TargetMode="External"/><Relationship Id="rId238" Type="http://schemas.openxmlformats.org/officeDocument/2006/relationships/hyperlink" Target="http://www.hmdb.ca/metabolites/HMDB0008056" TargetMode="External"/><Relationship Id="rId445" Type="http://schemas.openxmlformats.org/officeDocument/2006/relationships/hyperlink" Target="http://www.hmdb.ca/metabolites/HMDB0008499" TargetMode="External"/><Relationship Id="rId487" Type="http://schemas.openxmlformats.org/officeDocument/2006/relationships/hyperlink" Target="http://www.hmdb.ca/metabolites/HMDB08538" TargetMode="External"/><Relationship Id="rId291" Type="http://schemas.openxmlformats.org/officeDocument/2006/relationships/hyperlink" Target="http://www.hmdb.ca/metabolites/HMDB14721" TargetMode="External"/><Relationship Id="rId305" Type="http://schemas.openxmlformats.org/officeDocument/2006/relationships/hyperlink" Target="http://www.hmdb.ca/metabolites/HMDB00162" TargetMode="External"/><Relationship Id="rId347" Type="http://schemas.openxmlformats.org/officeDocument/2006/relationships/hyperlink" Target="http://www.hmdb.ca/metabolites/HMDB05455" TargetMode="External"/><Relationship Id="rId44" Type="http://schemas.openxmlformats.org/officeDocument/2006/relationships/hyperlink" Target="http://www.hmdb.ca/metabolites/HMDB0007876" TargetMode="External"/><Relationship Id="rId86" Type="http://schemas.openxmlformats.org/officeDocument/2006/relationships/hyperlink" Target="http://www.hmdb.ca/metabolites/HMDB0001348" TargetMode="External"/><Relationship Id="rId151" Type="http://schemas.openxmlformats.org/officeDocument/2006/relationships/hyperlink" Target="http://www.hmdb.ca/metabolites/HMDB05391" TargetMode="External"/><Relationship Id="rId389" Type="http://schemas.openxmlformats.org/officeDocument/2006/relationships/hyperlink" Target="http://www.hmdb.ca/metabolites/HMDB08308" TargetMode="External"/><Relationship Id="rId193" Type="http://schemas.openxmlformats.org/officeDocument/2006/relationships/hyperlink" Target="http://www.hmdb.ca/metabolites/HMDB00168" TargetMode="External"/><Relationship Id="rId207" Type="http://schemas.openxmlformats.org/officeDocument/2006/relationships/hyperlink" Target="http://www.hmdb.ca/metabolites/HMDB0013609" TargetMode="External"/><Relationship Id="rId249" Type="http://schemas.openxmlformats.org/officeDocument/2006/relationships/hyperlink" Target="http://www.hmdb.ca/metabolites/HMDB13422" TargetMode="External"/><Relationship Id="rId414" Type="http://schemas.openxmlformats.org/officeDocument/2006/relationships/hyperlink" Target="http://www.hmdb.ca/metabolites/HMDB00593" TargetMode="External"/><Relationship Id="rId456" Type="http://schemas.openxmlformats.org/officeDocument/2006/relationships/hyperlink" Target="http://www.hmdb.ca/metabolites/HMDB08070" TargetMode="External"/><Relationship Id="rId498" Type="http://schemas.openxmlformats.org/officeDocument/2006/relationships/hyperlink" Target="http://www.hmdb.ca/metabolites/HMDB08528" TargetMode="External"/><Relationship Id="rId13" Type="http://schemas.openxmlformats.org/officeDocument/2006/relationships/hyperlink" Target="http://www.hmdb.ca/metabolites/HMDB0006461" TargetMode="External"/><Relationship Id="rId109" Type="http://schemas.openxmlformats.org/officeDocument/2006/relationships/hyperlink" Target="http://www.hmdb.ca/metabolites/HMDB0011769" TargetMode="External"/><Relationship Id="rId260" Type="http://schemas.openxmlformats.org/officeDocument/2006/relationships/hyperlink" Target="http://www.hmdb.ca/metabolites/HMDB10418" TargetMode="External"/><Relationship Id="rId316" Type="http://schemas.openxmlformats.org/officeDocument/2006/relationships/hyperlink" Target="http://www.hmdb.ca/metabolites/HMDB07883" TargetMode="External"/><Relationship Id="rId55" Type="http://schemas.openxmlformats.org/officeDocument/2006/relationships/hyperlink" Target="http://www.hmdb.ca/metabolites/HMDB0007892" TargetMode="External"/><Relationship Id="rId97" Type="http://schemas.openxmlformats.org/officeDocument/2006/relationships/hyperlink" Target="http://www.hmdb.ca/metabolites/HMDB0060057" TargetMode="External"/><Relationship Id="rId120" Type="http://schemas.openxmlformats.org/officeDocument/2006/relationships/hyperlink" Target="http://www.hmdb.ca/metabolites/HMDB05370" TargetMode="External"/><Relationship Id="rId358" Type="http://schemas.openxmlformats.org/officeDocument/2006/relationships/hyperlink" Target="http://www.hmdb.ca/metabolites/HMDB06483" TargetMode="External"/><Relationship Id="rId162" Type="http://schemas.openxmlformats.org/officeDocument/2006/relationships/hyperlink" Target="http://www.hmdb.ca/metabolites/HMDB0000510" TargetMode="External"/><Relationship Id="rId218" Type="http://schemas.openxmlformats.org/officeDocument/2006/relationships/hyperlink" Target="http://www.hmdb.ca/metabolites/HMDB07876" TargetMode="External"/><Relationship Id="rId425" Type="http://schemas.openxmlformats.org/officeDocument/2006/relationships/hyperlink" Target="http://www.hmdb.ca/metabolites/HMDB08122" TargetMode="External"/><Relationship Id="rId467" Type="http://schemas.openxmlformats.org/officeDocument/2006/relationships/hyperlink" Target="http://www.hmdb.ca/metabolites/HMDB08003" TargetMode="External"/><Relationship Id="rId271" Type="http://schemas.openxmlformats.org/officeDocument/2006/relationships/hyperlink" Target="http://www.hmdb.ca/metabolites/HMDB05440" TargetMode="External"/><Relationship Id="rId24" Type="http://schemas.openxmlformats.org/officeDocument/2006/relationships/hyperlink" Target="http://www.hmdb.ca/metabolites/HMDB0000687" TargetMode="External"/><Relationship Id="rId66" Type="http://schemas.openxmlformats.org/officeDocument/2006/relationships/hyperlink" Target="http://www.hmdb.ca/metabolites/HMDB0008059" TargetMode="External"/><Relationship Id="rId131" Type="http://schemas.openxmlformats.org/officeDocument/2006/relationships/hyperlink" Target="http://www.hmdb.ca/metabolites/HMDB0005453" TargetMode="External"/><Relationship Id="rId327" Type="http://schemas.openxmlformats.org/officeDocument/2006/relationships/hyperlink" Target="http://www.hmdb.ca/metabolites/HMDB0008050" TargetMode="External"/><Relationship Id="rId369" Type="http://schemas.openxmlformats.org/officeDocument/2006/relationships/hyperlink" Target="http://www.hmdb.ca/metabolites/HMDB00564" TargetMode="External"/><Relationship Id="rId173" Type="http://schemas.openxmlformats.org/officeDocument/2006/relationships/hyperlink" Target="http://www.hmdb.ca/metabolites/HMDB0004827" TargetMode="External"/><Relationship Id="rId229" Type="http://schemas.openxmlformats.org/officeDocument/2006/relationships/hyperlink" Target="http://www.hmdb.ca/metabolites/HMDB0008206" TargetMode="External"/><Relationship Id="rId380" Type="http://schemas.openxmlformats.org/officeDocument/2006/relationships/hyperlink" Target="http://www.hmdb.ca/metabolites/HMDB0008107" TargetMode="External"/><Relationship Id="rId436" Type="http://schemas.openxmlformats.org/officeDocument/2006/relationships/hyperlink" Target="http://www.hmdb.ca/metabolites/HMDB08006" TargetMode="External"/><Relationship Id="rId240" Type="http://schemas.openxmlformats.org/officeDocument/2006/relationships/hyperlink" Target="http://www.hmdb.ca/metabolites/HMDB0008124" TargetMode="External"/><Relationship Id="rId478" Type="http://schemas.openxmlformats.org/officeDocument/2006/relationships/hyperlink" Target="http://www.hmdb.ca/metabolites/HMDB08283" TargetMode="External"/><Relationship Id="rId35" Type="http://schemas.openxmlformats.org/officeDocument/2006/relationships/hyperlink" Target="http://www.hmdb.ca/metabolites/HMDB0000112" TargetMode="External"/><Relationship Id="rId77" Type="http://schemas.openxmlformats.org/officeDocument/2006/relationships/hyperlink" Target="http://www.hmdb.ca/metabolites/HMDB11253" TargetMode="External"/><Relationship Id="rId100" Type="http://schemas.openxmlformats.org/officeDocument/2006/relationships/hyperlink" Target="http://www.hmdb.ca/metabolites/HMDB0004948" TargetMode="External"/><Relationship Id="rId282" Type="http://schemas.openxmlformats.org/officeDocument/2006/relationships/hyperlink" Target="http://www.hmdb.ca/metabolites/HMDB0000650" TargetMode="External"/><Relationship Id="rId338" Type="http://schemas.openxmlformats.org/officeDocument/2006/relationships/hyperlink" Target="http://www.hmdb.ca/metabolites/HMDB0000169" TargetMode="External"/><Relationship Id="rId503" Type="http://schemas.openxmlformats.org/officeDocument/2006/relationships/hyperlink" Target="http://www.hmdb.ca/metabolites/HMDB08434" TargetMode="External"/><Relationship Id="rId8" Type="http://schemas.openxmlformats.org/officeDocument/2006/relationships/hyperlink" Target="http://www.hmdb.ca/metabolites/HMDB0002014" TargetMode="External"/><Relationship Id="rId142" Type="http://schemas.openxmlformats.org/officeDocument/2006/relationships/hyperlink" Target="http://www.hmdb.ca/metabolites/HMDB0005474" TargetMode="External"/><Relationship Id="rId184" Type="http://schemas.openxmlformats.org/officeDocument/2006/relationships/hyperlink" Target="http://www.hmdb.ca/metabolites/HMDB0000688" TargetMode="External"/><Relationship Id="rId391" Type="http://schemas.openxmlformats.org/officeDocument/2006/relationships/hyperlink" Target="http://www.hmdb.ca/metabolites/HMDB08055" TargetMode="External"/><Relationship Id="rId405" Type="http://schemas.openxmlformats.org/officeDocument/2006/relationships/hyperlink" Target="http://www.hmdb.ca/metabolites/HMDB04041" TargetMode="External"/><Relationship Id="rId447" Type="http://schemas.openxmlformats.org/officeDocument/2006/relationships/hyperlink" Target="http://www.hmdb.ca/metabolites/HMDB08628" TargetMode="External"/><Relationship Id="rId251" Type="http://schemas.openxmlformats.org/officeDocument/2006/relationships/hyperlink" Target="http://www.hmdb.ca/metabolites/HMDB12107" TargetMode="External"/><Relationship Id="rId489" Type="http://schemas.openxmlformats.org/officeDocument/2006/relationships/hyperlink" Target="http://www.hmdb.ca/metabolites/HMDB08100" TargetMode="External"/><Relationship Id="rId46" Type="http://schemas.openxmlformats.org/officeDocument/2006/relationships/hyperlink" Target="http://www.hmdb.ca/metabolites/HMDB0007973" TargetMode="External"/><Relationship Id="rId293" Type="http://schemas.openxmlformats.org/officeDocument/2006/relationships/hyperlink" Target="http://www.hmdb.ca/metabolites/HMDB0013128" TargetMode="External"/><Relationship Id="rId307" Type="http://schemas.openxmlformats.org/officeDocument/2006/relationships/hyperlink" Target="http://www.hmdb.ca/metabolites/HMDB0013775" TargetMode="External"/><Relationship Id="rId349" Type="http://schemas.openxmlformats.org/officeDocument/2006/relationships/hyperlink" Target="http://www.hmdb.ca/metabolites/HMDB05456" TargetMode="External"/><Relationship Id="rId88" Type="http://schemas.openxmlformats.org/officeDocument/2006/relationships/hyperlink" Target="http://www.hmdb.ca/metabolites/HMDB0011697" TargetMode="External"/><Relationship Id="rId111" Type="http://schemas.openxmlformats.org/officeDocument/2006/relationships/hyperlink" Target="http://www.hmdb.ca/metabolites/HMDB0007170" TargetMode="External"/><Relationship Id="rId153" Type="http://schemas.openxmlformats.org/officeDocument/2006/relationships/hyperlink" Target="http://www.hmdb.ca/metabolites/HMDB05462" TargetMode="External"/><Relationship Id="rId195" Type="http://schemas.openxmlformats.org/officeDocument/2006/relationships/hyperlink" Target="http://www.hmdb.ca/metabolites/HMDB0003417" TargetMode="External"/><Relationship Id="rId209" Type="http://schemas.openxmlformats.org/officeDocument/2006/relationships/hyperlink" Target="http://www.hmdb.ca/metabolites/HMDB00883" TargetMode="External"/><Relationship Id="rId360" Type="http://schemas.openxmlformats.org/officeDocument/2006/relationships/hyperlink" Target="http://www.hmdb.ca/metabolites/HMDB0028819" TargetMode="External"/><Relationship Id="rId416" Type="http://schemas.openxmlformats.org/officeDocument/2006/relationships/hyperlink" Target="http://www.hmdb.ca/metabolites/HMDB0008138" TargetMode="External"/><Relationship Id="rId220" Type="http://schemas.openxmlformats.org/officeDocument/2006/relationships/hyperlink" Target="http://www.hmdb.ca/metabolites/HMDB0008004" TargetMode="External"/><Relationship Id="rId458" Type="http://schemas.openxmlformats.org/officeDocument/2006/relationships/hyperlink" Target="http://www.hmdb.ca/metabolites/HMDB0008203" TargetMode="External"/><Relationship Id="rId15" Type="http://schemas.openxmlformats.org/officeDocument/2006/relationships/hyperlink" Target="http://www.hmdb.ca/metabolites/HMDB0000517" TargetMode="External"/><Relationship Id="rId57" Type="http://schemas.openxmlformats.org/officeDocument/2006/relationships/hyperlink" Target="http://www.hmdb.ca/metabolites/HMDB0008020" TargetMode="External"/><Relationship Id="rId262" Type="http://schemas.openxmlformats.org/officeDocument/2006/relationships/hyperlink" Target="http://www.hmdb.ca/metabolites/HMDB05411" TargetMode="External"/><Relationship Id="rId318" Type="http://schemas.openxmlformats.org/officeDocument/2006/relationships/hyperlink" Target="http://www.hmdb.ca/metabolites/HMDB0008069" TargetMode="External"/><Relationship Id="rId99" Type="http://schemas.openxmlformats.org/officeDocument/2006/relationships/hyperlink" Target="http://www.hmdb.ca/metabolites/HMDB0004950" TargetMode="External"/><Relationship Id="rId122" Type="http://schemas.openxmlformats.org/officeDocument/2006/relationships/hyperlink" Target="http://www.hmdb.ca/metabolites/HMDB05391" TargetMode="External"/><Relationship Id="rId164" Type="http://schemas.openxmlformats.org/officeDocument/2006/relationships/hyperlink" Target="http://www.hmdb.ca/metabolites/HMDB0031654" TargetMode="External"/><Relationship Id="rId371" Type="http://schemas.openxmlformats.org/officeDocument/2006/relationships/hyperlink" Target="http://www.hmdb.ca/metabolites/HMDB08002" TargetMode="External"/><Relationship Id="rId427" Type="http://schemas.openxmlformats.org/officeDocument/2006/relationships/hyperlink" Target="http://www.hmdb.ca/metabolites/HMDB0000660" TargetMode="External"/><Relationship Id="rId469" Type="http://schemas.openxmlformats.org/officeDocument/2006/relationships/hyperlink" Target="http://www.hmdb.ca/metabolites/HMDB08265" TargetMode="External"/><Relationship Id="rId26" Type="http://schemas.openxmlformats.org/officeDocument/2006/relationships/hyperlink" Target="http://www.hmdb.ca/metabolites/HMDB0000696" TargetMode="External"/><Relationship Id="rId231" Type="http://schemas.openxmlformats.org/officeDocument/2006/relationships/hyperlink" Target="http://www.hmdb.ca/metabolites/HMDB0008046" TargetMode="External"/><Relationship Id="rId273" Type="http://schemas.openxmlformats.org/officeDocument/2006/relationships/hyperlink" Target="http://www.hmdb.ca/metabolites/HMDB05445" TargetMode="External"/><Relationship Id="rId329" Type="http://schemas.openxmlformats.org/officeDocument/2006/relationships/hyperlink" Target="http://www.hmdb.ca/metabolites/HMDB0008084" TargetMode="External"/><Relationship Id="rId480" Type="http://schemas.openxmlformats.org/officeDocument/2006/relationships/hyperlink" Target="http://www.hmdb.ca/metabolites/HMDB08035" TargetMode="External"/><Relationship Id="rId68" Type="http://schemas.openxmlformats.org/officeDocument/2006/relationships/hyperlink" Target="http://www.hmdb.ca/metabolites/HMDB0008287" TargetMode="External"/><Relationship Id="rId133" Type="http://schemas.openxmlformats.org/officeDocument/2006/relationships/hyperlink" Target="http://www.hmdb.ca/metabolites/HMDB05385" TargetMode="External"/><Relationship Id="rId175" Type="http://schemas.openxmlformats.org/officeDocument/2006/relationships/hyperlink" Target="http://www.hmdb.ca/metabolites/HMDB0000725" TargetMode="External"/><Relationship Id="rId340" Type="http://schemas.openxmlformats.org/officeDocument/2006/relationships/hyperlink" Target="http://www.hmdb.ca/metabolites/HMDB05382" TargetMode="External"/><Relationship Id="rId200" Type="http://schemas.openxmlformats.org/officeDocument/2006/relationships/hyperlink" Target="http://www.hmdb.ca/metabolites/HMDB0013773" TargetMode="External"/><Relationship Id="rId382" Type="http://schemas.openxmlformats.org/officeDocument/2006/relationships/hyperlink" Target="http://www.hmdb.ca/metabolites/HMDB08206" TargetMode="External"/><Relationship Id="rId438" Type="http://schemas.openxmlformats.org/officeDocument/2006/relationships/hyperlink" Target="http://www.hmdb.ca/metabolites/HMDB08038" TargetMode="External"/><Relationship Id="rId242" Type="http://schemas.openxmlformats.org/officeDocument/2006/relationships/hyperlink" Target="http://www.hmdb.ca/metabolites/HMDB08288" TargetMode="External"/><Relationship Id="rId284" Type="http://schemas.openxmlformats.org/officeDocument/2006/relationships/hyperlink" Target="http://www.hmdb.ca/metabolites/HMDB00033" TargetMode="External"/><Relationship Id="rId491" Type="http://schemas.openxmlformats.org/officeDocument/2006/relationships/hyperlink" Target="http://www.hmdb.ca/metabolites/HMDB07982" TargetMode="External"/><Relationship Id="rId37" Type="http://schemas.openxmlformats.org/officeDocument/2006/relationships/hyperlink" Target="http://www.hmdb.ca/metabolites/HMDB0000259" TargetMode="External"/><Relationship Id="rId79" Type="http://schemas.openxmlformats.org/officeDocument/2006/relationships/hyperlink" Target="http://www.hmdb.ca/metabolites/HMDB0013422" TargetMode="External"/><Relationship Id="rId102" Type="http://schemas.openxmlformats.org/officeDocument/2006/relationships/hyperlink" Target="http://www.hmdb.ca/metabolites/HMDB0004952" TargetMode="External"/><Relationship Id="rId144" Type="http://schemas.openxmlformats.org/officeDocument/2006/relationships/hyperlink" Target="http://www.hmdb.ca/metabolites/HMDB05383" TargetMode="External"/><Relationship Id="rId90" Type="http://schemas.openxmlformats.org/officeDocument/2006/relationships/hyperlink" Target="http://www.hmdb.ca/metabolites/HMDB0011698" TargetMode="External"/><Relationship Id="rId186" Type="http://schemas.openxmlformats.org/officeDocument/2006/relationships/hyperlink" Target="http://www.hmdb.ca/metabolites/HMDB00222" TargetMode="External"/><Relationship Id="rId351" Type="http://schemas.openxmlformats.org/officeDocument/2006/relationships/hyperlink" Target="http://www.hmdb.ca/metabolites/HMDB00725" TargetMode="External"/><Relationship Id="rId393" Type="http://schemas.openxmlformats.org/officeDocument/2006/relationships/hyperlink" Target="http://www.hmdb.ca/metabolites/HMDB0008538" TargetMode="External"/><Relationship Id="rId407" Type="http://schemas.openxmlformats.org/officeDocument/2006/relationships/hyperlink" Target="http://www.hmdb.ca/metabolites/HMDB07871" TargetMode="External"/><Relationship Id="rId449" Type="http://schemas.openxmlformats.org/officeDocument/2006/relationships/hyperlink" Target="http://www.hmdb.ca/metabolites/HMDB08059" TargetMode="External"/><Relationship Id="rId211" Type="http://schemas.openxmlformats.org/officeDocument/2006/relationships/hyperlink" Target="http://www.hmdb.ca/metabolites/HMDB00259" TargetMode="External"/><Relationship Id="rId253" Type="http://schemas.openxmlformats.org/officeDocument/2006/relationships/hyperlink" Target="http://www.hmdb.ca/metabolites/HMDB0000143" TargetMode="External"/><Relationship Id="rId295" Type="http://schemas.openxmlformats.org/officeDocument/2006/relationships/hyperlink" Target="http://www.hmdb.ca/metabolites/HMDB06461" TargetMode="External"/><Relationship Id="rId309" Type="http://schemas.openxmlformats.org/officeDocument/2006/relationships/hyperlink" Target="http://www.hmdb.ca/metabolites/HMDB0007965" TargetMode="External"/><Relationship Id="rId460" Type="http://schemas.openxmlformats.org/officeDocument/2006/relationships/hyperlink" Target="http://www.hmdb.ca/metabolites/HMDB08112" TargetMode="External"/><Relationship Id="rId48" Type="http://schemas.openxmlformats.org/officeDocument/2006/relationships/hyperlink" Target="http://www.hmdb.ca/metabolites/HMDB0007883" TargetMode="External"/><Relationship Id="rId113" Type="http://schemas.openxmlformats.org/officeDocument/2006/relationships/hyperlink" Target="http://www.hmdb.ca/metabolites/HMDB0007219" TargetMode="External"/><Relationship Id="rId320" Type="http://schemas.openxmlformats.org/officeDocument/2006/relationships/hyperlink" Target="http://www.hmdb.ca/metabolites/HMDB0008040" TargetMode="External"/><Relationship Id="rId155" Type="http://schemas.openxmlformats.org/officeDocument/2006/relationships/hyperlink" Target="http://www.hmdb.ca/metabolites/HMDB10418" TargetMode="External"/><Relationship Id="rId197" Type="http://schemas.openxmlformats.org/officeDocument/2006/relationships/hyperlink" Target="http://www.hmdb.ca/metabolites/HMDB00123" TargetMode="External"/><Relationship Id="rId362" Type="http://schemas.openxmlformats.org/officeDocument/2006/relationships/hyperlink" Target="http://www.hmdb.ca/metabolites/HMDB03640" TargetMode="External"/><Relationship Id="rId418" Type="http://schemas.openxmlformats.org/officeDocument/2006/relationships/hyperlink" Target="http://www.hmdb.ca/metabolites/HMDB08047" TargetMode="External"/><Relationship Id="rId222" Type="http://schemas.openxmlformats.org/officeDocument/2006/relationships/hyperlink" Target="http://www.hmdb.ca/metabolites/HMDB0007976" TargetMode="External"/><Relationship Id="rId264" Type="http://schemas.openxmlformats.org/officeDocument/2006/relationships/hyperlink" Target="http://www.hmdb.ca/metabolites/HMDB05382" TargetMode="External"/><Relationship Id="rId471" Type="http://schemas.openxmlformats.org/officeDocument/2006/relationships/hyperlink" Target="http://www.hmdb.ca/metabolites/HMDB08135" TargetMode="External"/><Relationship Id="rId17" Type="http://schemas.openxmlformats.org/officeDocument/2006/relationships/hyperlink" Target="http://www.hmdb.ca/metabolites/HMDB0000191" TargetMode="External"/><Relationship Id="rId59" Type="http://schemas.openxmlformats.org/officeDocument/2006/relationships/hyperlink" Target="http://www.hmdb.ca/metabolites/HMDB0007989" TargetMode="External"/><Relationship Id="rId124" Type="http://schemas.openxmlformats.org/officeDocument/2006/relationships/hyperlink" Target="http://www.hmdb.ca/metabolites/HMDB05369" TargetMode="External"/><Relationship Id="rId70" Type="http://schemas.openxmlformats.org/officeDocument/2006/relationships/hyperlink" Target="http://www.hmdb.ca/metabolites/HMDB0013426" TargetMode="External"/><Relationship Id="rId166" Type="http://schemas.openxmlformats.org/officeDocument/2006/relationships/hyperlink" Target="http://www.hmdb.ca/metabolites/HMDB0000033" TargetMode="External"/><Relationship Id="rId331" Type="http://schemas.openxmlformats.org/officeDocument/2006/relationships/hyperlink" Target="http://www.hmdb.ca/metabolites/HMDB0008628" TargetMode="External"/><Relationship Id="rId373" Type="http://schemas.openxmlformats.org/officeDocument/2006/relationships/hyperlink" Target="http://www.hmdb.ca/metabolites/HMDB0008101" TargetMode="External"/><Relationship Id="rId429" Type="http://schemas.openxmlformats.org/officeDocument/2006/relationships/hyperlink" Target="http://www.hmdb.ca/metabolites/HMDB00688" TargetMode="External"/><Relationship Id="rId1" Type="http://schemas.openxmlformats.org/officeDocument/2006/relationships/hyperlink" Target="http://www.hmdb.ca/metabolites/HMDB0000062" TargetMode="External"/><Relationship Id="rId233" Type="http://schemas.openxmlformats.org/officeDocument/2006/relationships/hyperlink" Target="http://www.hmdb.ca/metabolites/HMDB0007990" TargetMode="External"/><Relationship Id="rId440" Type="http://schemas.openxmlformats.org/officeDocument/2006/relationships/hyperlink" Target="http://www.hmdb.ca/metabolites/HMDB07981" TargetMode="External"/><Relationship Id="rId28" Type="http://schemas.openxmlformats.org/officeDocument/2006/relationships/hyperlink" Target="http://www.hmdb.ca/metabolites/HMDB0000162" TargetMode="External"/><Relationship Id="rId275" Type="http://schemas.openxmlformats.org/officeDocument/2006/relationships/hyperlink" Target="http://www.hmdb.ca/metabolites/HMDB0050608" TargetMode="External"/><Relationship Id="rId300" Type="http://schemas.openxmlformats.org/officeDocument/2006/relationships/hyperlink" Target="http://www.hmdb.ca/metabolites/HMDB00641" TargetMode="External"/><Relationship Id="rId482" Type="http://schemas.openxmlformats.org/officeDocument/2006/relationships/hyperlink" Target="http://www.hmdb.ca/metabolites/HMDB08525" TargetMode="External"/><Relationship Id="rId81" Type="http://schemas.openxmlformats.org/officeDocument/2006/relationships/hyperlink" Target="http://www.hmdb.ca/metabolites/HMDB0013463" TargetMode="External"/><Relationship Id="rId135" Type="http://schemas.openxmlformats.org/officeDocument/2006/relationships/hyperlink" Target="http://www.hmdb.ca/metabolites/HMDB05462" TargetMode="External"/><Relationship Id="rId177" Type="http://schemas.openxmlformats.org/officeDocument/2006/relationships/hyperlink" Target="http://www.hmdb.ca/metabolites/HMDB0000875" TargetMode="External"/><Relationship Id="rId342" Type="http://schemas.openxmlformats.org/officeDocument/2006/relationships/hyperlink" Target="http://www.hmdb.ca/metabolites/HMDB05383" TargetMode="External"/><Relationship Id="rId384" Type="http://schemas.openxmlformats.org/officeDocument/2006/relationships/hyperlink" Target="http://www.hmdb.ca/metabolites/HMDB08046" TargetMode="External"/><Relationship Id="rId202" Type="http://schemas.openxmlformats.org/officeDocument/2006/relationships/hyperlink" Target="http://www.hmdb.ca/metabolites/HMDB00696" TargetMode="External"/><Relationship Id="rId244" Type="http://schemas.openxmlformats.org/officeDocument/2006/relationships/hyperlink" Target="http://www.hmdb.ca/metabolites/HMDB11151" TargetMode="External"/><Relationship Id="rId39" Type="http://schemas.openxmlformats.org/officeDocument/2006/relationships/hyperlink" Target="http://www.hmdb.ca/metabolites/HMDB0001256" TargetMode="External"/><Relationship Id="rId286" Type="http://schemas.openxmlformats.org/officeDocument/2006/relationships/hyperlink" Target="http://www.hmdb.ca/metabolites/HMDB00562" TargetMode="External"/><Relationship Id="rId451" Type="http://schemas.openxmlformats.org/officeDocument/2006/relationships/hyperlink" Target="http://www.hmdb.ca/metabolites/HMDB07969" TargetMode="External"/><Relationship Id="rId493" Type="http://schemas.openxmlformats.org/officeDocument/2006/relationships/hyperlink" Target="http://www.hmdb.ca/metabolites/HMDB08116" TargetMode="External"/><Relationship Id="rId50" Type="http://schemas.openxmlformats.org/officeDocument/2006/relationships/hyperlink" Target="http://www.hmdb.ca/metabolites/HMDB0007978" TargetMode="External"/><Relationship Id="rId104" Type="http://schemas.openxmlformats.org/officeDocument/2006/relationships/hyperlink" Target="http://www.hmdb.ca/metabolites/HMDB0004956" TargetMode="External"/><Relationship Id="rId146" Type="http://schemas.openxmlformats.org/officeDocument/2006/relationships/hyperlink" Target="http://www.hmdb.ca/metabolites/HMDB05445" TargetMode="External"/><Relationship Id="rId188" Type="http://schemas.openxmlformats.org/officeDocument/2006/relationships/hyperlink" Target="http://www.hmdb.ca/metabolites/HMDB00848" TargetMode="External"/><Relationship Id="rId311" Type="http://schemas.openxmlformats.org/officeDocument/2006/relationships/hyperlink" Target="http://www.hmdb.ca/metabolites/HMDB0007969" TargetMode="External"/><Relationship Id="rId353" Type="http://schemas.openxmlformats.org/officeDocument/2006/relationships/hyperlink" Target="http://www.hmdb.ca/metabolites/HMDB00378" TargetMode="External"/><Relationship Id="rId395" Type="http://schemas.openxmlformats.org/officeDocument/2006/relationships/hyperlink" Target="http://www.hmdb.ca/metabolites/HMDB12101" TargetMode="External"/><Relationship Id="rId409" Type="http://schemas.openxmlformats.org/officeDocument/2006/relationships/hyperlink" Target="http://www.hmdb.ca/metabolites/HMDB0008100" TargetMode="External"/><Relationship Id="rId92" Type="http://schemas.openxmlformats.org/officeDocument/2006/relationships/hyperlink" Target="http://www.hmdb.ca/metabolites/HMDB0000122" TargetMode="External"/><Relationship Id="rId213" Type="http://schemas.openxmlformats.org/officeDocument/2006/relationships/hyperlink" Target="http://www.hmdb.ca/metabolites/HMDB01256" TargetMode="External"/><Relationship Id="rId420" Type="http://schemas.openxmlformats.org/officeDocument/2006/relationships/hyperlink" Target="http://www.hmdb.ca/metabolites/HMDB07989" TargetMode="External"/><Relationship Id="rId255" Type="http://schemas.openxmlformats.org/officeDocument/2006/relationships/hyperlink" Target="http://www.hmdb.ca/metabolites/HMDB0001311" TargetMode="External"/><Relationship Id="rId297" Type="http://schemas.openxmlformats.org/officeDocument/2006/relationships/hyperlink" Target="http://www.hmdb.ca/metabolites/HMDB00517" TargetMode="External"/><Relationship Id="rId462" Type="http://schemas.openxmlformats.org/officeDocument/2006/relationships/hyperlink" Target="http://www.hmdb.ca/metabolites/HMDB0008725" TargetMode="External"/><Relationship Id="rId115" Type="http://schemas.openxmlformats.org/officeDocument/2006/relationships/hyperlink" Target="http://www.hmdb.ca/metabolites/HMDB05369" TargetMode="External"/><Relationship Id="rId157" Type="http://schemas.openxmlformats.org/officeDocument/2006/relationships/hyperlink" Target="http://www.hmdb.ca/metabolites/HMDB0000001" TargetMode="External"/><Relationship Id="rId322" Type="http://schemas.openxmlformats.org/officeDocument/2006/relationships/hyperlink" Target="http://www.hmdb.ca/metabolites/HMDB07984" TargetMode="External"/><Relationship Id="rId364" Type="http://schemas.openxmlformats.org/officeDocument/2006/relationships/hyperlink" Target="http://www.hmdb.ca/metabolites/HMDB03411" TargetMode="External"/><Relationship Id="rId61" Type="http://schemas.openxmlformats.org/officeDocument/2006/relationships/hyperlink" Target="http://www.hmdb.ca/metabolites/HMDB0007993" TargetMode="External"/><Relationship Id="rId199" Type="http://schemas.openxmlformats.org/officeDocument/2006/relationships/hyperlink" Target="http://www.hmdb.ca/metabolites/HMDB0000557" TargetMode="External"/><Relationship Id="rId19" Type="http://schemas.openxmlformats.org/officeDocument/2006/relationships/hyperlink" Target="http://www.hmdb.ca/metabolites/HMDB0000641" TargetMode="External"/><Relationship Id="rId224" Type="http://schemas.openxmlformats.org/officeDocument/2006/relationships/hyperlink" Target="http://www.hmdb.ca/metabolites/HMDB0008038" TargetMode="External"/><Relationship Id="rId266" Type="http://schemas.openxmlformats.org/officeDocument/2006/relationships/hyperlink" Target="http://www.hmdb.ca/metabolites/HMDB0046508" TargetMode="External"/><Relationship Id="rId431" Type="http://schemas.openxmlformats.org/officeDocument/2006/relationships/hyperlink" Target="http://www.hmdb.ca/metabolites/HMDB07965" TargetMode="External"/><Relationship Id="rId473" Type="http://schemas.openxmlformats.org/officeDocument/2006/relationships/hyperlink" Target="http://www.hmdb.ca/metabolites/HMDB0008234" TargetMode="External"/><Relationship Id="rId30" Type="http://schemas.openxmlformats.org/officeDocument/2006/relationships/hyperlink" Target="http://www.hmdb.ca/metabolites/HMDB0000167" TargetMode="External"/><Relationship Id="rId126" Type="http://schemas.openxmlformats.org/officeDocument/2006/relationships/hyperlink" Target="http://www.hmdb.ca/metabolites/HMDB0062639" TargetMode="External"/><Relationship Id="rId168" Type="http://schemas.openxmlformats.org/officeDocument/2006/relationships/hyperlink" Target="http://www.hmdb.ca/metabolites/HMDB0000562" TargetMode="External"/><Relationship Id="rId333" Type="http://schemas.openxmlformats.org/officeDocument/2006/relationships/hyperlink" Target="http://www.hmdb.ca/metabolites/HMDB08057" TargetMode="External"/><Relationship Id="rId72" Type="http://schemas.openxmlformats.org/officeDocument/2006/relationships/hyperlink" Target="http://www.hmdb.ca/metabolites/HMDB11211" TargetMode="External"/><Relationship Id="rId375" Type="http://schemas.openxmlformats.org/officeDocument/2006/relationships/hyperlink" Target="http://www.hmdb.ca/metabolites/HMDB07976" TargetMode="External"/><Relationship Id="rId3" Type="http://schemas.openxmlformats.org/officeDocument/2006/relationships/hyperlink" Target="http://www.hmdb.ca/metabolites/HMDB0000824" TargetMode="External"/><Relationship Id="rId235" Type="http://schemas.openxmlformats.org/officeDocument/2006/relationships/hyperlink" Target="http://www.hmdb.ca/metabolites/HMDB0008052" TargetMode="External"/><Relationship Id="rId277" Type="http://schemas.openxmlformats.org/officeDocument/2006/relationships/hyperlink" Target="http://www.hmdb.ca/metabolites/HMDB05439" TargetMode="External"/><Relationship Id="rId400" Type="http://schemas.openxmlformats.org/officeDocument/2006/relationships/hyperlink" Target="http://www.hmdb.ca/metabolites/HMDB03374" TargetMode="External"/><Relationship Id="rId442" Type="http://schemas.openxmlformats.org/officeDocument/2006/relationships/hyperlink" Target="http://www.hmdb.ca/metabolites/HMDB0008755" TargetMode="External"/><Relationship Id="rId484" Type="http://schemas.openxmlformats.org/officeDocument/2006/relationships/hyperlink" Target="http://www.hmdb.ca/metabolites/HMDB08043" TargetMode="External"/><Relationship Id="rId137" Type="http://schemas.openxmlformats.org/officeDocument/2006/relationships/hyperlink" Target="http://www.hmdb.ca/metabolites/HMDB0045870" TargetMode="External"/><Relationship Id="rId302" Type="http://schemas.openxmlformats.org/officeDocument/2006/relationships/hyperlink" Target="http://www.hmdb.ca/metabolites/HMDB00172" TargetMode="External"/><Relationship Id="rId344" Type="http://schemas.openxmlformats.org/officeDocument/2006/relationships/hyperlink" Target="http://www.hmdb.ca/metabolites/HMDB10460" TargetMode="External"/><Relationship Id="rId41" Type="http://schemas.openxmlformats.org/officeDocument/2006/relationships/hyperlink" Target="http://www.hmdb.ca/metabolites/HMDB0000564" TargetMode="External"/><Relationship Id="rId83" Type="http://schemas.openxmlformats.org/officeDocument/2006/relationships/hyperlink" Target="http://www.hmdb.ca/metabolites/HMDB0013467" TargetMode="External"/><Relationship Id="rId179" Type="http://schemas.openxmlformats.org/officeDocument/2006/relationships/hyperlink" Target="http://www.hmdb.ca/metabolites/HMDB0000097" TargetMode="External"/><Relationship Id="rId386" Type="http://schemas.openxmlformats.org/officeDocument/2006/relationships/hyperlink" Target="http://www.hmdb.ca/metabolites/HMDB0008114" TargetMode="External"/><Relationship Id="rId190" Type="http://schemas.openxmlformats.org/officeDocument/2006/relationships/hyperlink" Target="http://www.hmdb.ca/metabolites/HMDB0006469" TargetMode="External"/><Relationship Id="rId204" Type="http://schemas.openxmlformats.org/officeDocument/2006/relationships/hyperlink" Target="http://www.hmdb.ca/metabolites/HMDB0003411" TargetMode="External"/><Relationship Id="rId246" Type="http://schemas.openxmlformats.org/officeDocument/2006/relationships/hyperlink" Target="http://www.hmdb.ca/metabolites/HMDB13420" TargetMode="External"/><Relationship Id="rId288" Type="http://schemas.openxmlformats.org/officeDocument/2006/relationships/hyperlink" Target="http://www.hmdb.ca/metabolites/HMDB00271" TargetMode="External"/><Relationship Id="rId411" Type="http://schemas.openxmlformats.org/officeDocument/2006/relationships/hyperlink" Target="http://www.hmdb.ca/metabolites/HMDB07975" TargetMode="External"/><Relationship Id="rId453" Type="http://schemas.openxmlformats.org/officeDocument/2006/relationships/hyperlink" Target="http://www.hmdb.ca/metabolites/HMDB08004" TargetMode="External"/><Relationship Id="rId106" Type="http://schemas.openxmlformats.org/officeDocument/2006/relationships/hyperlink" Target="http://www.hmdb.ca/metabolites/HMDB0004957" TargetMode="External"/><Relationship Id="rId313" Type="http://schemas.openxmlformats.org/officeDocument/2006/relationships/hyperlink" Target="http://www.hmdb.ca/metabolites/HMDB0008003" TargetMode="External"/><Relationship Id="rId495" Type="http://schemas.openxmlformats.org/officeDocument/2006/relationships/hyperlink" Target="http://www.hmdb.ca/metabolites/HMDB08762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mdb.ca/metabolites/HMDB05403" TargetMode="External"/><Relationship Id="rId21" Type="http://schemas.openxmlformats.org/officeDocument/2006/relationships/hyperlink" Target="http://www.hmdb.ca/metabolites/HMDB11253" TargetMode="External"/><Relationship Id="rId42" Type="http://schemas.openxmlformats.org/officeDocument/2006/relationships/hyperlink" Target="http://www.hmdb.ca/metabolites/HMDB05385" TargetMode="External"/><Relationship Id="rId63" Type="http://schemas.openxmlformats.org/officeDocument/2006/relationships/hyperlink" Target="http://www.hmdb.ca/metabolites/HMDB0008206" TargetMode="External"/><Relationship Id="rId84" Type="http://schemas.openxmlformats.org/officeDocument/2006/relationships/hyperlink" Target="http://www.hmdb.ca/metabolites/HMDB0046633" TargetMode="External"/><Relationship Id="rId138" Type="http://schemas.openxmlformats.org/officeDocument/2006/relationships/hyperlink" Target="http://www.hmdb.ca/metabolites/HMDB08100" TargetMode="External"/><Relationship Id="rId16" Type="http://schemas.openxmlformats.org/officeDocument/2006/relationships/hyperlink" Target="http://www.hmdb.ca/metabolites/HMDB0011151" TargetMode="External"/><Relationship Id="rId107" Type="http://schemas.openxmlformats.org/officeDocument/2006/relationships/hyperlink" Target="http://www.hmdb.ca/metabolites/HMDB05455" TargetMode="External"/><Relationship Id="rId11" Type="http://schemas.openxmlformats.org/officeDocument/2006/relationships/hyperlink" Target="http://www.hmdb.ca/metabolites/HMDB0008020" TargetMode="External"/><Relationship Id="rId32" Type="http://schemas.openxmlformats.org/officeDocument/2006/relationships/hyperlink" Target="http://www.hmdb.ca/metabolites/HMDB0004949" TargetMode="External"/><Relationship Id="rId37" Type="http://schemas.openxmlformats.org/officeDocument/2006/relationships/hyperlink" Target="http://www.hmdb.ca/metabolites/HMDB0062639" TargetMode="External"/><Relationship Id="rId53" Type="http://schemas.openxmlformats.org/officeDocument/2006/relationships/hyperlink" Target="http://www.hmdb.ca/metabolites/HMDB0000271" TargetMode="External"/><Relationship Id="rId58" Type="http://schemas.openxmlformats.org/officeDocument/2006/relationships/hyperlink" Target="http://www.hmdb.ca/metabolites/HMDB01257" TargetMode="External"/><Relationship Id="rId74" Type="http://schemas.openxmlformats.org/officeDocument/2006/relationships/hyperlink" Target="http://www.hmdb.ca/metabolites/HMDB12107" TargetMode="External"/><Relationship Id="rId79" Type="http://schemas.openxmlformats.org/officeDocument/2006/relationships/hyperlink" Target="http://www.hmdb.ca/metabolites/HMDB05382" TargetMode="External"/><Relationship Id="rId102" Type="http://schemas.openxmlformats.org/officeDocument/2006/relationships/hyperlink" Target="http://www.hmdb.ca/metabolites/HMDB05383" TargetMode="External"/><Relationship Id="rId123" Type="http://schemas.openxmlformats.org/officeDocument/2006/relationships/hyperlink" Target="http://www.hmdb.ca/metabolites/HMDB08047" TargetMode="External"/><Relationship Id="rId128" Type="http://schemas.openxmlformats.org/officeDocument/2006/relationships/hyperlink" Target="http://www.hmdb.ca/metabolites/HMDB08059" TargetMode="External"/><Relationship Id="rId5" Type="http://schemas.openxmlformats.org/officeDocument/2006/relationships/hyperlink" Target="http://www.hmdb.ca/metabolites/HMDB0001257" TargetMode="External"/><Relationship Id="rId90" Type="http://schemas.openxmlformats.org/officeDocument/2006/relationships/hyperlink" Target="http://www.hmdb.ca/metabolites/HMDB00271" TargetMode="External"/><Relationship Id="rId95" Type="http://schemas.openxmlformats.org/officeDocument/2006/relationships/hyperlink" Target="http://www.hmdb.ca/metabolites/HMDB0008265" TargetMode="External"/><Relationship Id="rId22" Type="http://schemas.openxmlformats.org/officeDocument/2006/relationships/hyperlink" Target="http://www.hmdb.ca/metabolites/HMDB0013409" TargetMode="External"/><Relationship Id="rId27" Type="http://schemas.openxmlformats.org/officeDocument/2006/relationships/hyperlink" Target="http://www.hmdb.ca/metabolites/HMDB0011697" TargetMode="External"/><Relationship Id="rId43" Type="http://schemas.openxmlformats.org/officeDocument/2006/relationships/hyperlink" Target="http://www.hmdb.ca/metabolites/HMDB0045870" TargetMode="External"/><Relationship Id="rId48" Type="http://schemas.openxmlformats.org/officeDocument/2006/relationships/hyperlink" Target="http://www.hmdb.ca/metabolites/HMDB05412" TargetMode="External"/><Relationship Id="rId64" Type="http://schemas.openxmlformats.org/officeDocument/2006/relationships/hyperlink" Target="http://www.hmdb.ca/metabolites/HMDB0008046" TargetMode="External"/><Relationship Id="rId69" Type="http://schemas.openxmlformats.org/officeDocument/2006/relationships/hyperlink" Target="http://www.hmdb.ca/metabolites/HMDB11151" TargetMode="External"/><Relationship Id="rId113" Type="http://schemas.openxmlformats.org/officeDocument/2006/relationships/hyperlink" Target="http://www.hmdb.ca/metabolites/HMDB0008525" TargetMode="External"/><Relationship Id="rId118" Type="http://schemas.openxmlformats.org/officeDocument/2006/relationships/hyperlink" Target="http://www.hmdb.ca/metabolites/HMDB05405" TargetMode="External"/><Relationship Id="rId134" Type="http://schemas.openxmlformats.org/officeDocument/2006/relationships/hyperlink" Target="http://www.hmdb.ca/metabolites/HMDB08283" TargetMode="External"/><Relationship Id="rId139" Type="http://schemas.openxmlformats.org/officeDocument/2006/relationships/hyperlink" Target="http://www.hmdb.ca/metabolites/HMDB08762" TargetMode="External"/><Relationship Id="rId80" Type="http://schemas.openxmlformats.org/officeDocument/2006/relationships/hyperlink" Target="http://www.hmdb.ca/metabolites/HMDB0046508" TargetMode="External"/><Relationship Id="rId85" Type="http://schemas.openxmlformats.org/officeDocument/2006/relationships/hyperlink" Target="http://www.hmdb.ca/metabolites/HMDB05445" TargetMode="External"/><Relationship Id="rId12" Type="http://schemas.openxmlformats.org/officeDocument/2006/relationships/hyperlink" Target="http://www.hmdb.ca/metabolites/HMDB0008059" TargetMode="External"/><Relationship Id="rId17" Type="http://schemas.openxmlformats.org/officeDocument/2006/relationships/hyperlink" Target="http://www.hmdb.ca/metabolites/HMDB11211" TargetMode="External"/><Relationship Id="rId33" Type="http://schemas.openxmlformats.org/officeDocument/2006/relationships/hyperlink" Target="http://www.hmdb.ca/metabolites/HMDB0007170" TargetMode="External"/><Relationship Id="rId38" Type="http://schemas.openxmlformats.org/officeDocument/2006/relationships/hyperlink" Target="http://www.hmdb.ca/metabolites/HMDB0045740" TargetMode="External"/><Relationship Id="rId59" Type="http://schemas.openxmlformats.org/officeDocument/2006/relationships/hyperlink" Target="http://www.hmdb.ca/metabolites/HMDB0007934" TargetMode="External"/><Relationship Id="rId103" Type="http://schemas.openxmlformats.org/officeDocument/2006/relationships/hyperlink" Target="http://www.hmdb.ca/metabolites/HMDB05439" TargetMode="External"/><Relationship Id="rId108" Type="http://schemas.openxmlformats.org/officeDocument/2006/relationships/hyperlink" Target="http://www.hmdb.ca/metabolites/HMDB05456" TargetMode="External"/><Relationship Id="rId124" Type="http://schemas.openxmlformats.org/officeDocument/2006/relationships/hyperlink" Target="http://www.hmdb.ca/metabolites/HMDB0008762" TargetMode="External"/><Relationship Id="rId129" Type="http://schemas.openxmlformats.org/officeDocument/2006/relationships/hyperlink" Target="http://www.hmdb.ca/metabolites/HMDB07972" TargetMode="External"/><Relationship Id="rId54" Type="http://schemas.openxmlformats.org/officeDocument/2006/relationships/hyperlink" Target="http://www.hmdb.ca/metabolites/HMDB00168" TargetMode="External"/><Relationship Id="rId70" Type="http://schemas.openxmlformats.org/officeDocument/2006/relationships/hyperlink" Target="http://www.hmdb.ca/metabolites/HMDB13420" TargetMode="External"/><Relationship Id="rId75" Type="http://schemas.openxmlformats.org/officeDocument/2006/relationships/hyperlink" Target="http://www.hmdb.ca/metabolites/HMDB05378" TargetMode="External"/><Relationship Id="rId91" Type="http://schemas.openxmlformats.org/officeDocument/2006/relationships/hyperlink" Target="http://www.hmdb.ca/metabolites/HMDB0033780" TargetMode="External"/><Relationship Id="rId96" Type="http://schemas.openxmlformats.org/officeDocument/2006/relationships/hyperlink" Target="http://www.hmdb.ca/metabolites/HMDB07892" TargetMode="External"/><Relationship Id="rId1" Type="http://schemas.openxmlformats.org/officeDocument/2006/relationships/hyperlink" Target="http://www.hmdb.ca/metabolites/HMDB0000168" TargetMode="External"/><Relationship Id="rId6" Type="http://schemas.openxmlformats.org/officeDocument/2006/relationships/hyperlink" Target="http://www.hmdb.ca/metabolites/HMDB0007869" TargetMode="External"/><Relationship Id="rId23" Type="http://schemas.openxmlformats.org/officeDocument/2006/relationships/hyperlink" Target="http://www.hmdb.ca/metabolites/HMDB0013422" TargetMode="External"/><Relationship Id="rId28" Type="http://schemas.openxmlformats.org/officeDocument/2006/relationships/hyperlink" Target="http://www.hmdb.ca/metabolites/HMDB0012107" TargetMode="External"/><Relationship Id="rId49" Type="http://schemas.openxmlformats.org/officeDocument/2006/relationships/hyperlink" Target="http://www.hmdb.ca/metabolites/HMDB0000479" TargetMode="External"/><Relationship Id="rId114" Type="http://schemas.openxmlformats.org/officeDocument/2006/relationships/hyperlink" Target="http://www.hmdb.ca/metabolites/HMDB08206" TargetMode="External"/><Relationship Id="rId119" Type="http://schemas.openxmlformats.org/officeDocument/2006/relationships/hyperlink" Target="http://www.hmdb.ca/metabolites/HMDB03374" TargetMode="External"/><Relationship Id="rId44" Type="http://schemas.openxmlformats.org/officeDocument/2006/relationships/hyperlink" Target="http://www.hmdb.ca/metabolites/HMDB0045871" TargetMode="External"/><Relationship Id="rId60" Type="http://schemas.openxmlformats.org/officeDocument/2006/relationships/hyperlink" Target="http://www.hmdb.ca/metabolites/HMDB0008002" TargetMode="External"/><Relationship Id="rId65" Type="http://schemas.openxmlformats.org/officeDocument/2006/relationships/hyperlink" Target="http://www.hmdb.ca/metabolites/HMDB0008124" TargetMode="External"/><Relationship Id="rId81" Type="http://schemas.openxmlformats.org/officeDocument/2006/relationships/hyperlink" Target="http://www.hmdb.ca/metabolites/HMDB05405" TargetMode="External"/><Relationship Id="rId86" Type="http://schemas.openxmlformats.org/officeDocument/2006/relationships/hyperlink" Target="http://www.hmdb.ca/metabolites/HMDB05424" TargetMode="External"/><Relationship Id="rId130" Type="http://schemas.openxmlformats.org/officeDocument/2006/relationships/hyperlink" Target="http://www.hmdb.ca/metabolites/HMDB08036" TargetMode="External"/><Relationship Id="rId135" Type="http://schemas.openxmlformats.org/officeDocument/2006/relationships/hyperlink" Target="http://www.hmdb.ca/metabolites/HMDB08035" TargetMode="External"/><Relationship Id="rId13" Type="http://schemas.openxmlformats.org/officeDocument/2006/relationships/hyperlink" Target="http://www.hmdb.ca/metabolites/HMDB0008191" TargetMode="External"/><Relationship Id="rId18" Type="http://schemas.openxmlformats.org/officeDocument/2006/relationships/hyperlink" Target="http://www.hmdb.ca/metabolites/HMDB11243" TargetMode="External"/><Relationship Id="rId39" Type="http://schemas.openxmlformats.org/officeDocument/2006/relationships/hyperlink" Target="http://www.hmdb.ca/metabolites/HMDB0045741" TargetMode="External"/><Relationship Id="rId109" Type="http://schemas.openxmlformats.org/officeDocument/2006/relationships/hyperlink" Target="http://www.hmdb.ca/metabolites/HMDB00214" TargetMode="External"/><Relationship Id="rId34" Type="http://schemas.openxmlformats.org/officeDocument/2006/relationships/hyperlink" Target="http://www.hmdb.ca/metabolites/HMDB05369" TargetMode="External"/><Relationship Id="rId50" Type="http://schemas.openxmlformats.org/officeDocument/2006/relationships/hyperlink" Target="http://www.hmdb.ca/metabolites/HMDB01539" TargetMode="External"/><Relationship Id="rId55" Type="http://schemas.openxmlformats.org/officeDocument/2006/relationships/hyperlink" Target="http://www.hmdb.ca/metabolites/HMDB00177" TargetMode="External"/><Relationship Id="rId76" Type="http://schemas.openxmlformats.org/officeDocument/2006/relationships/hyperlink" Target="http://www.hmdb.ca/metabolites/HMDB05388" TargetMode="External"/><Relationship Id="rId97" Type="http://schemas.openxmlformats.org/officeDocument/2006/relationships/hyperlink" Target="http://www.hmdb.ca/metabolites/HMDB0008047" TargetMode="External"/><Relationship Id="rId104" Type="http://schemas.openxmlformats.org/officeDocument/2006/relationships/hyperlink" Target="http://www.hmdb.ca/metabolites/HMDB10460" TargetMode="External"/><Relationship Id="rId120" Type="http://schemas.openxmlformats.org/officeDocument/2006/relationships/hyperlink" Target="http://www.hmdb.ca/metabolites/HMDB07934" TargetMode="External"/><Relationship Id="rId125" Type="http://schemas.openxmlformats.org/officeDocument/2006/relationships/hyperlink" Target="http://www.hmdb.ca/metabolites/HMDB07965" TargetMode="External"/><Relationship Id="rId7" Type="http://schemas.openxmlformats.org/officeDocument/2006/relationships/hyperlink" Target="http://www.hmdb.ca/metabolites/HMDB0007874" TargetMode="External"/><Relationship Id="rId71" Type="http://schemas.openxmlformats.org/officeDocument/2006/relationships/hyperlink" Target="http://www.hmdb.ca/metabolites/HMDB13432" TargetMode="External"/><Relationship Id="rId92" Type="http://schemas.openxmlformats.org/officeDocument/2006/relationships/hyperlink" Target="http://www.hmdb.ca/metabolites/HMDB0007965" TargetMode="External"/><Relationship Id="rId2" Type="http://schemas.openxmlformats.org/officeDocument/2006/relationships/hyperlink" Target="http://www.hmdb.ca/metabolites/HMDB0000177" TargetMode="External"/><Relationship Id="rId29" Type="http://schemas.openxmlformats.org/officeDocument/2006/relationships/hyperlink" Target="http://www.hmdb.ca/metabolites/HMDB0011698" TargetMode="External"/><Relationship Id="rId24" Type="http://schemas.openxmlformats.org/officeDocument/2006/relationships/hyperlink" Target="http://www.hmdb.ca/metabolites/HMDB0013463" TargetMode="External"/><Relationship Id="rId40" Type="http://schemas.openxmlformats.org/officeDocument/2006/relationships/hyperlink" Target="http://www.hmdb.ca/metabolites/HMDB0005453" TargetMode="External"/><Relationship Id="rId45" Type="http://schemas.openxmlformats.org/officeDocument/2006/relationships/hyperlink" Target="http://www.hmdb.ca/metabolites/HMDB05411" TargetMode="External"/><Relationship Id="rId66" Type="http://schemas.openxmlformats.org/officeDocument/2006/relationships/hyperlink" Target="http://www.hmdb.ca/metabolites/HMDB08287" TargetMode="External"/><Relationship Id="rId87" Type="http://schemas.openxmlformats.org/officeDocument/2006/relationships/hyperlink" Target="http://www.hmdb.ca/metabolites/HMDB05439" TargetMode="External"/><Relationship Id="rId110" Type="http://schemas.openxmlformats.org/officeDocument/2006/relationships/hyperlink" Target="http://www.hmdb.ca/metabolites/HMDB07869" TargetMode="External"/><Relationship Id="rId115" Type="http://schemas.openxmlformats.org/officeDocument/2006/relationships/hyperlink" Target="http://www.hmdb.ca/metabolites/HMDB08046" TargetMode="External"/><Relationship Id="rId131" Type="http://schemas.openxmlformats.org/officeDocument/2006/relationships/hyperlink" Target="http://www.hmdb.ca/metabolites/HMDB08124" TargetMode="External"/><Relationship Id="rId136" Type="http://schemas.openxmlformats.org/officeDocument/2006/relationships/hyperlink" Target="http://www.hmdb.ca/metabolites/HMDB08525" TargetMode="External"/><Relationship Id="rId61" Type="http://schemas.openxmlformats.org/officeDocument/2006/relationships/hyperlink" Target="http://www.hmdb.ca/metabolites/HMDB0007972" TargetMode="External"/><Relationship Id="rId82" Type="http://schemas.openxmlformats.org/officeDocument/2006/relationships/hyperlink" Target="http://www.hmdb.ca/metabolites/HMDB05461" TargetMode="External"/><Relationship Id="rId19" Type="http://schemas.openxmlformats.org/officeDocument/2006/relationships/hyperlink" Target="http://www.hmdb.ca/metabolites/HMDB11220" TargetMode="External"/><Relationship Id="rId14" Type="http://schemas.openxmlformats.org/officeDocument/2006/relationships/hyperlink" Target="http://www.hmdb.ca/metabolites/HMDB0008287" TargetMode="External"/><Relationship Id="rId30" Type="http://schemas.openxmlformats.org/officeDocument/2006/relationships/hyperlink" Target="http://www.hmdb.ca/metabolites/HMDB0001043" TargetMode="External"/><Relationship Id="rId35" Type="http://schemas.openxmlformats.org/officeDocument/2006/relationships/hyperlink" Target="http://www.hmdb.ca/metabolites/HMDB05383" TargetMode="External"/><Relationship Id="rId56" Type="http://schemas.openxmlformats.org/officeDocument/2006/relationships/hyperlink" Target="http://www.hmdb.ca/metabolites/HMDB00696" TargetMode="External"/><Relationship Id="rId77" Type="http://schemas.openxmlformats.org/officeDocument/2006/relationships/hyperlink" Target="http://www.hmdb.ca/metabolites/HMDB05423" TargetMode="External"/><Relationship Id="rId100" Type="http://schemas.openxmlformats.org/officeDocument/2006/relationships/hyperlink" Target="http://www.hmdb.ca/metabolites/HMDB05382" TargetMode="External"/><Relationship Id="rId105" Type="http://schemas.openxmlformats.org/officeDocument/2006/relationships/hyperlink" Target="http://www.hmdb.ca/metabolites/HMDB05425" TargetMode="External"/><Relationship Id="rId126" Type="http://schemas.openxmlformats.org/officeDocument/2006/relationships/hyperlink" Target="http://www.hmdb.ca/metabolites/HMDB07971" TargetMode="External"/><Relationship Id="rId8" Type="http://schemas.openxmlformats.org/officeDocument/2006/relationships/hyperlink" Target="http://www.hmdb.ca/metabolites/HMDB0007971" TargetMode="External"/><Relationship Id="rId51" Type="http://schemas.openxmlformats.org/officeDocument/2006/relationships/hyperlink" Target="http://www.hmdb.ca/metabolites/HMDB0000043" TargetMode="External"/><Relationship Id="rId72" Type="http://schemas.openxmlformats.org/officeDocument/2006/relationships/hyperlink" Target="http://www.hmdb.ca/metabolites/HMDB13409" TargetMode="External"/><Relationship Id="rId93" Type="http://schemas.openxmlformats.org/officeDocument/2006/relationships/hyperlink" Target="http://www.hmdb.ca/metabolites/HMDB07874" TargetMode="External"/><Relationship Id="rId98" Type="http://schemas.openxmlformats.org/officeDocument/2006/relationships/hyperlink" Target="http://www.hmdb.ca/metabolites/HMDB0008283" TargetMode="External"/><Relationship Id="rId121" Type="http://schemas.openxmlformats.org/officeDocument/2006/relationships/hyperlink" Target="http://www.hmdb.ca/metabolites/HMDB0008100" TargetMode="External"/><Relationship Id="rId3" Type="http://schemas.openxmlformats.org/officeDocument/2006/relationships/hyperlink" Target="http://www.hmdb.ca/metabolites/HMDB0000696" TargetMode="External"/><Relationship Id="rId25" Type="http://schemas.openxmlformats.org/officeDocument/2006/relationships/hyperlink" Target="http://www.hmdb.ca/metabolites/HMDB0013466" TargetMode="External"/><Relationship Id="rId46" Type="http://schemas.openxmlformats.org/officeDocument/2006/relationships/hyperlink" Target="http://www.hmdb.ca/metabolites/HMDB05383" TargetMode="External"/><Relationship Id="rId67" Type="http://schemas.openxmlformats.org/officeDocument/2006/relationships/hyperlink" Target="http://www.hmdb.ca/metabolites/HMDB08288" TargetMode="External"/><Relationship Id="rId116" Type="http://schemas.openxmlformats.org/officeDocument/2006/relationships/hyperlink" Target="http://www.hmdb.ca/metabolites/HMDB0008538" TargetMode="External"/><Relationship Id="rId137" Type="http://schemas.openxmlformats.org/officeDocument/2006/relationships/hyperlink" Target="http://www.hmdb.ca/metabolites/HMDB08538" TargetMode="External"/><Relationship Id="rId20" Type="http://schemas.openxmlformats.org/officeDocument/2006/relationships/hyperlink" Target="http://www.hmdb.ca/metabolites/HMDB0013420" TargetMode="External"/><Relationship Id="rId41" Type="http://schemas.openxmlformats.org/officeDocument/2006/relationships/hyperlink" Target="http://www.hmdb.ca/metabolites/HMDB05455" TargetMode="External"/><Relationship Id="rId62" Type="http://schemas.openxmlformats.org/officeDocument/2006/relationships/hyperlink" Target="http://www.hmdb.ca/metabolites/HMDB0008036" TargetMode="External"/><Relationship Id="rId83" Type="http://schemas.openxmlformats.org/officeDocument/2006/relationships/hyperlink" Target="http://www.hmdb.ca/metabolites/HMDB05384" TargetMode="External"/><Relationship Id="rId88" Type="http://schemas.openxmlformats.org/officeDocument/2006/relationships/hyperlink" Target="http://www.hmdb.ca/metabolites/HMDB05443" TargetMode="External"/><Relationship Id="rId111" Type="http://schemas.openxmlformats.org/officeDocument/2006/relationships/hyperlink" Target="http://www.hmdb.ca/metabolites/HMDB08002" TargetMode="External"/><Relationship Id="rId132" Type="http://schemas.openxmlformats.org/officeDocument/2006/relationships/hyperlink" Target="http://www.hmdb.ca/metabolites/HMDB08003" TargetMode="External"/><Relationship Id="rId15" Type="http://schemas.openxmlformats.org/officeDocument/2006/relationships/hyperlink" Target="http://www.hmdb.ca/metabolites/HMDB0008288" TargetMode="External"/><Relationship Id="rId36" Type="http://schemas.openxmlformats.org/officeDocument/2006/relationships/hyperlink" Target="http://www.hmdb.ca/metabolites/HMDB05369" TargetMode="External"/><Relationship Id="rId57" Type="http://schemas.openxmlformats.org/officeDocument/2006/relationships/hyperlink" Target="http://www.hmdb.ca/metabolites/HMDB00158" TargetMode="External"/><Relationship Id="rId106" Type="http://schemas.openxmlformats.org/officeDocument/2006/relationships/hyperlink" Target="http://www.hmdb.ca/metabolites/HMDB05389" TargetMode="External"/><Relationship Id="rId127" Type="http://schemas.openxmlformats.org/officeDocument/2006/relationships/hyperlink" Target="http://www.hmdb.ca/metabolites/HMDB07977" TargetMode="External"/><Relationship Id="rId10" Type="http://schemas.openxmlformats.org/officeDocument/2006/relationships/hyperlink" Target="http://www.hmdb.ca/metabolites/HMDB0007892" TargetMode="External"/><Relationship Id="rId31" Type="http://schemas.openxmlformats.org/officeDocument/2006/relationships/hyperlink" Target="http://www.hmdb.ca/metabolites/HMDB0002183" TargetMode="External"/><Relationship Id="rId52" Type="http://schemas.openxmlformats.org/officeDocument/2006/relationships/hyperlink" Target="http://www.hmdb.ca/metabolites/HMDB0000214" TargetMode="External"/><Relationship Id="rId73" Type="http://schemas.openxmlformats.org/officeDocument/2006/relationships/hyperlink" Target="http://www.hmdb.ca/metabolites/HMDB13422" TargetMode="External"/><Relationship Id="rId78" Type="http://schemas.openxmlformats.org/officeDocument/2006/relationships/hyperlink" Target="http://www.hmdb.ca/metabolites/HMDB05377" TargetMode="External"/><Relationship Id="rId94" Type="http://schemas.openxmlformats.org/officeDocument/2006/relationships/hyperlink" Target="http://www.hmdb.ca/metabolites/HMDB0008003" TargetMode="External"/><Relationship Id="rId99" Type="http://schemas.openxmlformats.org/officeDocument/2006/relationships/hyperlink" Target="http://www.hmdb.ca/metabolites/HMDB11210" TargetMode="External"/><Relationship Id="rId101" Type="http://schemas.openxmlformats.org/officeDocument/2006/relationships/hyperlink" Target="http://www.hmdb.ca/metabolites/HMDB05423" TargetMode="External"/><Relationship Id="rId122" Type="http://schemas.openxmlformats.org/officeDocument/2006/relationships/hyperlink" Target="http://www.hmdb.ca/metabolites/HMDB07886" TargetMode="External"/><Relationship Id="rId4" Type="http://schemas.openxmlformats.org/officeDocument/2006/relationships/hyperlink" Target="http://www.hmdb.ca/metabolites/HMDB0000158" TargetMode="External"/><Relationship Id="rId9" Type="http://schemas.openxmlformats.org/officeDocument/2006/relationships/hyperlink" Target="http://www.hmdb.ca/metabolites/HMDB0007886" TargetMode="External"/><Relationship Id="rId26" Type="http://schemas.openxmlformats.org/officeDocument/2006/relationships/hyperlink" Target="http://www.hmdb.ca/metabolites/HMDB0001348" TargetMode="External"/><Relationship Id="rId47" Type="http://schemas.openxmlformats.org/officeDocument/2006/relationships/hyperlink" Target="http://www.hmdb.ca/metabolites/HMDB05389" TargetMode="External"/><Relationship Id="rId68" Type="http://schemas.openxmlformats.org/officeDocument/2006/relationships/hyperlink" Target="http://www.hmdb.ca/metabolites/HMDB13405" TargetMode="External"/><Relationship Id="rId89" Type="http://schemas.openxmlformats.org/officeDocument/2006/relationships/hyperlink" Target="http://www.hmdb.ca/metabolites/HMDB0003374" TargetMode="External"/><Relationship Id="rId112" Type="http://schemas.openxmlformats.org/officeDocument/2006/relationships/hyperlink" Target="http://www.hmdb.ca/metabolites/HMDB0008035" TargetMode="External"/><Relationship Id="rId133" Type="http://schemas.openxmlformats.org/officeDocument/2006/relationships/hyperlink" Target="http://www.hmdb.ca/metabolites/HMDB0826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5BEE-3E38-49E4-9A16-886B5A0144EA}">
  <sheetPr>
    <pageSetUpPr fitToPage="1"/>
  </sheetPr>
  <dimension ref="A2:M44"/>
  <sheetViews>
    <sheetView zoomScale="90" zoomScaleNormal="90" zoomScaleSheetLayoutView="90" workbookViewId="0">
      <pane xSplit="4" ySplit="2" topLeftCell="E3" activePane="bottomRight" state="frozen"/>
      <selection pane="topRight" activeCell="K1" sqref="K1"/>
      <selection pane="bottomLeft" activeCell="A3" sqref="A3"/>
      <selection pane="bottomRight" activeCell="K30" sqref="K30"/>
    </sheetView>
  </sheetViews>
  <sheetFormatPr baseColWidth="10" defaultColWidth="8.83203125" defaultRowHeight="15" x14ac:dyDescent="0.2"/>
  <cols>
    <col min="1" max="1" width="9.1640625" style="33"/>
    <col min="4" max="4" width="12.5" bestFit="1" customWidth="1"/>
    <col min="9" max="9" width="14.33203125" bestFit="1" customWidth="1"/>
    <col min="10" max="10" width="15.1640625" bestFit="1" customWidth="1"/>
    <col min="12" max="12" width="14.33203125" bestFit="1" customWidth="1"/>
    <col min="13" max="13" width="9.83203125" bestFit="1" customWidth="1"/>
  </cols>
  <sheetData>
    <row r="2" spans="1:13" ht="17" thickBot="1" x14ac:dyDescent="0.25">
      <c r="A2" s="33" t="s">
        <v>158</v>
      </c>
      <c r="B2" s="34" t="s">
        <v>153</v>
      </c>
      <c r="C2" s="34" t="s">
        <v>152</v>
      </c>
      <c r="D2" s="34" t="s">
        <v>151</v>
      </c>
      <c r="F2" t="s">
        <v>150</v>
      </c>
      <c r="G2" t="s">
        <v>149</v>
      </c>
    </row>
    <row r="3" spans="1:13" ht="16" x14ac:dyDescent="0.2">
      <c r="A3" s="33">
        <v>17</v>
      </c>
      <c r="B3" s="34" t="s">
        <v>143</v>
      </c>
      <c r="C3" s="81" t="s">
        <v>148</v>
      </c>
      <c r="D3" s="78"/>
      <c r="E3" s="3"/>
      <c r="F3">
        <v>0.6</v>
      </c>
      <c r="G3" s="60">
        <v>289</v>
      </c>
    </row>
    <row r="4" spans="1:13" ht="16" x14ac:dyDescent="0.2">
      <c r="A4" s="33">
        <v>16</v>
      </c>
      <c r="B4" s="34" t="s">
        <v>142</v>
      </c>
      <c r="C4" s="81"/>
      <c r="D4" s="78"/>
      <c r="E4" s="3"/>
      <c r="F4">
        <v>0.6</v>
      </c>
      <c r="G4" s="61">
        <v>252</v>
      </c>
    </row>
    <row r="5" spans="1:13" ht="18.75" customHeight="1" x14ac:dyDescent="0.2">
      <c r="A5" s="33">
        <v>17</v>
      </c>
      <c r="B5" s="34" t="s">
        <v>141</v>
      </c>
      <c r="C5" s="81"/>
      <c r="D5" s="78"/>
      <c r="E5" s="3"/>
      <c r="F5">
        <v>0.6</v>
      </c>
      <c r="G5" s="61">
        <v>163</v>
      </c>
      <c r="I5" s="64"/>
      <c r="J5" s="64"/>
      <c r="K5" s="64"/>
      <c r="L5" s="65"/>
      <c r="M5" s="65"/>
    </row>
    <row r="6" spans="1:13" ht="18" customHeight="1" x14ac:dyDescent="0.2">
      <c r="A6" s="33">
        <v>17</v>
      </c>
      <c r="B6" s="34" t="s">
        <v>140</v>
      </c>
      <c r="C6" s="81"/>
      <c r="D6" s="78"/>
      <c r="E6" s="3"/>
      <c r="F6">
        <v>0.7</v>
      </c>
      <c r="G6" s="61">
        <v>166</v>
      </c>
      <c r="I6" s="64"/>
      <c r="J6" s="64"/>
      <c r="K6" s="64"/>
      <c r="L6" s="64"/>
      <c r="M6" s="64"/>
    </row>
    <row r="7" spans="1:13" ht="18" customHeight="1" x14ac:dyDescent="0.2">
      <c r="A7" s="33">
        <v>16</v>
      </c>
      <c r="B7" s="34" t="s">
        <v>143</v>
      </c>
      <c r="C7" s="81"/>
      <c r="D7" s="78"/>
      <c r="E7" s="3"/>
      <c r="F7">
        <v>0.4</v>
      </c>
      <c r="G7" s="61">
        <v>183</v>
      </c>
      <c r="I7" s="64"/>
      <c r="J7" s="64"/>
      <c r="K7" s="64"/>
      <c r="L7" s="64"/>
      <c r="M7" s="36"/>
    </row>
    <row r="8" spans="1:13" ht="19.5" customHeight="1" thickBot="1" x14ac:dyDescent="0.25">
      <c r="A8" s="33">
        <v>20</v>
      </c>
      <c r="B8" s="34" t="s">
        <v>142</v>
      </c>
      <c r="C8" s="81"/>
      <c r="D8" s="78"/>
      <c r="E8" s="3"/>
      <c r="F8">
        <v>0.5</v>
      </c>
      <c r="G8" s="62">
        <v>142</v>
      </c>
      <c r="I8" s="64"/>
      <c r="J8" s="64"/>
      <c r="K8" s="64"/>
      <c r="L8" s="64"/>
      <c r="M8" s="66"/>
    </row>
    <row r="9" spans="1:13" ht="18.75" customHeight="1" x14ac:dyDescent="0.2">
      <c r="A9" s="33">
        <v>18</v>
      </c>
      <c r="B9" s="34" t="s">
        <v>141</v>
      </c>
      <c r="C9" s="81"/>
      <c r="D9" s="78"/>
      <c r="E9" s="3"/>
      <c r="F9" s="36"/>
      <c r="I9" s="64"/>
      <c r="J9" s="64"/>
      <c r="K9" s="64"/>
      <c r="L9" s="64"/>
      <c r="M9" s="66"/>
    </row>
    <row r="10" spans="1:13" ht="18.75" customHeight="1" x14ac:dyDescent="0.2">
      <c r="A10" s="33">
        <v>19</v>
      </c>
      <c r="B10" s="34" t="s">
        <v>140</v>
      </c>
      <c r="C10" s="81"/>
      <c r="D10" s="78"/>
      <c r="E10" s="3"/>
      <c r="F10" s="36"/>
      <c r="I10" s="64"/>
      <c r="J10" s="64"/>
      <c r="K10" s="64"/>
      <c r="L10" s="64"/>
      <c r="M10" s="65"/>
    </row>
    <row r="11" spans="1:13" ht="18.75" customHeight="1" x14ac:dyDescent="0.2">
      <c r="A11" s="33">
        <v>25</v>
      </c>
      <c r="B11" s="34" t="s">
        <v>143</v>
      </c>
      <c r="C11" s="80" t="s">
        <v>144</v>
      </c>
      <c r="D11" s="78"/>
      <c r="E11" s="3"/>
      <c r="F11">
        <v>1.2</v>
      </c>
      <c r="G11" s="63">
        <v>152</v>
      </c>
      <c r="I11" s="64"/>
      <c r="J11" s="64"/>
      <c r="K11" s="64"/>
      <c r="L11" s="64"/>
      <c r="M11" s="66"/>
    </row>
    <row r="12" spans="1:13" ht="18.75" customHeight="1" x14ac:dyDescent="0.2">
      <c r="A12" s="33">
        <v>50</v>
      </c>
      <c r="B12" s="34" t="s">
        <v>142</v>
      </c>
      <c r="C12" s="80"/>
      <c r="D12" s="78"/>
      <c r="E12" s="3" t="s">
        <v>147</v>
      </c>
      <c r="I12" s="64"/>
      <c r="J12" s="64"/>
      <c r="K12" s="64"/>
      <c r="L12" s="64"/>
      <c r="M12" s="66"/>
    </row>
    <row r="13" spans="1:13" ht="18.75" customHeight="1" x14ac:dyDescent="0.2">
      <c r="A13" s="33">
        <v>22</v>
      </c>
      <c r="B13" s="34" t="s">
        <v>141</v>
      </c>
      <c r="C13" s="80"/>
      <c r="D13" s="78"/>
      <c r="E13" s="3"/>
      <c r="F13">
        <v>1.6</v>
      </c>
      <c r="G13" s="63">
        <v>173</v>
      </c>
      <c r="I13" s="64"/>
      <c r="J13" s="64"/>
      <c r="K13" s="64"/>
      <c r="L13" s="65"/>
      <c r="M13" s="65"/>
    </row>
    <row r="14" spans="1:13" ht="16" x14ac:dyDescent="0.2">
      <c r="A14" s="33">
        <v>20</v>
      </c>
      <c r="B14" s="34" t="s">
        <v>140</v>
      </c>
      <c r="C14" s="80"/>
      <c r="D14" s="78"/>
      <c r="E14" s="3"/>
      <c r="F14">
        <v>3.6</v>
      </c>
      <c r="G14" s="63">
        <v>148</v>
      </c>
    </row>
    <row r="15" spans="1:13" ht="16" x14ac:dyDescent="0.2">
      <c r="A15" s="33">
        <v>22</v>
      </c>
      <c r="B15" s="34" t="s">
        <v>143</v>
      </c>
      <c r="C15" s="80"/>
      <c r="D15" s="78"/>
      <c r="E15" s="3"/>
      <c r="F15">
        <v>2.9</v>
      </c>
      <c r="G15" s="63">
        <v>185</v>
      </c>
    </row>
    <row r="16" spans="1:13" ht="16" x14ac:dyDescent="0.2">
      <c r="A16" s="33">
        <v>19</v>
      </c>
      <c r="B16" s="34" t="s">
        <v>142</v>
      </c>
      <c r="C16" s="80"/>
      <c r="D16" s="78"/>
      <c r="E16" s="3"/>
      <c r="F16">
        <v>3.4</v>
      </c>
      <c r="G16" s="63">
        <v>137</v>
      </c>
    </row>
    <row r="17" spans="1:7" ht="16" x14ac:dyDescent="0.2">
      <c r="A17" s="33">
        <v>18</v>
      </c>
      <c r="B17" s="34" t="s">
        <v>141</v>
      </c>
      <c r="C17" s="80"/>
      <c r="D17" s="78"/>
      <c r="E17" s="3"/>
      <c r="F17">
        <v>1.4</v>
      </c>
      <c r="G17" s="63">
        <v>173</v>
      </c>
    </row>
    <row r="18" spans="1:7" ht="16" x14ac:dyDescent="0.2">
      <c r="A18" s="33">
        <v>23</v>
      </c>
      <c r="B18" s="34" t="s">
        <v>140</v>
      </c>
      <c r="C18" s="80"/>
      <c r="D18" s="78"/>
      <c r="E18" s="3"/>
    </row>
    <row r="19" spans="1:7" ht="15.75" customHeight="1" x14ac:dyDescent="0.2">
      <c r="A19" s="33">
        <v>24</v>
      </c>
      <c r="B19" s="34" t="s">
        <v>143</v>
      </c>
      <c r="C19" s="81" t="s">
        <v>146</v>
      </c>
      <c r="D19" s="79" t="s">
        <v>145</v>
      </c>
      <c r="E19" s="3"/>
    </row>
    <row r="20" spans="1:7" ht="16" x14ac:dyDescent="0.2">
      <c r="A20" s="33">
        <v>23</v>
      </c>
      <c r="B20" s="34" t="s">
        <v>142</v>
      </c>
      <c r="C20" s="81"/>
      <c r="D20" s="79"/>
      <c r="E20" s="35"/>
    </row>
    <row r="21" spans="1:7" ht="16" x14ac:dyDescent="0.2">
      <c r="A21" s="33">
        <v>24</v>
      </c>
      <c r="B21" s="34" t="s">
        <v>141</v>
      </c>
      <c r="C21" s="81"/>
      <c r="D21" s="79"/>
      <c r="E21" s="3"/>
    </row>
    <row r="22" spans="1:7" ht="16" x14ac:dyDescent="0.2">
      <c r="A22" s="33">
        <v>25</v>
      </c>
      <c r="B22" s="34" t="s">
        <v>140</v>
      </c>
      <c r="C22" s="81"/>
      <c r="D22" s="79"/>
      <c r="E22" s="3"/>
    </row>
    <row r="23" spans="1:7" ht="16" x14ac:dyDescent="0.2">
      <c r="A23" s="33">
        <v>21</v>
      </c>
      <c r="B23" s="34" t="s">
        <v>143</v>
      </c>
      <c r="C23" s="81"/>
      <c r="D23" s="79"/>
      <c r="E23" s="3"/>
    </row>
    <row r="24" spans="1:7" ht="16" x14ac:dyDescent="0.2">
      <c r="A24" s="33">
        <v>21</v>
      </c>
      <c r="B24" s="34" t="s">
        <v>142</v>
      </c>
      <c r="C24" s="81"/>
      <c r="D24" s="79"/>
      <c r="E24" s="3"/>
    </row>
    <row r="25" spans="1:7" ht="16" x14ac:dyDescent="0.2">
      <c r="A25" s="33">
        <v>27</v>
      </c>
      <c r="B25" s="34" t="s">
        <v>141</v>
      </c>
      <c r="C25" s="81"/>
      <c r="D25" s="79"/>
      <c r="E25" s="3"/>
    </row>
    <row r="26" spans="1:7" ht="16" x14ac:dyDescent="0.2">
      <c r="A26" s="33">
        <v>25</v>
      </c>
      <c r="B26" s="34" t="s">
        <v>140</v>
      </c>
      <c r="C26" s="81"/>
      <c r="D26" s="79"/>
      <c r="E26" s="3"/>
    </row>
    <row r="27" spans="1:7" ht="16" x14ac:dyDescent="0.2">
      <c r="A27" s="33">
        <v>30</v>
      </c>
      <c r="B27" s="34" t="s">
        <v>143</v>
      </c>
      <c r="C27" s="80" t="s">
        <v>144</v>
      </c>
      <c r="D27" s="79"/>
      <c r="E27" s="3"/>
    </row>
    <row r="28" spans="1:7" ht="16" x14ac:dyDescent="0.2">
      <c r="A28" s="33">
        <v>34</v>
      </c>
      <c r="B28" s="34" t="s">
        <v>142</v>
      </c>
      <c r="C28" s="80"/>
      <c r="D28" s="79"/>
      <c r="E28" s="3"/>
    </row>
    <row r="29" spans="1:7" ht="16" x14ac:dyDescent="0.2">
      <c r="A29" s="33">
        <v>27</v>
      </c>
      <c r="B29" s="34" t="s">
        <v>141</v>
      </c>
      <c r="C29" s="80"/>
      <c r="D29" s="79"/>
      <c r="E29" s="3"/>
    </row>
    <row r="30" spans="1:7" ht="16" x14ac:dyDescent="0.2">
      <c r="A30" s="33">
        <v>39</v>
      </c>
      <c r="B30" s="34" t="s">
        <v>140</v>
      </c>
      <c r="C30" s="80"/>
      <c r="D30" s="79"/>
      <c r="E30" s="3"/>
    </row>
    <row r="31" spans="1:7" ht="16" x14ac:dyDescent="0.2">
      <c r="A31" s="33">
        <v>33</v>
      </c>
      <c r="B31" s="34" t="s">
        <v>143</v>
      </c>
      <c r="C31" s="80"/>
      <c r="D31" s="79"/>
      <c r="E31" s="3"/>
    </row>
    <row r="32" spans="1:7" ht="16" x14ac:dyDescent="0.2">
      <c r="A32" s="33">
        <v>33</v>
      </c>
      <c r="B32" s="34" t="s">
        <v>142</v>
      </c>
      <c r="C32" s="80"/>
      <c r="D32" s="79"/>
      <c r="E32" s="3"/>
    </row>
    <row r="33" spans="1:5" ht="16" x14ac:dyDescent="0.2">
      <c r="A33" s="33">
        <v>39</v>
      </c>
      <c r="B33" s="34" t="s">
        <v>141</v>
      </c>
      <c r="C33" s="80"/>
      <c r="D33" s="79"/>
      <c r="E33" s="3"/>
    </row>
    <row r="34" spans="1:5" ht="16" x14ac:dyDescent="0.2">
      <c r="A34" s="33">
        <v>39</v>
      </c>
      <c r="B34" s="34" t="s">
        <v>140</v>
      </c>
      <c r="C34" s="80"/>
      <c r="D34" s="79"/>
      <c r="E34" s="3"/>
    </row>
    <row r="43" spans="1:5" x14ac:dyDescent="0.2">
      <c r="E43" s="3"/>
    </row>
    <row r="44" spans="1:5" x14ac:dyDescent="0.2">
      <c r="E44" s="3"/>
    </row>
  </sheetData>
  <mergeCells count="6">
    <mergeCell ref="D3:D18"/>
    <mergeCell ref="D19:D34"/>
    <mergeCell ref="C27:C34"/>
    <mergeCell ref="C3:C10"/>
    <mergeCell ref="C11:C18"/>
    <mergeCell ref="C19:C26"/>
  </mergeCells>
  <pageMargins left="0.7" right="0.7" top="0.75" bottom="0.75" header="0.3" footer="0.3"/>
  <pageSetup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3B7E-A06D-4256-866D-9AA3C424C2D8}">
  <dimension ref="A2:O14"/>
  <sheetViews>
    <sheetView workbookViewId="0">
      <selection activeCell="I26" sqref="I26"/>
    </sheetView>
  </sheetViews>
  <sheetFormatPr baseColWidth="10" defaultColWidth="8.83203125" defaultRowHeight="15" x14ac:dyDescent="0.2"/>
  <cols>
    <col min="4" max="6" width="11.5" bestFit="1" customWidth="1"/>
    <col min="8" max="8" width="9.6640625" bestFit="1" customWidth="1"/>
  </cols>
  <sheetData>
    <row r="2" spans="1:15" x14ac:dyDescent="0.2">
      <c r="H2" s="7"/>
    </row>
    <row r="4" spans="1:15" ht="16" thickBot="1" x14ac:dyDescent="0.25"/>
    <row r="5" spans="1:15" ht="16" thickBot="1" x14ac:dyDescent="0.25">
      <c r="D5" s="86" t="s">
        <v>35</v>
      </c>
      <c r="E5" s="87"/>
      <c r="F5" s="87"/>
      <c r="G5" s="88"/>
      <c r="H5" s="86" t="s">
        <v>36</v>
      </c>
      <c r="I5" s="87"/>
      <c r="J5" s="87"/>
      <c r="K5" s="88"/>
      <c r="L5" s="86" t="s">
        <v>37</v>
      </c>
      <c r="M5" s="87"/>
      <c r="N5" s="87"/>
      <c r="O5" s="88"/>
    </row>
    <row r="6" spans="1:15" ht="16" thickBot="1" x14ac:dyDescent="0.25">
      <c r="D6" s="11" t="s">
        <v>38</v>
      </c>
      <c r="E6" s="11" t="s">
        <v>39</v>
      </c>
      <c r="F6" s="11" t="s">
        <v>33</v>
      </c>
      <c r="G6" s="11" t="s">
        <v>40</v>
      </c>
      <c r="H6" s="11" t="s">
        <v>38</v>
      </c>
      <c r="I6" s="11" t="s">
        <v>39</v>
      </c>
      <c r="J6" s="11" t="s">
        <v>33</v>
      </c>
      <c r="K6" s="11" t="s">
        <v>40</v>
      </c>
      <c r="L6" s="11" t="s">
        <v>38</v>
      </c>
      <c r="M6" s="11" t="s">
        <v>39</v>
      </c>
      <c r="N6" s="11" t="s">
        <v>33</v>
      </c>
      <c r="O6" s="11" t="s">
        <v>40</v>
      </c>
    </row>
    <row r="7" spans="1:15" x14ac:dyDescent="0.2">
      <c r="A7" s="2"/>
      <c r="B7" s="83" t="s">
        <v>41</v>
      </c>
      <c r="C7" t="s">
        <v>9</v>
      </c>
      <c r="D7" s="12">
        <v>83</v>
      </c>
      <c r="E7">
        <v>2</v>
      </c>
      <c r="F7">
        <f>SUM(D7:E7)</f>
        <v>85</v>
      </c>
      <c r="G7" s="13">
        <f>E7/F7*100</f>
        <v>2.3529411764705883</v>
      </c>
      <c r="H7" s="12">
        <v>82</v>
      </c>
      <c r="I7">
        <v>2</v>
      </c>
      <c r="J7">
        <f>SUM(H7:I7)</f>
        <v>84</v>
      </c>
      <c r="K7" s="13">
        <f>I7/J7*100</f>
        <v>2.3809523809523809</v>
      </c>
      <c r="L7" s="12">
        <v>85</v>
      </c>
      <c r="M7">
        <v>3</v>
      </c>
      <c r="N7">
        <f>SUM(L7:M7)</f>
        <v>88</v>
      </c>
      <c r="O7" s="13">
        <f>M7/N7*100</f>
        <v>3.4090909090909087</v>
      </c>
    </row>
    <row r="8" spans="1:15" x14ac:dyDescent="0.2">
      <c r="A8" s="2"/>
      <c r="B8" s="83"/>
      <c r="C8" t="s">
        <v>16</v>
      </c>
      <c r="D8" s="12">
        <v>73</v>
      </c>
      <c r="E8">
        <v>4</v>
      </c>
      <c r="F8">
        <f t="shared" ref="F8:F10" si="0">SUM(D8:E8)</f>
        <v>77</v>
      </c>
      <c r="G8" s="13">
        <f t="shared" ref="G8:G10" si="1">E8/F8*100</f>
        <v>5.1948051948051948</v>
      </c>
      <c r="H8" s="12">
        <v>85</v>
      </c>
      <c r="I8">
        <v>4</v>
      </c>
      <c r="J8">
        <f t="shared" ref="J8:J10" si="2">SUM(H8:I8)</f>
        <v>89</v>
      </c>
      <c r="K8" s="13">
        <f t="shared" ref="K8:K10" si="3">I8/J8*100</f>
        <v>4.4943820224719104</v>
      </c>
      <c r="L8" s="12">
        <v>79</v>
      </c>
      <c r="M8">
        <v>3</v>
      </c>
      <c r="N8">
        <f t="shared" ref="N8:N10" si="4">SUM(L8:M8)</f>
        <v>82</v>
      </c>
      <c r="O8" s="13">
        <f t="shared" ref="O8:O10" si="5">M8/N8*100</f>
        <v>3.6585365853658534</v>
      </c>
    </row>
    <row r="9" spans="1:15" x14ac:dyDescent="0.2">
      <c r="A9" s="2"/>
      <c r="B9" s="83"/>
      <c r="C9" t="s">
        <v>13</v>
      </c>
      <c r="D9" s="12">
        <v>72</v>
      </c>
      <c r="E9">
        <v>3</v>
      </c>
      <c r="F9">
        <f t="shared" si="0"/>
        <v>75</v>
      </c>
      <c r="G9" s="13">
        <f t="shared" si="1"/>
        <v>4</v>
      </c>
      <c r="H9" s="12">
        <v>79</v>
      </c>
      <c r="I9">
        <v>4</v>
      </c>
      <c r="J9">
        <f t="shared" si="2"/>
        <v>83</v>
      </c>
      <c r="K9" s="13">
        <f t="shared" si="3"/>
        <v>4.8192771084337354</v>
      </c>
      <c r="L9" s="12">
        <v>69</v>
      </c>
      <c r="M9">
        <v>4</v>
      </c>
      <c r="N9">
        <f t="shared" si="4"/>
        <v>73</v>
      </c>
      <c r="O9" s="13">
        <f t="shared" si="5"/>
        <v>5.4794520547945202</v>
      </c>
    </row>
    <row r="10" spans="1:15" x14ac:dyDescent="0.2">
      <c r="A10" s="2"/>
      <c r="B10" s="83"/>
      <c r="C10" t="s">
        <v>14</v>
      </c>
      <c r="D10" s="12">
        <v>90</v>
      </c>
      <c r="E10">
        <v>4</v>
      </c>
      <c r="F10">
        <f t="shared" si="0"/>
        <v>94</v>
      </c>
      <c r="G10" s="13">
        <f t="shared" si="1"/>
        <v>4.2553191489361701</v>
      </c>
      <c r="H10" s="12">
        <v>80</v>
      </c>
      <c r="I10">
        <v>5</v>
      </c>
      <c r="J10">
        <f t="shared" si="2"/>
        <v>85</v>
      </c>
      <c r="K10" s="13">
        <f t="shared" si="3"/>
        <v>5.8823529411764701</v>
      </c>
      <c r="L10" s="12">
        <v>93</v>
      </c>
      <c r="M10">
        <v>5</v>
      </c>
      <c r="N10">
        <f t="shared" si="4"/>
        <v>98</v>
      </c>
      <c r="O10" s="13">
        <f t="shared" si="5"/>
        <v>5.1020408163265305</v>
      </c>
    </row>
    <row r="11" spans="1:15" x14ac:dyDescent="0.2">
      <c r="A11" s="2"/>
      <c r="B11" s="2"/>
      <c r="D11" s="12"/>
      <c r="G11" s="13"/>
      <c r="H11" s="12"/>
      <c r="K11" s="13"/>
      <c r="L11" s="12"/>
      <c r="O11" s="13"/>
    </row>
    <row r="12" spans="1:15" x14ac:dyDescent="0.2">
      <c r="A12" s="2"/>
      <c r="B12" s="2"/>
      <c r="D12" s="12"/>
      <c r="G12" s="13"/>
      <c r="H12" s="12"/>
      <c r="K12" s="13"/>
      <c r="L12" s="12"/>
      <c r="O12" s="13"/>
    </row>
    <row r="13" spans="1:15" x14ac:dyDescent="0.2">
      <c r="A13" s="2"/>
      <c r="B13" s="2"/>
      <c r="D13" s="12"/>
      <c r="G13" s="13"/>
      <c r="H13" s="12"/>
      <c r="K13" s="13"/>
      <c r="L13" s="12"/>
      <c r="O13" s="13"/>
    </row>
    <row r="14" spans="1:15" ht="16" thickBot="1" x14ac:dyDescent="0.25">
      <c r="A14" s="2"/>
      <c r="B14" s="2"/>
      <c r="D14" s="14"/>
      <c r="E14" s="15"/>
      <c r="F14" s="15"/>
      <c r="G14" s="16"/>
      <c r="H14" s="14"/>
      <c r="I14" s="15"/>
      <c r="J14" s="15"/>
      <c r="K14" s="16"/>
      <c r="L14" s="14"/>
      <c r="M14" s="15"/>
      <c r="N14" s="15"/>
      <c r="O14" s="16"/>
    </row>
  </sheetData>
  <mergeCells count="4">
    <mergeCell ref="D5:G5"/>
    <mergeCell ref="H5:K5"/>
    <mergeCell ref="L5:O5"/>
    <mergeCell ref="B7:B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2F4-E09E-48F1-BBF6-13AE70598B70}">
  <dimension ref="A1:AJ46"/>
  <sheetViews>
    <sheetView zoomScaleNormal="100" workbookViewId="0">
      <selection activeCell="M30" sqref="M30"/>
    </sheetView>
  </sheetViews>
  <sheetFormatPr baseColWidth="10" defaultColWidth="8.83203125" defaultRowHeight="15" x14ac:dyDescent="0.2"/>
  <cols>
    <col min="16" max="16" width="9.6640625" bestFit="1" customWidth="1"/>
    <col min="27" max="27" width="34.33203125" bestFit="1" customWidth="1"/>
    <col min="29" max="29" width="37.33203125" bestFit="1" customWidth="1"/>
  </cols>
  <sheetData>
    <row r="1" spans="1:34" x14ac:dyDescent="0.2">
      <c r="A1" s="84">
        <v>0</v>
      </c>
      <c r="B1" s="84"/>
      <c r="C1" s="84">
        <v>2</v>
      </c>
      <c r="D1" s="84"/>
      <c r="E1" s="84">
        <v>4</v>
      </c>
      <c r="F1" s="84"/>
      <c r="G1" s="84">
        <v>6</v>
      </c>
      <c r="H1" s="84"/>
      <c r="I1" s="84">
        <v>8</v>
      </c>
      <c r="J1" s="84"/>
      <c r="K1" s="84">
        <v>10</v>
      </c>
      <c r="L1" s="84"/>
    </row>
    <row r="2" spans="1:34" x14ac:dyDescent="0.2">
      <c r="A2" s="89" t="s">
        <v>9</v>
      </c>
      <c r="B2" s="89"/>
      <c r="C2" s="89"/>
      <c r="D2" s="89"/>
      <c r="E2" s="89" t="s">
        <v>16</v>
      </c>
      <c r="F2" s="89"/>
      <c r="G2" s="89"/>
      <c r="H2" s="89"/>
      <c r="I2" s="89" t="s">
        <v>13</v>
      </c>
      <c r="J2" s="89"/>
      <c r="K2" s="89"/>
      <c r="L2" s="89"/>
      <c r="M2" s="26" t="s">
        <v>51</v>
      </c>
      <c r="P2" s="7"/>
    </row>
    <row r="3" spans="1:34" x14ac:dyDescent="0.2">
      <c r="A3" s="89" t="s">
        <v>14</v>
      </c>
      <c r="B3" s="89"/>
      <c r="C3" s="89"/>
      <c r="D3" s="89"/>
      <c r="E3" s="84" t="s">
        <v>9</v>
      </c>
      <c r="F3" s="84"/>
      <c r="G3" s="84"/>
      <c r="H3" s="84"/>
      <c r="I3" s="84" t="s">
        <v>16</v>
      </c>
      <c r="J3" s="84"/>
      <c r="K3" s="84"/>
      <c r="L3" s="84"/>
      <c r="M3" t="s">
        <v>83</v>
      </c>
    </row>
    <row r="4" spans="1:34" x14ac:dyDescent="0.2">
      <c r="A4" s="84" t="s">
        <v>13</v>
      </c>
      <c r="B4" s="84"/>
      <c r="C4" s="84"/>
      <c r="D4" s="84"/>
      <c r="E4" s="84" t="s">
        <v>14</v>
      </c>
      <c r="F4" s="84"/>
      <c r="G4" s="84"/>
      <c r="H4" s="84"/>
      <c r="I4" s="6"/>
      <c r="J4" s="6"/>
      <c r="K4" s="6"/>
      <c r="L4" s="6"/>
      <c r="AH4" s="5"/>
    </row>
    <row r="5" spans="1:34" x14ac:dyDescent="0.2">
      <c r="AH5" s="5"/>
    </row>
    <row r="6" spans="1:34" x14ac:dyDescent="0.2">
      <c r="A6">
        <v>6.6000000000000003E-2</v>
      </c>
      <c r="B6">
        <v>6.8000000000000005E-2</v>
      </c>
      <c r="C6">
        <v>0.38300000000000001</v>
      </c>
      <c r="D6">
        <v>0.379</v>
      </c>
      <c r="E6">
        <v>0.59699999999999998</v>
      </c>
      <c r="F6">
        <v>0.6</v>
      </c>
      <c r="G6">
        <v>0.77800000000000002</v>
      </c>
      <c r="H6">
        <v>0.77900000000000003</v>
      </c>
      <c r="I6">
        <v>1.109</v>
      </c>
      <c r="J6">
        <v>0.996</v>
      </c>
      <c r="K6">
        <v>1.2310000000000001</v>
      </c>
      <c r="L6">
        <v>1.1140000000000001</v>
      </c>
      <c r="R6" t="s">
        <v>20</v>
      </c>
    </row>
    <row r="7" spans="1:34" x14ac:dyDescent="0.2">
      <c r="A7">
        <v>0.20399999999999999</v>
      </c>
      <c r="B7">
        <v>0.21099999999999999</v>
      </c>
      <c r="C7">
        <v>0.20599999999999999</v>
      </c>
      <c r="D7">
        <v>0.218</v>
      </c>
      <c r="E7">
        <v>0.22600000000000001</v>
      </c>
      <c r="F7">
        <v>0.219</v>
      </c>
      <c r="G7">
        <v>0.20799999999999999</v>
      </c>
      <c r="H7">
        <v>0.215</v>
      </c>
      <c r="I7">
        <v>0.27400000000000002</v>
      </c>
      <c r="J7">
        <v>0.26600000000000001</v>
      </c>
      <c r="K7">
        <v>0.24099999999999999</v>
      </c>
      <c r="L7">
        <v>0.25600000000000001</v>
      </c>
      <c r="O7">
        <v>0</v>
      </c>
      <c r="P7">
        <v>6.6000000000000003E-2</v>
      </c>
      <c r="Q7">
        <v>6.8000000000000005E-2</v>
      </c>
      <c r="R7">
        <f>AVERAGE(P7:Q7)</f>
        <v>6.7000000000000004E-2</v>
      </c>
      <c r="S7">
        <f>R7-$R$7</f>
        <v>0</v>
      </c>
    </row>
    <row r="8" spans="1:34" x14ac:dyDescent="0.2">
      <c r="A8">
        <v>0.33200000000000002</v>
      </c>
      <c r="B8">
        <v>0.28000000000000003</v>
      </c>
      <c r="C8">
        <v>0.29299999999999998</v>
      </c>
      <c r="D8">
        <v>0.30399999999999999</v>
      </c>
      <c r="E8">
        <v>0.20200000000000001</v>
      </c>
      <c r="F8">
        <v>0.245</v>
      </c>
      <c r="G8">
        <v>0.223</v>
      </c>
      <c r="H8">
        <v>0.23200000000000001</v>
      </c>
      <c r="I8">
        <v>0.252</v>
      </c>
      <c r="J8">
        <v>0.23699999999999999</v>
      </c>
      <c r="K8">
        <v>0.247</v>
      </c>
      <c r="L8">
        <v>0.254</v>
      </c>
      <c r="O8">
        <v>2</v>
      </c>
      <c r="P8">
        <v>0.38300000000000001</v>
      </c>
      <c r="Q8">
        <v>0.379</v>
      </c>
      <c r="R8">
        <f t="shared" ref="R8:R12" si="0">AVERAGE(P8:Q8)</f>
        <v>0.38100000000000001</v>
      </c>
      <c r="S8">
        <f t="shared" ref="S8:S12" si="1">R8-$R$7</f>
        <v>0.314</v>
      </c>
    </row>
    <row r="9" spans="1:34" x14ac:dyDescent="0.2">
      <c r="A9">
        <v>0.23699999999999999</v>
      </c>
      <c r="B9">
        <v>0.23499999999999999</v>
      </c>
      <c r="C9">
        <v>0.24299999999999999</v>
      </c>
      <c r="D9" s="6">
        <v>0.22800000000000001</v>
      </c>
      <c r="E9">
        <v>0.22800000000000001</v>
      </c>
      <c r="F9">
        <v>0.247</v>
      </c>
      <c r="G9">
        <v>0.21299999999999999</v>
      </c>
      <c r="H9" s="6">
        <v>0.23400000000000001</v>
      </c>
      <c r="I9" s="6"/>
      <c r="J9" s="6"/>
      <c r="K9" s="6"/>
      <c r="L9" s="6"/>
      <c r="O9">
        <v>4</v>
      </c>
      <c r="P9">
        <v>0.59699999999999998</v>
      </c>
      <c r="Q9">
        <v>0.6</v>
      </c>
      <c r="R9">
        <f t="shared" si="0"/>
        <v>0.59850000000000003</v>
      </c>
      <c r="S9">
        <f t="shared" si="1"/>
        <v>0.53150000000000008</v>
      </c>
    </row>
    <row r="10" spans="1:34" x14ac:dyDescent="0.2">
      <c r="A10">
        <f t="shared" ref="A10:L10" si="2">A7-$R$7</f>
        <v>0.13699999999999998</v>
      </c>
      <c r="B10">
        <f t="shared" si="2"/>
        <v>0.14399999999999999</v>
      </c>
      <c r="C10">
        <f t="shared" si="2"/>
        <v>0.13899999999999998</v>
      </c>
      <c r="D10">
        <f t="shared" si="2"/>
        <v>0.151</v>
      </c>
      <c r="E10">
        <f t="shared" si="2"/>
        <v>0.159</v>
      </c>
      <c r="F10">
        <f t="shared" si="2"/>
        <v>0.152</v>
      </c>
      <c r="G10">
        <f t="shared" si="2"/>
        <v>0.14099999999999999</v>
      </c>
      <c r="H10">
        <f t="shared" si="2"/>
        <v>0.14799999999999999</v>
      </c>
      <c r="I10">
        <f t="shared" si="2"/>
        <v>0.20700000000000002</v>
      </c>
      <c r="J10">
        <f t="shared" si="2"/>
        <v>0.19900000000000001</v>
      </c>
      <c r="K10">
        <f t="shared" si="2"/>
        <v>0.17399999999999999</v>
      </c>
      <c r="L10">
        <f t="shared" si="2"/>
        <v>0.189</v>
      </c>
      <c r="O10">
        <v>6</v>
      </c>
      <c r="P10">
        <v>0.77800000000000002</v>
      </c>
      <c r="Q10">
        <v>0.77900000000000003</v>
      </c>
      <c r="R10">
        <f t="shared" si="0"/>
        <v>0.77849999999999997</v>
      </c>
      <c r="S10">
        <f t="shared" si="1"/>
        <v>0.71150000000000002</v>
      </c>
    </row>
    <row r="11" spans="1:34" x14ac:dyDescent="0.2">
      <c r="A11">
        <f t="shared" ref="A11:L11" si="3">A8-$R$7</f>
        <v>0.26500000000000001</v>
      </c>
      <c r="B11">
        <f t="shared" si="3"/>
        <v>0.21300000000000002</v>
      </c>
      <c r="C11">
        <f t="shared" si="3"/>
        <v>0.22599999999999998</v>
      </c>
      <c r="D11">
        <f t="shared" si="3"/>
        <v>0.23699999999999999</v>
      </c>
      <c r="E11">
        <f t="shared" si="3"/>
        <v>0.13500000000000001</v>
      </c>
      <c r="F11">
        <f t="shared" si="3"/>
        <v>0.17799999999999999</v>
      </c>
      <c r="G11">
        <f t="shared" si="3"/>
        <v>0.156</v>
      </c>
      <c r="H11">
        <f t="shared" si="3"/>
        <v>0.16500000000000001</v>
      </c>
      <c r="I11">
        <f t="shared" si="3"/>
        <v>0.185</v>
      </c>
      <c r="J11">
        <f t="shared" si="3"/>
        <v>0.16999999999999998</v>
      </c>
      <c r="K11">
        <f t="shared" si="3"/>
        <v>0.18</v>
      </c>
      <c r="L11">
        <f t="shared" si="3"/>
        <v>0.187</v>
      </c>
      <c r="O11">
        <v>8</v>
      </c>
      <c r="P11">
        <v>1.109</v>
      </c>
      <c r="Q11">
        <v>0.996</v>
      </c>
      <c r="R11">
        <f t="shared" si="0"/>
        <v>1.0525</v>
      </c>
      <c r="S11">
        <f t="shared" si="1"/>
        <v>0.98550000000000004</v>
      </c>
      <c r="AE11" s="5"/>
      <c r="AF11" s="5"/>
      <c r="AH11" s="5"/>
    </row>
    <row r="12" spans="1:34" x14ac:dyDescent="0.2">
      <c r="A12">
        <f t="shared" ref="A12:H12" si="4">A9-$R$7</f>
        <v>0.16999999999999998</v>
      </c>
      <c r="B12">
        <f t="shared" si="4"/>
        <v>0.16799999999999998</v>
      </c>
      <c r="C12">
        <f t="shared" si="4"/>
        <v>0.17599999999999999</v>
      </c>
      <c r="D12">
        <f t="shared" si="4"/>
        <v>0.161</v>
      </c>
      <c r="E12">
        <f t="shared" si="4"/>
        <v>0.161</v>
      </c>
      <c r="F12">
        <f t="shared" si="4"/>
        <v>0.18</v>
      </c>
      <c r="G12">
        <f t="shared" si="4"/>
        <v>0.14599999999999999</v>
      </c>
      <c r="H12">
        <f t="shared" si="4"/>
        <v>0.16700000000000001</v>
      </c>
      <c r="O12">
        <v>10</v>
      </c>
      <c r="P12">
        <v>1.2310000000000001</v>
      </c>
      <c r="Q12">
        <v>1.1140000000000001</v>
      </c>
      <c r="R12">
        <f t="shared" si="0"/>
        <v>1.1725000000000001</v>
      </c>
      <c r="S12">
        <f t="shared" si="1"/>
        <v>1.1055000000000001</v>
      </c>
      <c r="AE12" s="5"/>
      <c r="AF12" s="5"/>
    </row>
    <row r="13" spans="1:34" x14ac:dyDescent="0.2">
      <c r="AE13" s="5"/>
    </row>
    <row r="14" spans="1:34" x14ac:dyDescent="0.2">
      <c r="A14">
        <f>(A10-0.0564)/0.1103</f>
        <v>0.73073436083408871</v>
      </c>
      <c r="B14">
        <f t="shared" ref="B14:L14" si="5">(B10-0.0564)/0.1103</f>
        <v>0.79419764279238425</v>
      </c>
      <c r="C14">
        <f t="shared" si="5"/>
        <v>0.74886672710788738</v>
      </c>
      <c r="D14">
        <f t="shared" si="5"/>
        <v>0.8576609247506799</v>
      </c>
      <c r="E14">
        <f t="shared" si="5"/>
        <v>0.93019038984587488</v>
      </c>
      <c r="F14">
        <f t="shared" si="5"/>
        <v>0.86672710788757923</v>
      </c>
      <c r="G14">
        <f t="shared" si="5"/>
        <v>0.76699909338168615</v>
      </c>
      <c r="H14">
        <f t="shared" si="5"/>
        <v>0.8304623753399818</v>
      </c>
      <c r="I14">
        <f t="shared" si="5"/>
        <v>1.3653671804170446</v>
      </c>
      <c r="J14">
        <f t="shared" si="5"/>
        <v>1.2928377153218495</v>
      </c>
      <c r="K14">
        <f t="shared" si="5"/>
        <v>1.0661831368993653</v>
      </c>
      <c r="L14">
        <f t="shared" si="5"/>
        <v>1.2021758839528558</v>
      </c>
    </row>
    <row r="15" spans="1:34" x14ac:dyDescent="0.2">
      <c r="A15">
        <f t="shared" ref="A15:L16" si="6">(A11-0.0564)/0.1103</f>
        <v>1.8912058023572078</v>
      </c>
      <c r="B15">
        <f t="shared" si="6"/>
        <v>1.4197642792384408</v>
      </c>
      <c r="C15">
        <f t="shared" si="6"/>
        <v>1.5376246600181322</v>
      </c>
      <c r="D15">
        <f t="shared" si="6"/>
        <v>1.6373526745240252</v>
      </c>
      <c r="E15">
        <f t="shared" si="6"/>
        <v>0.71260199456029016</v>
      </c>
      <c r="F15">
        <f t="shared" si="6"/>
        <v>1.1024478694469628</v>
      </c>
      <c r="G15">
        <f t="shared" si="6"/>
        <v>0.90299184043517677</v>
      </c>
      <c r="H15">
        <f t="shared" si="6"/>
        <v>0.98458748866727119</v>
      </c>
      <c r="I15">
        <f t="shared" si="6"/>
        <v>1.1659111514052585</v>
      </c>
      <c r="J15">
        <f t="shared" si="6"/>
        <v>1.0299184043517677</v>
      </c>
      <c r="K15">
        <f t="shared" si="6"/>
        <v>1.1205802357207615</v>
      </c>
      <c r="L15">
        <f t="shared" si="6"/>
        <v>1.1840435176790571</v>
      </c>
    </row>
    <row r="16" spans="1:34" x14ac:dyDescent="0.2">
      <c r="A16">
        <f t="shared" si="6"/>
        <v>1.0299184043517677</v>
      </c>
      <c r="B16">
        <f t="shared" si="6"/>
        <v>1.0117860380779691</v>
      </c>
      <c r="C16">
        <f t="shared" si="6"/>
        <v>1.0843155031731639</v>
      </c>
      <c r="D16">
        <f t="shared" si="6"/>
        <v>0.94832275611967365</v>
      </c>
      <c r="E16">
        <f t="shared" si="6"/>
        <v>0.94832275611967365</v>
      </c>
      <c r="F16">
        <f t="shared" si="6"/>
        <v>1.1205802357207615</v>
      </c>
      <c r="G16">
        <f t="shared" si="6"/>
        <v>0.81233000906618302</v>
      </c>
      <c r="H16">
        <f t="shared" si="6"/>
        <v>1.0027198549410699</v>
      </c>
    </row>
    <row r="18" spans="1:36" x14ac:dyDescent="0.2">
      <c r="B18" t="s">
        <v>35</v>
      </c>
      <c r="C18" t="s">
        <v>36</v>
      </c>
      <c r="D18" t="s">
        <v>37</v>
      </c>
      <c r="E18" t="s">
        <v>54</v>
      </c>
    </row>
    <row r="19" spans="1:36" x14ac:dyDescent="0.2">
      <c r="A19" t="s">
        <v>9</v>
      </c>
      <c r="B19">
        <f>A14/50</f>
        <v>1.4614687216681774E-2</v>
      </c>
      <c r="C19">
        <f t="shared" ref="C19:E19" si="7">B14/50</f>
        <v>1.5883952855847684E-2</v>
      </c>
      <c r="D19">
        <f t="shared" si="7"/>
        <v>1.4977334542157748E-2</v>
      </c>
      <c r="E19">
        <f t="shared" si="7"/>
        <v>1.7153218495013597E-2</v>
      </c>
    </row>
    <row r="20" spans="1:36" x14ac:dyDescent="0.2">
      <c r="A20" t="s">
        <v>28</v>
      </c>
      <c r="B20">
        <f>E15/50</f>
        <v>1.4252039891205803E-2</v>
      </c>
      <c r="C20">
        <f t="shared" ref="C20:E20" si="8">F15/50</f>
        <v>2.2048957388939257E-2</v>
      </c>
      <c r="D20">
        <f t="shared" si="8"/>
        <v>1.8059836808703534E-2</v>
      </c>
      <c r="E20">
        <f t="shared" si="8"/>
        <v>1.9691749773345424E-2</v>
      </c>
    </row>
    <row r="21" spans="1:36" x14ac:dyDescent="0.2">
      <c r="A21" t="s">
        <v>22</v>
      </c>
      <c r="B21">
        <f>E14/50</f>
        <v>1.8603807796917497E-2</v>
      </c>
      <c r="C21">
        <f t="shared" ref="C21:E21" si="9">F14/50</f>
        <v>1.7334542157751584E-2</v>
      </c>
      <c r="D21">
        <f t="shared" si="9"/>
        <v>1.5339981867633723E-2</v>
      </c>
      <c r="E21">
        <f t="shared" si="9"/>
        <v>1.6609247506799638E-2</v>
      </c>
    </row>
    <row r="22" spans="1:36" x14ac:dyDescent="0.2">
      <c r="A22" t="s">
        <v>29</v>
      </c>
      <c r="B22">
        <f>I15/50</f>
        <v>2.331822302810517E-2</v>
      </c>
      <c r="C22">
        <f t="shared" ref="C22:E22" si="10">J15/50</f>
        <v>2.0598368087035353E-2</v>
      </c>
      <c r="D22">
        <f t="shared" si="10"/>
        <v>2.241160471441523E-2</v>
      </c>
      <c r="E22">
        <f t="shared" si="10"/>
        <v>2.3680870353581143E-2</v>
      </c>
    </row>
    <row r="23" spans="1:36" x14ac:dyDescent="0.2">
      <c r="A23" t="s">
        <v>24</v>
      </c>
      <c r="B23">
        <f>I14/50</f>
        <v>2.7307343608340893E-2</v>
      </c>
      <c r="C23">
        <f t="shared" ref="C23:E23" si="11">J14/50</f>
        <v>2.585675430643699E-2</v>
      </c>
      <c r="D23">
        <f t="shared" si="11"/>
        <v>2.1323662737987307E-2</v>
      </c>
      <c r="E23">
        <f t="shared" si="11"/>
        <v>2.4043517679057116E-2</v>
      </c>
    </row>
    <row r="24" spans="1:36" x14ac:dyDescent="0.2">
      <c r="A24" t="s">
        <v>30</v>
      </c>
      <c r="B24">
        <f>A16/50</f>
        <v>2.0598368087035353E-2</v>
      </c>
      <c r="C24">
        <f t="shared" ref="C24:E24" si="12">B16/50</f>
        <v>2.023572076155938E-2</v>
      </c>
      <c r="D24">
        <f t="shared" si="12"/>
        <v>2.168631006346328E-2</v>
      </c>
      <c r="E24">
        <f t="shared" si="12"/>
        <v>1.8966455122393474E-2</v>
      </c>
    </row>
    <row r="25" spans="1:36" x14ac:dyDescent="0.2">
      <c r="A25" t="s">
        <v>26</v>
      </c>
      <c r="B25">
        <f>A15/50</f>
        <v>3.7824116047144155E-2</v>
      </c>
      <c r="C25">
        <f t="shared" ref="C25:E25" si="13">B15/50</f>
        <v>2.8395285584768816E-2</v>
      </c>
      <c r="D25">
        <f t="shared" si="13"/>
        <v>3.0752493200362645E-2</v>
      </c>
      <c r="E25">
        <f t="shared" si="13"/>
        <v>3.2747053490480502E-2</v>
      </c>
      <c r="AJ25" s="5"/>
    </row>
    <row r="26" spans="1:36" x14ac:dyDescent="0.2">
      <c r="A26" t="s">
        <v>31</v>
      </c>
      <c r="B26">
        <f>E16/50</f>
        <v>1.8966455122393474E-2</v>
      </c>
      <c r="C26">
        <f t="shared" ref="C26:E26" si="14">F16/50</f>
        <v>2.241160471441523E-2</v>
      </c>
      <c r="D26">
        <f t="shared" si="14"/>
        <v>1.6246600181323661E-2</v>
      </c>
      <c r="E26">
        <f t="shared" si="14"/>
        <v>2.0054397098821397E-2</v>
      </c>
      <c r="AG26" s="5"/>
    </row>
    <row r="27" spans="1:36" x14ac:dyDescent="0.2">
      <c r="AE27" s="5"/>
      <c r="AF27" s="5"/>
      <c r="AJ27" s="5"/>
    </row>
    <row r="29" spans="1:36" x14ac:dyDescent="0.2">
      <c r="AF29" s="5"/>
    </row>
    <row r="30" spans="1:36" x14ac:dyDescent="0.2">
      <c r="AJ30" s="5"/>
    </row>
    <row r="32" spans="1:36" x14ac:dyDescent="0.2">
      <c r="AE32" s="5"/>
      <c r="AF32" s="5"/>
    </row>
    <row r="36" spans="29:33" x14ac:dyDescent="0.2">
      <c r="AG36" s="5"/>
    </row>
    <row r="37" spans="29:33" x14ac:dyDescent="0.2">
      <c r="AG37" s="5"/>
    </row>
    <row r="38" spans="29:33" x14ac:dyDescent="0.2">
      <c r="AC38" s="5"/>
      <c r="AD38" s="5"/>
      <c r="AF38" s="5"/>
      <c r="AG38" s="5"/>
    </row>
    <row r="39" spans="29:33" x14ac:dyDescent="0.2">
      <c r="AC39" s="5"/>
      <c r="AD39" s="5"/>
    </row>
    <row r="40" spans="29:33" x14ac:dyDescent="0.2">
      <c r="AE40" s="10"/>
    </row>
    <row r="41" spans="29:33" x14ac:dyDescent="0.2">
      <c r="AE41" s="10"/>
    </row>
    <row r="42" spans="29:33" x14ac:dyDescent="0.2">
      <c r="AE42" s="10"/>
    </row>
    <row r="43" spans="29:33" x14ac:dyDescent="0.2">
      <c r="AE43" s="10"/>
    </row>
    <row r="44" spans="29:33" x14ac:dyDescent="0.2">
      <c r="AE44" s="10"/>
    </row>
    <row r="45" spans="29:33" x14ac:dyDescent="0.2">
      <c r="AE45" s="10"/>
    </row>
    <row r="46" spans="29:33" x14ac:dyDescent="0.2">
      <c r="AE46" s="10"/>
    </row>
  </sheetData>
  <mergeCells count="14">
    <mergeCell ref="A4:D4"/>
    <mergeCell ref="E4:H4"/>
    <mergeCell ref="A2:D2"/>
    <mergeCell ref="E2:H2"/>
    <mergeCell ref="I2:L2"/>
    <mergeCell ref="A3:D3"/>
    <mergeCell ref="E3:H3"/>
    <mergeCell ref="I3:L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CCD5-D50F-4887-B210-9527E6238027}">
  <dimension ref="A1:AP101"/>
  <sheetViews>
    <sheetView zoomScaleNormal="100" workbookViewId="0">
      <selection activeCell="P24" sqref="P24"/>
    </sheetView>
  </sheetViews>
  <sheetFormatPr baseColWidth="10" defaultColWidth="8.83203125" defaultRowHeight="15" x14ac:dyDescent="0.2"/>
  <cols>
    <col min="10" max="10" width="17.5" bestFit="1" customWidth="1"/>
    <col min="17" max="17" width="36" bestFit="1" customWidth="1"/>
    <col min="35" max="35" width="34.33203125" bestFit="1" customWidth="1"/>
  </cols>
  <sheetData>
    <row r="1" spans="1:40" x14ac:dyDescent="0.2">
      <c r="A1" s="84">
        <v>0</v>
      </c>
      <c r="B1" s="84"/>
      <c r="C1" s="84">
        <v>2</v>
      </c>
      <c r="D1" s="84"/>
      <c r="E1" s="84">
        <v>4</v>
      </c>
      <c r="F1" s="84"/>
      <c r="G1" s="84">
        <v>6</v>
      </c>
      <c r="H1" s="84"/>
      <c r="I1" s="84">
        <v>8</v>
      </c>
      <c r="J1" s="84"/>
      <c r="K1" s="84">
        <v>10</v>
      </c>
      <c r="L1" s="84"/>
    </row>
    <row r="2" spans="1:40" x14ac:dyDescent="0.2">
      <c r="A2" s="84" t="s">
        <v>9</v>
      </c>
      <c r="B2" s="84"/>
      <c r="C2" s="84" t="s">
        <v>9</v>
      </c>
      <c r="D2" s="84"/>
      <c r="E2" s="84" t="s">
        <v>9</v>
      </c>
      <c r="F2" s="84"/>
      <c r="G2" s="84" t="s">
        <v>84</v>
      </c>
      <c r="H2" s="84"/>
      <c r="I2" s="84" t="s">
        <v>84</v>
      </c>
      <c r="J2" s="84"/>
      <c r="K2" s="84" t="s">
        <v>84</v>
      </c>
      <c r="L2" s="84"/>
    </row>
    <row r="3" spans="1:40" x14ac:dyDescent="0.2">
      <c r="A3" s="84" t="s">
        <v>22</v>
      </c>
      <c r="B3" s="84"/>
      <c r="C3" s="84" t="s">
        <v>22</v>
      </c>
      <c r="D3" s="84"/>
      <c r="E3" s="84" t="s">
        <v>22</v>
      </c>
      <c r="F3" s="84"/>
      <c r="G3" s="84" t="s">
        <v>58</v>
      </c>
      <c r="H3" s="84"/>
      <c r="I3" s="84" t="s">
        <v>58</v>
      </c>
      <c r="J3" s="84"/>
      <c r="K3" s="84" t="s">
        <v>58</v>
      </c>
      <c r="L3" s="84"/>
    </row>
    <row r="4" spans="1:40" x14ac:dyDescent="0.2">
      <c r="A4" s="84" t="s">
        <v>24</v>
      </c>
      <c r="B4" s="84"/>
      <c r="C4" s="84" t="s">
        <v>24</v>
      </c>
      <c r="D4" s="84"/>
      <c r="E4" s="84" t="s">
        <v>24</v>
      </c>
      <c r="F4" s="84"/>
      <c r="G4" s="84" t="s">
        <v>48</v>
      </c>
      <c r="H4" s="84"/>
      <c r="I4" s="84" t="s">
        <v>48</v>
      </c>
      <c r="J4" s="84"/>
      <c r="K4" s="84" t="s">
        <v>48</v>
      </c>
      <c r="L4" s="84"/>
    </row>
    <row r="5" spans="1:40" x14ac:dyDescent="0.2">
      <c r="A5" s="84" t="s">
        <v>26</v>
      </c>
      <c r="B5" s="84"/>
      <c r="C5" s="84" t="s">
        <v>26</v>
      </c>
      <c r="D5" s="84"/>
      <c r="E5" s="84" t="s">
        <v>26</v>
      </c>
      <c r="F5" s="84"/>
      <c r="G5" s="84" t="s">
        <v>49</v>
      </c>
      <c r="H5" s="84"/>
      <c r="I5" s="84" t="s">
        <v>49</v>
      </c>
      <c r="J5" s="84"/>
      <c r="K5" s="84" t="s">
        <v>49</v>
      </c>
      <c r="L5" s="84"/>
    </row>
    <row r="6" spans="1:40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AN6" s="5"/>
    </row>
    <row r="7" spans="1:40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40" x14ac:dyDescent="0.2">
      <c r="U8" t="s">
        <v>20</v>
      </c>
    </row>
    <row r="9" spans="1:40" x14ac:dyDescent="0.2">
      <c r="R9">
        <v>0</v>
      </c>
      <c r="S9">
        <v>0.19</v>
      </c>
      <c r="T9">
        <v>0.184</v>
      </c>
      <c r="U9">
        <f>AVERAGE(S9:T9)</f>
        <v>0.187</v>
      </c>
      <c r="V9">
        <f>U9-0.187</f>
        <v>0</v>
      </c>
    </row>
    <row r="10" spans="1:40" x14ac:dyDescent="0.2">
      <c r="R10">
        <v>2</v>
      </c>
      <c r="S10" s="29">
        <v>0.48899999999999999</v>
      </c>
      <c r="T10" s="29">
        <v>0.45300000000000001</v>
      </c>
      <c r="U10">
        <f t="shared" ref="U10:U14" si="0">AVERAGE(S10:T10)</f>
        <v>0.47099999999999997</v>
      </c>
      <c r="V10">
        <f t="shared" ref="V10:V14" si="1">U10-0.187</f>
        <v>0.28399999999999997</v>
      </c>
    </row>
    <row r="11" spans="1:40" x14ac:dyDescent="0.2">
      <c r="R11">
        <v>4</v>
      </c>
      <c r="S11" s="29">
        <v>0.64300000000000002</v>
      </c>
      <c r="T11" s="29">
        <v>0.78200000000000003</v>
      </c>
      <c r="U11">
        <f t="shared" si="0"/>
        <v>0.71250000000000002</v>
      </c>
      <c r="V11">
        <f t="shared" si="1"/>
        <v>0.52550000000000008</v>
      </c>
    </row>
    <row r="12" spans="1:40" x14ac:dyDescent="0.2">
      <c r="R12">
        <v>6</v>
      </c>
      <c r="S12" s="29">
        <v>0.83399999999999996</v>
      </c>
      <c r="T12" s="29">
        <v>0.90400000000000003</v>
      </c>
      <c r="U12">
        <f t="shared" si="0"/>
        <v>0.86899999999999999</v>
      </c>
      <c r="V12">
        <f t="shared" si="1"/>
        <v>0.68199999999999994</v>
      </c>
    </row>
    <row r="13" spans="1:40" x14ac:dyDescent="0.2">
      <c r="R13">
        <v>8</v>
      </c>
      <c r="S13" s="29">
        <v>0.98699999999999999</v>
      </c>
      <c r="T13" s="29">
        <v>1.083</v>
      </c>
      <c r="U13">
        <f t="shared" si="0"/>
        <v>1.0349999999999999</v>
      </c>
      <c r="V13">
        <f t="shared" si="1"/>
        <v>0.84799999999999986</v>
      </c>
    </row>
    <row r="14" spans="1:40" x14ac:dyDescent="0.2">
      <c r="M14" s="9"/>
      <c r="R14">
        <v>10</v>
      </c>
      <c r="S14" s="29">
        <v>1.1859999999999999</v>
      </c>
      <c r="T14" s="29">
        <v>1.246</v>
      </c>
      <c r="U14">
        <f t="shared" si="0"/>
        <v>1.216</v>
      </c>
      <c r="V14">
        <f t="shared" si="1"/>
        <v>1.0289999999999999</v>
      </c>
    </row>
    <row r="17" spans="1:42" x14ac:dyDescent="0.2">
      <c r="AL17" s="5"/>
    </row>
    <row r="18" spans="1:42" x14ac:dyDescent="0.2">
      <c r="AK18" s="5"/>
      <c r="AL18" s="5"/>
    </row>
    <row r="19" spans="1:42" x14ac:dyDescent="0.2">
      <c r="A19">
        <v>0.44</v>
      </c>
      <c r="B19">
        <v>0.51</v>
      </c>
      <c r="C19">
        <v>0.48</v>
      </c>
      <c r="D19">
        <v>0.497</v>
      </c>
      <c r="E19">
        <v>0.49</v>
      </c>
      <c r="F19">
        <v>0.48699999999999999</v>
      </c>
      <c r="G19">
        <v>0.48399999999999999</v>
      </c>
      <c r="H19">
        <v>0.497</v>
      </c>
      <c r="I19">
        <v>0.51200000000000001</v>
      </c>
      <c r="J19">
        <v>0.56299999999999994</v>
      </c>
      <c r="K19">
        <v>0.52100000000000002</v>
      </c>
      <c r="L19">
        <v>0.54400000000000004</v>
      </c>
      <c r="AE19" s="5"/>
    </row>
    <row r="20" spans="1:42" x14ac:dyDescent="0.2">
      <c r="A20">
        <v>0.51800000000000002</v>
      </c>
      <c r="B20">
        <v>0.6</v>
      </c>
      <c r="C20">
        <v>0.504</v>
      </c>
      <c r="D20">
        <v>0.57199999999999995</v>
      </c>
      <c r="E20">
        <v>0.54100000000000004</v>
      </c>
      <c r="F20">
        <v>0.61099999999999999</v>
      </c>
      <c r="G20">
        <v>0.623</v>
      </c>
      <c r="H20">
        <v>0.69899999999999995</v>
      </c>
      <c r="I20">
        <v>0.53700000000000003</v>
      </c>
      <c r="J20">
        <v>0.56499999999999995</v>
      </c>
      <c r="K20">
        <v>0.57899999999999996</v>
      </c>
      <c r="L20">
        <v>0.54900000000000004</v>
      </c>
      <c r="AE20" s="5"/>
    </row>
    <row r="21" spans="1:42" x14ac:dyDescent="0.2">
      <c r="A21">
        <v>0.60699999999999998</v>
      </c>
      <c r="B21">
        <v>0.63300000000000001</v>
      </c>
      <c r="C21">
        <v>0.60199999999999998</v>
      </c>
      <c r="D21">
        <v>0.63400000000000001</v>
      </c>
      <c r="E21">
        <v>0.57999999999999996</v>
      </c>
      <c r="F21">
        <v>0.60899999999999999</v>
      </c>
      <c r="G21">
        <v>0.47199999999999998</v>
      </c>
      <c r="H21">
        <v>0.54600000000000004</v>
      </c>
      <c r="I21">
        <v>0.504</v>
      </c>
      <c r="J21">
        <v>0.55400000000000005</v>
      </c>
      <c r="K21">
        <v>0.54600000000000004</v>
      </c>
      <c r="L21">
        <v>0.55900000000000005</v>
      </c>
      <c r="M21" s="9"/>
    </row>
    <row r="22" spans="1:42" x14ac:dyDescent="0.2">
      <c r="A22">
        <v>0.71599999999999997</v>
      </c>
      <c r="B22">
        <v>0.71499999999999997</v>
      </c>
      <c r="C22">
        <v>0.72299999999999998</v>
      </c>
      <c r="D22">
        <v>0.73499999999999999</v>
      </c>
      <c r="E22">
        <v>0.72599999999999998</v>
      </c>
      <c r="F22">
        <v>0.76</v>
      </c>
      <c r="G22">
        <v>0.64200000000000002</v>
      </c>
      <c r="H22">
        <v>0.63900000000000001</v>
      </c>
      <c r="I22">
        <v>0.65900000000000003</v>
      </c>
      <c r="J22">
        <v>0.66300000000000003</v>
      </c>
      <c r="K22">
        <v>0.64800000000000002</v>
      </c>
      <c r="L22">
        <v>0.63500000000000001</v>
      </c>
      <c r="AA22" s="5"/>
      <c r="AE22" s="5"/>
    </row>
    <row r="25" spans="1:42" x14ac:dyDescent="0.2">
      <c r="A25" s="22">
        <f>A19-0.187</f>
        <v>0.253</v>
      </c>
      <c r="B25" s="22">
        <f t="shared" ref="B25:L25" si="2">B19-0.187</f>
        <v>0.32300000000000001</v>
      </c>
      <c r="C25" s="22">
        <f t="shared" si="2"/>
        <v>0.29299999999999998</v>
      </c>
      <c r="D25" s="22">
        <f t="shared" si="2"/>
        <v>0.31</v>
      </c>
      <c r="E25" s="22">
        <f t="shared" si="2"/>
        <v>0.30299999999999999</v>
      </c>
      <c r="F25" s="22">
        <f t="shared" si="2"/>
        <v>0.3</v>
      </c>
      <c r="G25" s="22">
        <f t="shared" si="2"/>
        <v>0.29699999999999999</v>
      </c>
      <c r="H25" s="22">
        <f t="shared" si="2"/>
        <v>0.31</v>
      </c>
      <c r="I25" s="22">
        <f t="shared" si="2"/>
        <v>0.32500000000000001</v>
      </c>
      <c r="J25" s="22">
        <f t="shared" si="2"/>
        <v>0.37599999999999995</v>
      </c>
      <c r="K25" s="22">
        <f t="shared" si="2"/>
        <v>0.33400000000000002</v>
      </c>
      <c r="L25" s="22">
        <f t="shared" si="2"/>
        <v>0.35700000000000004</v>
      </c>
    </row>
    <row r="26" spans="1:42" x14ac:dyDescent="0.2">
      <c r="A26" s="22">
        <f t="shared" ref="A26:L28" si="3">A20-0.187</f>
        <v>0.33100000000000002</v>
      </c>
      <c r="B26" s="22">
        <f t="shared" si="3"/>
        <v>0.41299999999999998</v>
      </c>
      <c r="C26" s="22">
        <f t="shared" si="3"/>
        <v>0.317</v>
      </c>
      <c r="D26" s="22">
        <f t="shared" si="3"/>
        <v>0.38499999999999995</v>
      </c>
      <c r="E26" s="22">
        <f t="shared" si="3"/>
        <v>0.35400000000000004</v>
      </c>
      <c r="F26" s="22">
        <f t="shared" si="3"/>
        <v>0.42399999999999999</v>
      </c>
      <c r="G26" s="22">
        <f t="shared" si="3"/>
        <v>0.436</v>
      </c>
      <c r="H26" s="22">
        <f t="shared" si="3"/>
        <v>0.51200000000000001</v>
      </c>
      <c r="I26" s="22">
        <f t="shared" si="3"/>
        <v>0.35000000000000003</v>
      </c>
      <c r="J26" s="22">
        <f t="shared" si="3"/>
        <v>0.37799999999999995</v>
      </c>
      <c r="K26" s="22">
        <f t="shared" si="3"/>
        <v>0.39199999999999996</v>
      </c>
      <c r="L26" s="22">
        <f t="shared" si="3"/>
        <v>0.36200000000000004</v>
      </c>
    </row>
    <row r="27" spans="1:42" x14ac:dyDescent="0.2">
      <c r="A27" s="22">
        <f t="shared" si="3"/>
        <v>0.42</v>
      </c>
      <c r="B27" s="22">
        <f t="shared" si="3"/>
        <v>0.44600000000000001</v>
      </c>
      <c r="C27" s="22">
        <f t="shared" si="3"/>
        <v>0.41499999999999998</v>
      </c>
      <c r="D27" s="22">
        <f t="shared" si="3"/>
        <v>0.44700000000000001</v>
      </c>
      <c r="E27" s="22">
        <f t="shared" si="3"/>
        <v>0.39299999999999996</v>
      </c>
      <c r="F27" s="22">
        <f t="shared" si="3"/>
        <v>0.42199999999999999</v>
      </c>
      <c r="G27" s="22">
        <f t="shared" si="3"/>
        <v>0.28499999999999998</v>
      </c>
      <c r="H27" s="22">
        <f t="shared" si="3"/>
        <v>0.35900000000000004</v>
      </c>
      <c r="I27" s="22">
        <f t="shared" si="3"/>
        <v>0.317</v>
      </c>
      <c r="J27" s="22">
        <f t="shared" si="3"/>
        <v>0.36700000000000005</v>
      </c>
      <c r="K27" s="22">
        <f t="shared" si="3"/>
        <v>0.35900000000000004</v>
      </c>
      <c r="L27" s="22">
        <f t="shared" si="3"/>
        <v>0.37200000000000005</v>
      </c>
      <c r="AP27" s="5"/>
    </row>
    <row r="28" spans="1:42" x14ac:dyDescent="0.2">
      <c r="A28" s="22">
        <f t="shared" si="3"/>
        <v>0.52899999999999991</v>
      </c>
      <c r="B28" s="22">
        <f t="shared" si="3"/>
        <v>0.52800000000000002</v>
      </c>
      <c r="C28" s="22">
        <f t="shared" si="3"/>
        <v>0.53600000000000003</v>
      </c>
      <c r="D28" s="22">
        <f t="shared" si="3"/>
        <v>0.54800000000000004</v>
      </c>
      <c r="E28" s="22">
        <f t="shared" si="3"/>
        <v>0.53899999999999992</v>
      </c>
      <c r="F28" s="22">
        <f t="shared" si="3"/>
        <v>0.57299999999999995</v>
      </c>
      <c r="G28" s="22">
        <f t="shared" si="3"/>
        <v>0.45500000000000002</v>
      </c>
      <c r="H28" s="22">
        <f t="shared" si="3"/>
        <v>0.45200000000000001</v>
      </c>
      <c r="I28" s="22">
        <f t="shared" si="3"/>
        <v>0.47200000000000003</v>
      </c>
      <c r="J28" s="22">
        <f t="shared" si="3"/>
        <v>0.47600000000000003</v>
      </c>
      <c r="K28" s="22">
        <f t="shared" si="3"/>
        <v>0.46100000000000002</v>
      </c>
      <c r="L28" s="22">
        <f t="shared" si="3"/>
        <v>0.44800000000000001</v>
      </c>
    </row>
    <row r="29" spans="1:42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42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AP30" s="5"/>
    </row>
    <row r="31" spans="1:42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42" x14ac:dyDescent="0.2">
      <c r="AM32" s="5"/>
    </row>
    <row r="33" spans="1:39" ht="16" thickBot="1" x14ac:dyDescent="0.25"/>
    <row r="34" spans="1:39" ht="16" thickBot="1" x14ac:dyDescent="0.25">
      <c r="A34" s="23">
        <f>(A25-0.0619)/0.0999</f>
        <v>1.9129129129129128</v>
      </c>
      <c r="B34" s="23">
        <f t="shared" ref="B34:L34" si="4">(B25-0.0619)/0.0999</f>
        <v>2.6136136136136137</v>
      </c>
      <c r="C34" s="23">
        <f t="shared" si="4"/>
        <v>2.313313313313313</v>
      </c>
      <c r="D34" s="23">
        <f t="shared" si="4"/>
        <v>2.4834834834834831</v>
      </c>
      <c r="E34" s="23">
        <f t="shared" si="4"/>
        <v>2.4134134134134131</v>
      </c>
      <c r="F34" s="23">
        <f t="shared" si="4"/>
        <v>2.3833833833833831</v>
      </c>
      <c r="G34" s="23">
        <f t="shared" si="4"/>
        <v>2.3533533533533531</v>
      </c>
      <c r="H34" s="23">
        <f t="shared" si="4"/>
        <v>2.4834834834834831</v>
      </c>
      <c r="I34" s="23">
        <f t="shared" si="4"/>
        <v>2.6336336336336337</v>
      </c>
      <c r="J34" s="23">
        <f t="shared" si="4"/>
        <v>3.1441441441441436</v>
      </c>
      <c r="K34" s="23">
        <f t="shared" si="4"/>
        <v>2.7237237237237237</v>
      </c>
      <c r="L34" s="23">
        <f t="shared" si="4"/>
        <v>2.9539539539539543</v>
      </c>
    </row>
    <row r="35" spans="1:39" ht="16" thickBot="1" x14ac:dyDescent="0.25">
      <c r="A35" s="23">
        <f t="shared" ref="A35:L35" si="5">(A26-0.0619)/0.0999</f>
        <v>2.6936936936936937</v>
      </c>
      <c r="B35" s="23">
        <f t="shared" si="5"/>
        <v>3.5145145145145142</v>
      </c>
      <c r="C35" s="23">
        <f t="shared" si="5"/>
        <v>2.5535535535535536</v>
      </c>
      <c r="D35" s="23">
        <f t="shared" si="5"/>
        <v>3.2342342342342336</v>
      </c>
      <c r="E35" s="23">
        <f t="shared" si="5"/>
        <v>2.9239239239239243</v>
      </c>
      <c r="F35" s="23">
        <f t="shared" si="5"/>
        <v>3.6246246246246243</v>
      </c>
      <c r="G35" s="23">
        <f t="shared" si="5"/>
        <v>3.7447447447447444</v>
      </c>
      <c r="H35" s="23">
        <f t="shared" si="5"/>
        <v>4.5055055055055053</v>
      </c>
      <c r="I35" s="23">
        <f t="shared" si="5"/>
        <v>2.8838838838838838</v>
      </c>
      <c r="J35" s="23">
        <f t="shared" si="5"/>
        <v>3.1641641641641636</v>
      </c>
      <c r="K35" s="23">
        <f t="shared" si="5"/>
        <v>3.3043043043043037</v>
      </c>
      <c r="L35" s="23">
        <f t="shared" si="5"/>
        <v>3.0040040040040044</v>
      </c>
    </row>
    <row r="36" spans="1:39" ht="16" thickBot="1" x14ac:dyDescent="0.25">
      <c r="A36" s="23">
        <f t="shared" ref="A36:L36" si="6">(A27-0.0619)/0.0999</f>
        <v>3.5845845845845843</v>
      </c>
      <c r="B36" s="23">
        <f t="shared" si="6"/>
        <v>3.8448448448448449</v>
      </c>
      <c r="C36" s="23">
        <f t="shared" si="6"/>
        <v>3.5345345345345343</v>
      </c>
      <c r="D36" s="23">
        <f t="shared" si="6"/>
        <v>3.8548548548548549</v>
      </c>
      <c r="E36" s="23">
        <f t="shared" si="6"/>
        <v>3.3143143143143137</v>
      </c>
      <c r="F36" s="23">
        <f t="shared" si="6"/>
        <v>3.6046046046046043</v>
      </c>
      <c r="G36" s="23">
        <f t="shared" si="6"/>
        <v>2.233233233233233</v>
      </c>
      <c r="H36" s="23">
        <f t="shared" si="6"/>
        <v>2.9739739739739743</v>
      </c>
      <c r="I36" s="23">
        <f t="shared" si="6"/>
        <v>2.5535535535535536</v>
      </c>
      <c r="J36" s="23">
        <f t="shared" si="6"/>
        <v>3.0540540540540544</v>
      </c>
      <c r="K36" s="23">
        <f t="shared" si="6"/>
        <v>2.9739739739739743</v>
      </c>
      <c r="L36" s="23">
        <f t="shared" si="6"/>
        <v>3.1041041041041044</v>
      </c>
    </row>
    <row r="37" spans="1:39" ht="16" thickBot="1" x14ac:dyDescent="0.25">
      <c r="A37" s="23">
        <f t="shared" ref="A37:L37" si="7">(A28-0.0619)/0.0999</f>
        <v>4.6756756756756745</v>
      </c>
      <c r="B37" s="23">
        <f t="shared" si="7"/>
        <v>4.6656656656656654</v>
      </c>
      <c r="C37" s="23">
        <f t="shared" si="7"/>
        <v>4.7457457457457455</v>
      </c>
      <c r="D37" s="23">
        <f t="shared" si="7"/>
        <v>4.8658658658658664</v>
      </c>
      <c r="E37" s="23">
        <f t="shared" si="7"/>
        <v>4.7757757757757746</v>
      </c>
      <c r="F37" s="23">
        <f t="shared" si="7"/>
        <v>5.1161161161161157</v>
      </c>
      <c r="G37" s="23">
        <f t="shared" si="7"/>
        <v>3.934934934934935</v>
      </c>
      <c r="H37" s="23">
        <f t="shared" si="7"/>
        <v>3.9049049049049049</v>
      </c>
      <c r="I37" s="23">
        <f t="shared" si="7"/>
        <v>4.1051051051051051</v>
      </c>
      <c r="J37" s="23">
        <f t="shared" si="7"/>
        <v>4.1451451451451451</v>
      </c>
      <c r="K37" s="23">
        <f t="shared" si="7"/>
        <v>3.994994994994995</v>
      </c>
      <c r="L37" s="23">
        <f t="shared" si="7"/>
        <v>3.8648648648648649</v>
      </c>
    </row>
    <row r="40" spans="1:39" x14ac:dyDescent="0.2">
      <c r="B40" t="s">
        <v>35</v>
      </c>
      <c r="C40" t="s">
        <v>36</v>
      </c>
      <c r="D40" t="s">
        <v>37</v>
      </c>
    </row>
    <row r="41" spans="1:39" x14ac:dyDescent="0.2">
      <c r="A41" t="s">
        <v>9</v>
      </c>
      <c r="B41">
        <f>AVERAGE(A34:B34)</f>
        <v>2.263263263263263</v>
      </c>
      <c r="C41">
        <f>AVERAGE(C34:D34)</f>
        <v>2.3983983983983981</v>
      </c>
      <c r="D41">
        <f>AVERAGE(E34:F34)</f>
        <v>2.3983983983983981</v>
      </c>
    </row>
    <row r="42" spans="1:39" x14ac:dyDescent="0.2">
      <c r="A42" t="s">
        <v>85</v>
      </c>
      <c r="B42">
        <f>AVERAGE(G34:H34)</f>
        <v>2.4184184184184181</v>
      </c>
      <c r="C42">
        <f>AVERAGE(I34:J34)</f>
        <v>2.8888888888888884</v>
      </c>
      <c r="D42">
        <f>AVERAGE(K34:L34)</f>
        <v>2.8388388388388393</v>
      </c>
    </row>
    <row r="43" spans="1:39" x14ac:dyDescent="0.2">
      <c r="A43" t="s">
        <v>22</v>
      </c>
      <c r="B43">
        <f>AVERAGE(A35:B35)</f>
        <v>3.104104104104104</v>
      </c>
      <c r="C43">
        <f>AVERAGE(C35:D35)</f>
        <v>2.8938938938938934</v>
      </c>
      <c r="D43">
        <f>AVERAGE(E35:F35)</f>
        <v>3.2742742742742745</v>
      </c>
    </row>
    <row r="44" spans="1:39" x14ac:dyDescent="0.2">
      <c r="A44" t="s">
        <v>86</v>
      </c>
      <c r="B44">
        <f>AVERAGE(G35:H35)</f>
        <v>4.1251251251251251</v>
      </c>
      <c r="C44">
        <f>AVERAGE(I35:J35)</f>
        <v>3.0240240240240235</v>
      </c>
      <c r="D44">
        <f>AVERAGE(K35:L35)</f>
        <v>3.154154154154154</v>
      </c>
      <c r="AM44" s="5"/>
    </row>
    <row r="45" spans="1:39" x14ac:dyDescent="0.2">
      <c r="A45" t="s">
        <v>24</v>
      </c>
      <c r="B45">
        <f>AVERAGE(A36:B36)</f>
        <v>3.7147147147147148</v>
      </c>
      <c r="C45">
        <f>AVERAGE(C36:D36)</f>
        <v>3.6946946946946948</v>
      </c>
      <c r="D45">
        <f>AVERAGE(E36:F36)</f>
        <v>3.4594594594594588</v>
      </c>
    </row>
    <row r="46" spans="1:39" x14ac:dyDescent="0.2">
      <c r="A46" t="s">
        <v>87</v>
      </c>
      <c r="B46">
        <f>AVERAGE(G36:H36)</f>
        <v>2.6036036036036037</v>
      </c>
      <c r="C46">
        <f>AVERAGE(I36:J36)</f>
        <v>2.8038038038038042</v>
      </c>
      <c r="D46">
        <f>AVERAGE(K36:L36)</f>
        <v>3.0390390390390394</v>
      </c>
    </row>
    <row r="47" spans="1:39" x14ac:dyDescent="0.2">
      <c r="A47" t="s">
        <v>26</v>
      </c>
      <c r="B47">
        <f>AVERAGE(A37:B37)</f>
        <v>4.6706706706706704</v>
      </c>
      <c r="C47">
        <f>AVERAGE(C37:D37)</f>
        <v>4.8058058058058055</v>
      </c>
      <c r="D47">
        <f>AVERAGE(E37:F37)</f>
        <v>4.9459459459459456</v>
      </c>
    </row>
    <row r="48" spans="1:39" x14ac:dyDescent="0.2">
      <c r="A48" t="s">
        <v>88</v>
      </c>
      <c r="B48">
        <f>AVERAGE(G37:H37)</f>
        <v>3.9199199199199199</v>
      </c>
      <c r="C48">
        <f>AVERAGE(I37:J37)</f>
        <v>4.1251251251251251</v>
      </c>
      <c r="D48">
        <f>AVERAGE(K37:L37)</f>
        <v>3.92992992992993</v>
      </c>
      <c r="AM48" s="5"/>
    </row>
    <row r="51" spans="1:22" x14ac:dyDescent="0.2">
      <c r="B51" t="s">
        <v>35</v>
      </c>
      <c r="C51" t="s">
        <v>36</v>
      </c>
      <c r="D51" t="s">
        <v>37</v>
      </c>
    </row>
    <row r="52" spans="1:22" x14ac:dyDescent="0.2">
      <c r="A52" t="s">
        <v>9</v>
      </c>
      <c r="B52">
        <f>B41/50</f>
        <v>4.526526526526526E-2</v>
      </c>
      <c r="C52">
        <f t="shared" ref="C52:D52" si="8">C41/50</f>
        <v>4.7967967967967963E-2</v>
      </c>
      <c r="D52">
        <f t="shared" si="8"/>
        <v>4.7967967967967963E-2</v>
      </c>
    </row>
    <row r="53" spans="1:22" x14ac:dyDescent="0.2">
      <c r="A53" t="s">
        <v>85</v>
      </c>
      <c r="B53">
        <f t="shared" ref="B53:D59" si="9">B42/50</f>
        <v>4.8368368368368359E-2</v>
      </c>
      <c r="C53">
        <f t="shared" si="9"/>
        <v>5.7777777777777768E-2</v>
      </c>
      <c r="D53">
        <f t="shared" si="9"/>
        <v>5.6776776776776783E-2</v>
      </c>
    </row>
    <row r="54" spans="1:22" x14ac:dyDescent="0.2">
      <c r="A54" t="s">
        <v>22</v>
      </c>
      <c r="B54">
        <f t="shared" si="9"/>
        <v>6.2082082082082081E-2</v>
      </c>
      <c r="C54">
        <f t="shared" si="9"/>
        <v>5.7877877877877869E-2</v>
      </c>
      <c r="D54">
        <f t="shared" si="9"/>
        <v>6.5485485485485495E-2</v>
      </c>
    </row>
    <row r="55" spans="1:22" x14ac:dyDescent="0.2">
      <c r="A55" t="s">
        <v>86</v>
      </c>
      <c r="B55">
        <f t="shared" si="9"/>
        <v>8.2502502502502503E-2</v>
      </c>
      <c r="C55">
        <f t="shared" si="9"/>
        <v>6.0480480480480471E-2</v>
      </c>
      <c r="D55">
        <f t="shared" si="9"/>
        <v>6.308308308308308E-2</v>
      </c>
      <c r="V55" s="5"/>
    </row>
    <row r="56" spans="1:22" x14ac:dyDescent="0.2">
      <c r="A56" t="s">
        <v>24</v>
      </c>
      <c r="B56">
        <f t="shared" si="9"/>
        <v>7.4294294294294294E-2</v>
      </c>
      <c r="C56">
        <f t="shared" si="9"/>
        <v>7.3893893893893892E-2</v>
      </c>
      <c r="D56">
        <f t="shared" si="9"/>
        <v>6.9189189189189176E-2</v>
      </c>
    </row>
    <row r="57" spans="1:22" x14ac:dyDescent="0.2">
      <c r="A57" t="s">
        <v>87</v>
      </c>
      <c r="B57">
        <f t="shared" si="9"/>
        <v>5.2072072072072075E-2</v>
      </c>
      <c r="C57">
        <f t="shared" si="9"/>
        <v>5.6076076076076085E-2</v>
      </c>
      <c r="D57">
        <f t="shared" si="9"/>
        <v>6.0780780780780787E-2</v>
      </c>
      <c r="O57" s="5"/>
    </row>
    <row r="58" spans="1:22" x14ac:dyDescent="0.2">
      <c r="A58" t="s">
        <v>26</v>
      </c>
      <c r="B58">
        <f t="shared" si="9"/>
        <v>9.3413413413413415E-2</v>
      </c>
      <c r="C58">
        <f t="shared" si="9"/>
        <v>9.6116116116116104E-2</v>
      </c>
      <c r="D58">
        <f t="shared" si="9"/>
        <v>9.8918918918918908E-2</v>
      </c>
    </row>
    <row r="59" spans="1:22" x14ac:dyDescent="0.2">
      <c r="A59" t="s">
        <v>88</v>
      </c>
      <c r="B59">
        <f t="shared" si="9"/>
        <v>7.8398398398398406E-2</v>
      </c>
      <c r="C59">
        <f t="shared" si="9"/>
        <v>8.2502502502502503E-2</v>
      </c>
      <c r="D59">
        <f t="shared" si="9"/>
        <v>7.8598598598598593E-2</v>
      </c>
    </row>
    <row r="65" spans="12:22" x14ac:dyDescent="0.2">
      <c r="L65" s="5"/>
      <c r="M65" s="5"/>
    </row>
    <row r="66" spans="12:22" x14ac:dyDescent="0.2">
      <c r="V66" s="5"/>
    </row>
    <row r="67" spans="12:22" x14ac:dyDescent="0.2">
      <c r="S67" s="5"/>
      <c r="T67" s="5"/>
    </row>
    <row r="68" spans="12:22" x14ac:dyDescent="0.2">
      <c r="S68" s="5"/>
      <c r="U68" s="5"/>
    </row>
    <row r="69" spans="12:22" x14ac:dyDescent="0.2">
      <c r="R69" s="5"/>
      <c r="S69" s="5"/>
    </row>
    <row r="76" spans="12:22" x14ac:dyDescent="0.2">
      <c r="U76" s="5"/>
    </row>
    <row r="78" spans="12:22" x14ac:dyDescent="0.2">
      <c r="U78" s="5"/>
    </row>
    <row r="79" spans="12:22" x14ac:dyDescent="0.2">
      <c r="U79" s="5"/>
    </row>
    <row r="81" spans="17:24" x14ac:dyDescent="0.2">
      <c r="W81" s="5"/>
    </row>
    <row r="82" spans="17:24" x14ac:dyDescent="0.2">
      <c r="X82" s="5"/>
    </row>
    <row r="83" spans="17:24" x14ac:dyDescent="0.2">
      <c r="W83" s="5"/>
    </row>
    <row r="86" spans="17:24" x14ac:dyDescent="0.2">
      <c r="X86" s="5"/>
    </row>
    <row r="90" spans="17:24" x14ac:dyDescent="0.2">
      <c r="U90" s="5"/>
    </row>
    <row r="91" spans="17:24" x14ac:dyDescent="0.2">
      <c r="Q91" s="5"/>
    </row>
    <row r="92" spans="17:24" x14ac:dyDescent="0.2">
      <c r="R92" s="5"/>
      <c r="T92" s="5"/>
    </row>
    <row r="97" spans="17:25" x14ac:dyDescent="0.2">
      <c r="R97" s="5"/>
    </row>
    <row r="99" spans="17:25" x14ac:dyDescent="0.2">
      <c r="Q99" s="5"/>
      <c r="U99" s="5"/>
    </row>
    <row r="100" spans="17:25" x14ac:dyDescent="0.2">
      <c r="Y100" s="5"/>
    </row>
    <row r="101" spans="17:25" x14ac:dyDescent="0.2">
      <c r="X101" s="5"/>
      <c r="Y101" s="5"/>
    </row>
  </sheetData>
  <mergeCells count="42">
    <mergeCell ref="I7:J7"/>
    <mergeCell ref="K7:L7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3:L3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0D27-EB9F-4713-96A9-9E0803348001}">
  <dimension ref="A2:AE70"/>
  <sheetViews>
    <sheetView topLeftCell="B1" zoomScale="80" zoomScaleNormal="80" workbookViewId="0">
      <selection activeCell="S29" sqref="S29"/>
    </sheetView>
  </sheetViews>
  <sheetFormatPr baseColWidth="10" defaultColWidth="8.83203125" defaultRowHeight="15" x14ac:dyDescent="0.2"/>
  <cols>
    <col min="1" max="1" width="34.33203125" bestFit="1" customWidth="1"/>
    <col min="13" max="13" width="20.6640625" bestFit="1" customWidth="1"/>
    <col min="14" max="14" width="15.1640625" bestFit="1" customWidth="1"/>
    <col min="23" max="23" width="34.33203125" bestFit="1" customWidth="1"/>
    <col min="24" max="24" width="13.6640625" customWidth="1"/>
  </cols>
  <sheetData>
    <row r="2" spans="1:28" x14ac:dyDescent="0.2">
      <c r="A2" s="84">
        <v>0</v>
      </c>
      <c r="B2" s="84"/>
      <c r="C2" s="84">
        <v>2</v>
      </c>
      <c r="D2" s="84"/>
      <c r="E2" s="84">
        <v>4</v>
      </c>
      <c r="F2" s="84"/>
      <c r="G2" s="84">
        <v>6</v>
      </c>
      <c r="H2" s="84"/>
      <c r="I2" s="84">
        <v>8</v>
      </c>
      <c r="J2" s="84"/>
      <c r="K2" s="84">
        <v>10</v>
      </c>
      <c r="L2" s="84"/>
      <c r="M2" t="s">
        <v>50</v>
      </c>
    </row>
    <row r="3" spans="1:28" x14ac:dyDescent="0.2">
      <c r="A3" s="84" t="s">
        <v>9</v>
      </c>
      <c r="B3" s="84"/>
      <c r="C3" s="84"/>
      <c r="D3" s="84"/>
      <c r="E3" s="84"/>
      <c r="F3" s="84" t="s">
        <v>16</v>
      </c>
      <c r="G3" s="84"/>
      <c r="H3" s="84"/>
      <c r="I3" s="84"/>
      <c r="J3" s="84"/>
      <c r="M3" s="90" t="s">
        <v>51</v>
      </c>
    </row>
    <row r="4" spans="1:28" x14ac:dyDescent="0.2">
      <c r="A4" s="84" t="s">
        <v>13</v>
      </c>
      <c r="B4" s="84"/>
      <c r="C4" s="84"/>
      <c r="D4" s="84"/>
      <c r="E4" s="84"/>
      <c r="F4" s="84" t="s">
        <v>14</v>
      </c>
      <c r="G4" s="84"/>
      <c r="H4" s="84"/>
      <c r="I4" s="84"/>
      <c r="J4" s="84"/>
      <c r="M4" s="91"/>
    </row>
    <row r="5" spans="1:28" x14ac:dyDescent="0.2">
      <c r="A5" s="84" t="s">
        <v>9</v>
      </c>
      <c r="B5" s="84"/>
      <c r="C5" s="84"/>
      <c r="D5" s="84"/>
      <c r="E5" s="84"/>
      <c r="F5" s="84" t="s">
        <v>16</v>
      </c>
      <c r="G5" s="84"/>
      <c r="H5" s="84"/>
      <c r="I5" s="84"/>
      <c r="J5" s="84"/>
      <c r="M5" s="90" t="s">
        <v>83</v>
      </c>
    </row>
    <row r="6" spans="1:28" x14ac:dyDescent="0.2">
      <c r="A6" s="84" t="s">
        <v>13</v>
      </c>
      <c r="B6" s="84"/>
      <c r="C6" s="84"/>
      <c r="D6" s="84"/>
      <c r="E6" s="84"/>
      <c r="F6" s="84" t="s">
        <v>14</v>
      </c>
      <c r="G6" s="84"/>
      <c r="H6" s="84"/>
      <c r="I6" s="84"/>
      <c r="J6" s="84"/>
      <c r="M6" s="91"/>
    </row>
    <row r="7" spans="1:28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28" x14ac:dyDescent="0.2">
      <c r="R8" t="s">
        <v>20</v>
      </c>
    </row>
    <row r="9" spans="1:28" x14ac:dyDescent="0.2">
      <c r="A9">
        <v>6.6000000000000003E-2</v>
      </c>
      <c r="B9">
        <v>6.8000000000000005E-2</v>
      </c>
      <c r="C9">
        <v>0.38300000000000001</v>
      </c>
      <c r="D9">
        <v>0.379</v>
      </c>
      <c r="E9">
        <v>0.59699999999999998</v>
      </c>
      <c r="F9">
        <v>0.6</v>
      </c>
      <c r="G9">
        <v>0.77800000000000002</v>
      </c>
      <c r="H9">
        <v>0.77900000000000003</v>
      </c>
      <c r="I9">
        <v>1.109</v>
      </c>
      <c r="J9">
        <v>0.996</v>
      </c>
      <c r="K9">
        <v>1.2310000000000001</v>
      </c>
      <c r="L9">
        <v>1.1140000000000001</v>
      </c>
      <c r="O9">
        <v>0</v>
      </c>
      <c r="P9">
        <v>6.6000000000000003E-2</v>
      </c>
      <c r="Q9">
        <v>6.8000000000000005E-2</v>
      </c>
      <c r="R9">
        <f>AVERAGE(P9:Q9)</f>
        <v>6.7000000000000004E-2</v>
      </c>
      <c r="S9">
        <f>R9-$R$9</f>
        <v>0</v>
      </c>
      <c r="AB9" s="5"/>
    </row>
    <row r="10" spans="1:28" x14ac:dyDescent="0.2">
      <c r="A10">
        <v>0.221</v>
      </c>
      <c r="B10">
        <v>0.255</v>
      </c>
      <c r="C10">
        <v>0.251</v>
      </c>
      <c r="D10">
        <v>0.24199999999999999</v>
      </c>
      <c r="E10">
        <v>0.23799999999999999</v>
      </c>
      <c r="F10" s="22">
        <v>0.29699999999999999</v>
      </c>
      <c r="G10" s="22">
        <v>0.33800000000000002</v>
      </c>
      <c r="H10" s="22">
        <v>0.32600000000000001</v>
      </c>
      <c r="I10" s="22">
        <v>0.312</v>
      </c>
      <c r="J10" s="22">
        <v>0.32100000000000001</v>
      </c>
      <c r="K10" s="22"/>
      <c r="L10" s="90" t="s">
        <v>51</v>
      </c>
      <c r="O10">
        <v>2</v>
      </c>
      <c r="P10">
        <v>0.38300000000000001</v>
      </c>
      <c r="Q10">
        <v>0.379</v>
      </c>
      <c r="R10">
        <f t="shared" ref="R10:R14" si="0">AVERAGE(P10:Q10)</f>
        <v>0.38100000000000001</v>
      </c>
      <c r="S10">
        <f t="shared" ref="S10:S14" si="1">R10-$R$9</f>
        <v>0.314</v>
      </c>
      <c r="AB10" s="5"/>
    </row>
    <row r="11" spans="1:28" x14ac:dyDescent="0.2">
      <c r="A11" s="22">
        <v>0.32200000000000001</v>
      </c>
      <c r="B11" s="22">
        <v>0.315</v>
      </c>
      <c r="C11" s="22">
        <v>0.312</v>
      </c>
      <c r="D11" s="22">
        <v>0.29799999999999999</v>
      </c>
      <c r="E11" s="22">
        <v>0.309</v>
      </c>
      <c r="F11" s="22">
        <v>0.34399999999999997</v>
      </c>
      <c r="G11" s="22">
        <v>0.35499999999999998</v>
      </c>
      <c r="H11" s="22">
        <v>0.33600000000000002</v>
      </c>
      <c r="I11" s="22">
        <v>0.36799999999999999</v>
      </c>
      <c r="J11" s="22">
        <v>0.36199999999999999</v>
      </c>
      <c r="K11" s="22"/>
      <c r="L11" s="91"/>
      <c r="O11">
        <v>4</v>
      </c>
      <c r="P11">
        <v>0.59699999999999998</v>
      </c>
      <c r="Q11">
        <v>0.6</v>
      </c>
      <c r="R11">
        <f t="shared" si="0"/>
        <v>0.59850000000000003</v>
      </c>
      <c r="S11">
        <f t="shared" si="1"/>
        <v>0.53150000000000008</v>
      </c>
      <c r="AB11" s="5"/>
    </row>
    <row r="12" spans="1:28" x14ac:dyDescent="0.2">
      <c r="A12" s="22">
        <v>0.23599999999999999</v>
      </c>
      <c r="B12" s="22">
        <v>0.249</v>
      </c>
      <c r="C12" s="22">
        <v>0.26100000000000001</v>
      </c>
      <c r="D12" s="22">
        <v>0.26100000000000001</v>
      </c>
      <c r="E12" s="22">
        <v>0.28199999999999997</v>
      </c>
      <c r="F12" s="22">
        <v>0.32</v>
      </c>
      <c r="G12" s="22">
        <v>0.32100000000000001</v>
      </c>
      <c r="H12" s="22">
        <v>0.317</v>
      </c>
      <c r="I12" s="22">
        <v>0.312</v>
      </c>
      <c r="J12" s="22">
        <v>0.30599999999999999</v>
      </c>
      <c r="L12" s="90" t="s">
        <v>52</v>
      </c>
      <c r="O12">
        <v>6</v>
      </c>
      <c r="P12">
        <v>0.77800000000000002</v>
      </c>
      <c r="Q12">
        <v>0.77900000000000003</v>
      </c>
      <c r="R12">
        <f t="shared" si="0"/>
        <v>0.77849999999999997</v>
      </c>
      <c r="S12">
        <f t="shared" si="1"/>
        <v>0.71150000000000002</v>
      </c>
    </row>
    <row r="13" spans="1:28" x14ac:dyDescent="0.2">
      <c r="A13" s="22">
        <v>0.32200000000000001</v>
      </c>
      <c r="B13" s="22">
        <v>0.29699999999999999</v>
      </c>
      <c r="C13" s="22">
        <v>0.31</v>
      </c>
      <c r="D13" s="22">
        <v>0.30199999999999999</v>
      </c>
      <c r="E13" s="22">
        <v>0.29199999999999998</v>
      </c>
      <c r="F13" s="22">
        <v>0.28799999999999998</v>
      </c>
      <c r="G13" s="22">
        <v>0.29699999999999999</v>
      </c>
      <c r="H13" s="22">
        <v>0.28999999999999998</v>
      </c>
      <c r="I13" s="22">
        <v>0.27900000000000003</v>
      </c>
      <c r="J13" s="22">
        <v>0.30199999999999999</v>
      </c>
      <c r="L13" s="91"/>
      <c r="O13">
        <v>8</v>
      </c>
      <c r="P13">
        <v>1.109</v>
      </c>
      <c r="Q13">
        <v>0.996</v>
      </c>
      <c r="R13">
        <f t="shared" si="0"/>
        <v>1.0525</v>
      </c>
      <c r="S13">
        <f t="shared" si="1"/>
        <v>0.98550000000000004</v>
      </c>
      <c r="AB13" s="5"/>
    </row>
    <row r="14" spans="1:28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O14">
        <v>10</v>
      </c>
      <c r="P14">
        <v>1.2310000000000001</v>
      </c>
      <c r="Q14">
        <v>1.1140000000000001</v>
      </c>
      <c r="R14">
        <f t="shared" si="0"/>
        <v>1.1725000000000001</v>
      </c>
      <c r="S14">
        <f t="shared" si="1"/>
        <v>1.1055000000000001</v>
      </c>
    </row>
    <row r="15" spans="1:28" x14ac:dyDescent="0.2">
      <c r="A15" s="22">
        <f>A10-$R$9</f>
        <v>0.154</v>
      </c>
      <c r="B15" s="22">
        <f t="shared" ref="B15:J15" si="2">B10-$R$9</f>
        <v>0.188</v>
      </c>
      <c r="C15" s="22">
        <f t="shared" si="2"/>
        <v>0.184</v>
      </c>
      <c r="D15" s="22">
        <f t="shared" si="2"/>
        <v>0.17499999999999999</v>
      </c>
      <c r="E15" s="22">
        <f t="shared" si="2"/>
        <v>0.17099999999999999</v>
      </c>
      <c r="F15" s="22">
        <f t="shared" si="2"/>
        <v>0.22999999999999998</v>
      </c>
      <c r="G15" s="22">
        <f t="shared" si="2"/>
        <v>0.27100000000000002</v>
      </c>
      <c r="H15" s="22">
        <f t="shared" si="2"/>
        <v>0.25900000000000001</v>
      </c>
      <c r="I15" s="22">
        <f t="shared" si="2"/>
        <v>0.245</v>
      </c>
      <c r="J15" s="22">
        <f t="shared" si="2"/>
        <v>0.254</v>
      </c>
      <c r="K15" s="22"/>
      <c r="L15" s="90" t="s">
        <v>51</v>
      </c>
    </row>
    <row r="16" spans="1:28" x14ac:dyDescent="0.2">
      <c r="A16" s="22">
        <f t="shared" ref="A16:J18" si="3">A11-$R$9</f>
        <v>0.255</v>
      </c>
      <c r="B16" s="22">
        <f t="shared" si="3"/>
        <v>0.248</v>
      </c>
      <c r="C16" s="22">
        <f t="shared" si="3"/>
        <v>0.245</v>
      </c>
      <c r="D16" s="22">
        <f t="shared" si="3"/>
        <v>0.23099999999999998</v>
      </c>
      <c r="E16" s="22">
        <f t="shared" si="3"/>
        <v>0.24199999999999999</v>
      </c>
      <c r="F16" s="22">
        <f t="shared" si="3"/>
        <v>0.27699999999999997</v>
      </c>
      <c r="G16" s="22">
        <f t="shared" si="3"/>
        <v>0.28799999999999998</v>
      </c>
      <c r="H16" s="22">
        <f t="shared" si="3"/>
        <v>0.26900000000000002</v>
      </c>
      <c r="I16" s="22">
        <f t="shared" si="3"/>
        <v>0.30099999999999999</v>
      </c>
      <c r="J16" s="22">
        <f t="shared" si="3"/>
        <v>0.29499999999999998</v>
      </c>
      <c r="K16" s="22"/>
      <c r="L16" s="91"/>
      <c r="M16" t="s">
        <v>53</v>
      </c>
    </row>
    <row r="17" spans="1:29" x14ac:dyDescent="0.2">
      <c r="A17" s="22">
        <f t="shared" si="3"/>
        <v>0.16899999999999998</v>
      </c>
      <c r="B17" s="22">
        <f t="shared" si="3"/>
        <v>0.182</v>
      </c>
      <c r="C17" s="22">
        <f t="shared" si="3"/>
        <v>0.19400000000000001</v>
      </c>
      <c r="D17" s="22">
        <f t="shared" si="3"/>
        <v>0.19400000000000001</v>
      </c>
      <c r="E17" s="22">
        <f t="shared" si="3"/>
        <v>0.21499999999999997</v>
      </c>
      <c r="F17" s="22">
        <f t="shared" si="3"/>
        <v>0.253</v>
      </c>
      <c r="G17" s="22">
        <f t="shared" si="3"/>
        <v>0.254</v>
      </c>
      <c r="H17" s="22">
        <f t="shared" si="3"/>
        <v>0.25</v>
      </c>
      <c r="I17" s="22">
        <f t="shared" si="3"/>
        <v>0.245</v>
      </c>
      <c r="J17" s="22">
        <f t="shared" si="3"/>
        <v>0.23899999999999999</v>
      </c>
      <c r="K17" s="22"/>
      <c r="L17" s="90" t="s">
        <v>52</v>
      </c>
      <c r="Z17" s="5"/>
      <c r="AB17" s="5"/>
    </row>
    <row r="18" spans="1:29" x14ac:dyDescent="0.2">
      <c r="A18" s="22">
        <f t="shared" si="3"/>
        <v>0.255</v>
      </c>
      <c r="B18" s="22">
        <f t="shared" si="3"/>
        <v>0.22999999999999998</v>
      </c>
      <c r="C18" s="22">
        <f t="shared" si="3"/>
        <v>0.24299999999999999</v>
      </c>
      <c r="D18" s="22">
        <f t="shared" si="3"/>
        <v>0.23499999999999999</v>
      </c>
      <c r="E18" s="22">
        <f t="shared" si="3"/>
        <v>0.22499999999999998</v>
      </c>
      <c r="F18" s="22">
        <f t="shared" si="3"/>
        <v>0.22099999999999997</v>
      </c>
      <c r="G18" s="22">
        <f t="shared" si="3"/>
        <v>0.22999999999999998</v>
      </c>
      <c r="H18" s="22">
        <f t="shared" si="3"/>
        <v>0.22299999999999998</v>
      </c>
      <c r="I18" s="22">
        <f t="shared" si="3"/>
        <v>0.21200000000000002</v>
      </c>
      <c r="J18" s="22">
        <f t="shared" si="3"/>
        <v>0.23499999999999999</v>
      </c>
      <c r="K18" s="22"/>
      <c r="L18" s="91"/>
      <c r="Y18" s="5"/>
      <c r="Z18" s="5"/>
    </row>
    <row r="19" spans="1:29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29" x14ac:dyDescent="0.2">
      <c r="A20" s="22">
        <f>(A15-0.0564)/0.1103</f>
        <v>0.884859474161378</v>
      </c>
      <c r="B20" s="22">
        <f t="shared" ref="B20:J20" si="4">(B15-0.0564)/0.1103</f>
        <v>1.1931097008159566</v>
      </c>
      <c r="C20" s="22">
        <f t="shared" si="4"/>
        <v>1.156844968268359</v>
      </c>
      <c r="D20" s="22">
        <f t="shared" si="4"/>
        <v>1.0752493200362647</v>
      </c>
      <c r="E20" s="22">
        <f t="shared" si="4"/>
        <v>1.0389845874886672</v>
      </c>
      <c r="F20" s="22">
        <f t="shared" si="4"/>
        <v>1.5738893925657296</v>
      </c>
      <c r="G20" s="22">
        <f t="shared" si="4"/>
        <v>1.945602901178604</v>
      </c>
      <c r="H20" s="22">
        <f t="shared" si="4"/>
        <v>1.8368087035358116</v>
      </c>
      <c r="I20" s="22">
        <f t="shared" si="4"/>
        <v>1.7098821396192203</v>
      </c>
      <c r="J20" s="22">
        <f t="shared" si="4"/>
        <v>1.7914777878513146</v>
      </c>
      <c r="L20" s="90" t="s">
        <v>51</v>
      </c>
    </row>
    <row r="21" spans="1:29" x14ac:dyDescent="0.2">
      <c r="A21" s="22">
        <f t="shared" ref="A21:J23" si="5">(A16-0.0564)/0.1103</f>
        <v>1.8005439709882141</v>
      </c>
      <c r="B21" s="22">
        <f t="shared" si="5"/>
        <v>1.7370806890299184</v>
      </c>
      <c r="C21" s="22">
        <f t="shared" si="5"/>
        <v>1.7098821396192203</v>
      </c>
      <c r="D21" s="22">
        <f t="shared" si="5"/>
        <v>1.582955575702629</v>
      </c>
      <c r="E21" s="22">
        <f t="shared" si="5"/>
        <v>1.6826835902085222</v>
      </c>
      <c r="F21" s="22">
        <f t="shared" si="5"/>
        <v>1.9999999999999998</v>
      </c>
      <c r="G21" s="22">
        <f t="shared" si="5"/>
        <v>2.0997280145058927</v>
      </c>
      <c r="H21" s="22">
        <f t="shared" si="5"/>
        <v>1.9274705349048054</v>
      </c>
      <c r="I21" s="22">
        <f t="shared" si="5"/>
        <v>2.2175883952855848</v>
      </c>
      <c r="J21" s="22">
        <f t="shared" si="5"/>
        <v>2.1631912964641886</v>
      </c>
      <c r="L21" s="91"/>
    </row>
    <row r="22" spans="1:29" x14ac:dyDescent="0.2">
      <c r="A22" s="22">
        <f t="shared" si="5"/>
        <v>1.0208522212148683</v>
      </c>
      <c r="B22" s="22">
        <f t="shared" si="5"/>
        <v>1.1387126019945601</v>
      </c>
      <c r="C22" s="22">
        <f t="shared" si="5"/>
        <v>1.2475067996373528</v>
      </c>
      <c r="D22" s="22">
        <f t="shared" si="5"/>
        <v>1.2475067996373528</v>
      </c>
      <c r="E22" s="22">
        <f t="shared" si="5"/>
        <v>1.4378966455122391</v>
      </c>
      <c r="F22" s="22">
        <f t="shared" si="5"/>
        <v>1.7824116047144152</v>
      </c>
      <c r="G22" s="22">
        <f t="shared" si="5"/>
        <v>1.7914777878513146</v>
      </c>
      <c r="H22" s="22">
        <f t="shared" si="5"/>
        <v>1.7552130553037171</v>
      </c>
      <c r="I22" s="22">
        <f t="shared" si="5"/>
        <v>1.7098821396192203</v>
      </c>
      <c r="J22" s="22">
        <f t="shared" si="5"/>
        <v>1.6554850407978241</v>
      </c>
      <c r="L22" s="90" t="s">
        <v>52</v>
      </c>
    </row>
    <row r="23" spans="1:29" x14ac:dyDescent="0.2">
      <c r="A23" s="22">
        <f t="shared" si="5"/>
        <v>1.8005439709882141</v>
      </c>
      <c r="B23" s="22">
        <f t="shared" si="5"/>
        <v>1.5738893925657296</v>
      </c>
      <c r="C23" s="22">
        <f t="shared" si="5"/>
        <v>1.6917497733454216</v>
      </c>
      <c r="D23" s="22">
        <f t="shared" si="5"/>
        <v>1.6192203082502266</v>
      </c>
      <c r="E23" s="22">
        <f t="shared" si="5"/>
        <v>1.5285584768812328</v>
      </c>
      <c r="F23" s="22">
        <f t="shared" si="5"/>
        <v>1.4922937443336353</v>
      </c>
      <c r="G23" s="22">
        <f t="shared" si="5"/>
        <v>1.5738893925657296</v>
      </c>
      <c r="H23" s="22">
        <f t="shared" si="5"/>
        <v>1.5104261106074341</v>
      </c>
      <c r="I23" s="22">
        <f t="shared" si="5"/>
        <v>1.4106980961015414</v>
      </c>
      <c r="J23" s="22">
        <f t="shared" si="5"/>
        <v>1.6192203082502266</v>
      </c>
      <c r="L23" s="91"/>
    </row>
    <row r="25" spans="1:29" x14ac:dyDescent="0.2">
      <c r="B25" t="s">
        <v>35</v>
      </c>
      <c r="C25" t="s">
        <v>36</v>
      </c>
      <c r="D25" t="s">
        <v>37</v>
      </c>
      <c r="E25" t="s">
        <v>54</v>
      </c>
      <c r="F25" t="s">
        <v>55</v>
      </c>
    </row>
    <row r="26" spans="1:29" x14ac:dyDescent="0.2">
      <c r="A26" t="s">
        <v>9</v>
      </c>
      <c r="B26">
        <f>A20/50</f>
        <v>1.7697189483227561E-2</v>
      </c>
      <c r="C26">
        <f t="shared" ref="C26:F26" si="6">B20/50</f>
        <v>2.386219401631913E-2</v>
      </c>
      <c r="D26">
        <f t="shared" si="6"/>
        <v>2.313689936536718E-2</v>
      </c>
      <c r="E26">
        <f t="shared" si="6"/>
        <v>2.1504986400725293E-2</v>
      </c>
      <c r="F26">
        <f t="shared" si="6"/>
        <v>2.0779691749773344E-2</v>
      </c>
    </row>
    <row r="27" spans="1:29" x14ac:dyDescent="0.2">
      <c r="A27" t="s">
        <v>28</v>
      </c>
      <c r="B27">
        <f>A22/50</f>
        <v>2.0417044424297367E-2</v>
      </c>
      <c r="C27">
        <f t="shared" ref="C27:F27" si="7">B22/50</f>
        <v>2.2774252039891203E-2</v>
      </c>
      <c r="D27">
        <f t="shared" si="7"/>
        <v>2.4950135992747056E-2</v>
      </c>
      <c r="E27">
        <f t="shared" si="7"/>
        <v>2.4950135992747056E-2</v>
      </c>
      <c r="F27">
        <f t="shared" si="7"/>
        <v>2.8757932910244782E-2</v>
      </c>
    </row>
    <row r="28" spans="1:29" x14ac:dyDescent="0.2">
      <c r="A28" t="s">
        <v>22</v>
      </c>
      <c r="B28">
        <f>F20/50</f>
        <v>3.1477787851314588E-2</v>
      </c>
      <c r="C28">
        <f t="shared" ref="C28:F28" si="8">G20/50</f>
        <v>3.8912058023572081E-2</v>
      </c>
      <c r="D28">
        <f t="shared" si="8"/>
        <v>3.6736174070716235E-2</v>
      </c>
      <c r="E28">
        <f t="shared" si="8"/>
        <v>3.4197642792384408E-2</v>
      </c>
      <c r="F28">
        <f t="shared" si="8"/>
        <v>3.5829555757026295E-2</v>
      </c>
      <c r="AA28" s="5"/>
    </row>
    <row r="29" spans="1:29" x14ac:dyDescent="0.2">
      <c r="A29" t="s">
        <v>29</v>
      </c>
      <c r="B29">
        <f>F22/50</f>
        <v>3.5648232094288301E-2</v>
      </c>
      <c r="C29">
        <f t="shared" ref="C29:F29" si="9">G22/50</f>
        <v>3.5829555757026295E-2</v>
      </c>
      <c r="D29">
        <f t="shared" si="9"/>
        <v>3.5104261106074341E-2</v>
      </c>
      <c r="E29">
        <f t="shared" si="9"/>
        <v>3.4197642792384408E-2</v>
      </c>
      <c r="F29">
        <f t="shared" si="9"/>
        <v>3.3109700815956482E-2</v>
      </c>
      <c r="AA29" s="5"/>
    </row>
    <row r="30" spans="1:29" x14ac:dyDescent="0.2">
      <c r="A30" t="s">
        <v>24</v>
      </c>
      <c r="B30">
        <f>A21/50</f>
        <v>3.6010879419764281E-2</v>
      </c>
      <c r="C30">
        <f t="shared" ref="C30:F30" si="10">B21/50</f>
        <v>3.4741613780598368E-2</v>
      </c>
      <c r="D30">
        <f t="shared" si="10"/>
        <v>3.4197642792384408E-2</v>
      </c>
      <c r="E30">
        <f t="shared" si="10"/>
        <v>3.1659111514052582E-2</v>
      </c>
      <c r="F30">
        <f t="shared" si="10"/>
        <v>3.3653671804170442E-2</v>
      </c>
      <c r="AA30" s="5"/>
    </row>
    <row r="31" spans="1:29" x14ac:dyDescent="0.2">
      <c r="A31" t="s">
        <v>30</v>
      </c>
      <c r="B31">
        <f>A23/50</f>
        <v>3.6010879419764281E-2</v>
      </c>
      <c r="C31">
        <f t="shared" ref="C31:F31" si="11">B23/50</f>
        <v>3.1477787851314588E-2</v>
      </c>
      <c r="D31">
        <f t="shared" si="11"/>
        <v>3.3834995466908435E-2</v>
      </c>
      <c r="E31">
        <f t="shared" si="11"/>
        <v>3.2384406165004528E-2</v>
      </c>
      <c r="F31">
        <f t="shared" si="11"/>
        <v>3.0571169537624655E-2</v>
      </c>
      <c r="X31" s="5"/>
      <c r="AB31" s="5"/>
      <c r="AC31" s="5"/>
    </row>
    <row r="32" spans="1:29" x14ac:dyDescent="0.2">
      <c r="A32" t="s">
        <v>26</v>
      </c>
      <c r="B32">
        <f>F21/50</f>
        <v>3.9999999999999994E-2</v>
      </c>
      <c r="C32">
        <f t="shared" ref="C32:F32" si="12">G21/50</f>
        <v>4.1994560290117854E-2</v>
      </c>
      <c r="D32">
        <f t="shared" si="12"/>
        <v>3.8549410698096108E-2</v>
      </c>
      <c r="E32">
        <f t="shared" si="12"/>
        <v>4.4351767905711693E-2</v>
      </c>
      <c r="F32">
        <f t="shared" si="12"/>
        <v>4.3263825929283774E-2</v>
      </c>
      <c r="AA32" s="5"/>
    </row>
    <row r="33" spans="1:29" x14ac:dyDescent="0.2">
      <c r="A33" t="s">
        <v>31</v>
      </c>
      <c r="B33">
        <f>F23/50</f>
        <v>2.9845874886672705E-2</v>
      </c>
      <c r="C33">
        <f t="shared" ref="C33:F33" si="13">G23/50</f>
        <v>3.1477787851314588E-2</v>
      </c>
      <c r="D33">
        <f t="shared" si="13"/>
        <v>3.0208522212148682E-2</v>
      </c>
      <c r="E33">
        <f t="shared" si="13"/>
        <v>2.8213961922030829E-2</v>
      </c>
      <c r="F33">
        <f t="shared" si="13"/>
        <v>3.2384406165004528E-2</v>
      </c>
      <c r="AA33" s="5"/>
    </row>
    <row r="34" spans="1:29" x14ac:dyDescent="0.2">
      <c r="AC34" s="5"/>
    </row>
    <row r="35" spans="1:29" x14ac:dyDescent="0.2">
      <c r="X35" s="5"/>
      <c r="AB35" s="5"/>
      <c r="AC35" s="5"/>
    </row>
    <row r="36" spans="1:29" x14ac:dyDescent="0.2">
      <c r="K36" s="8"/>
      <c r="L36" s="8"/>
      <c r="AA36" s="5"/>
    </row>
    <row r="37" spans="1:29" x14ac:dyDescent="0.2">
      <c r="AA37" s="5"/>
    </row>
    <row r="38" spans="1:29" x14ac:dyDescent="0.2">
      <c r="R38" s="22"/>
      <c r="S38" s="22"/>
    </row>
    <row r="39" spans="1:29" x14ac:dyDescent="0.2">
      <c r="R39" s="22"/>
      <c r="S39" s="22"/>
      <c r="Z39" s="5"/>
      <c r="AA39" s="5"/>
      <c r="AC39" s="5"/>
    </row>
    <row r="40" spans="1:29" x14ac:dyDescent="0.2">
      <c r="R40" s="22"/>
      <c r="S40" s="22"/>
      <c r="Z40" s="5"/>
      <c r="AA40" s="5"/>
    </row>
    <row r="41" spans="1:29" x14ac:dyDescent="0.2">
      <c r="N41" s="5"/>
      <c r="R41" s="22"/>
      <c r="S41" s="22"/>
    </row>
    <row r="42" spans="1:29" x14ac:dyDescent="0.2">
      <c r="R42" s="22"/>
      <c r="S42" s="22"/>
    </row>
    <row r="43" spans="1:29" x14ac:dyDescent="0.2">
      <c r="R43" s="22"/>
      <c r="S43" s="22"/>
    </row>
    <row r="44" spans="1:29" x14ac:dyDescent="0.2">
      <c r="R44" s="22"/>
      <c r="S44" s="22"/>
      <c r="AA44" s="5"/>
    </row>
    <row r="45" spans="1:29" x14ac:dyDescent="0.2">
      <c r="AA45" s="5"/>
    </row>
    <row r="46" spans="1:29" x14ac:dyDescent="0.2">
      <c r="L46" s="5"/>
      <c r="N46" s="5"/>
      <c r="AA46" s="5"/>
    </row>
    <row r="47" spans="1:29" x14ac:dyDescent="0.2">
      <c r="K47" s="5"/>
      <c r="L47" s="5"/>
      <c r="AA47" s="5"/>
    </row>
    <row r="49" spans="13:31" x14ac:dyDescent="0.2">
      <c r="AB49" s="5"/>
      <c r="AE49" s="5"/>
    </row>
    <row r="50" spans="13:31" x14ac:dyDescent="0.2">
      <c r="AB50" s="5"/>
      <c r="AE50" s="5"/>
    </row>
    <row r="51" spans="13:31" x14ac:dyDescent="0.2">
      <c r="AB51" s="5"/>
      <c r="AE51" s="5"/>
    </row>
    <row r="52" spans="13:31" x14ac:dyDescent="0.2">
      <c r="AB52" s="5"/>
    </row>
    <row r="53" spans="13:31" x14ac:dyDescent="0.2">
      <c r="Y53" s="5"/>
      <c r="AA53" s="5"/>
    </row>
    <row r="54" spans="13:31" x14ac:dyDescent="0.2">
      <c r="AB54" s="5"/>
    </row>
    <row r="55" spans="13:31" x14ac:dyDescent="0.2">
      <c r="M55" s="5"/>
      <c r="AB55" s="5"/>
    </row>
    <row r="56" spans="13:31" x14ac:dyDescent="0.2">
      <c r="M56" s="5"/>
      <c r="Y56" s="5"/>
    </row>
    <row r="57" spans="13:31" x14ac:dyDescent="0.2">
      <c r="Y57" s="5"/>
    </row>
    <row r="58" spans="13:31" x14ac:dyDescent="0.2">
      <c r="AB58" s="5"/>
    </row>
    <row r="60" spans="13:31" x14ac:dyDescent="0.2">
      <c r="M60" s="5"/>
    </row>
    <row r="63" spans="13:31" x14ac:dyDescent="0.2">
      <c r="AB63" s="5"/>
    </row>
    <row r="64" spans="13:31" x14ac:dyDescent="0.2">
      <c r="AB64" s="5"/>
    </row>
    <row r="68" spans="31:31" x14ac:dyDescent="0.2">
      <c r="AE68" s="5"/>
    </row>
    <row r="70" spans="31:31" x14ac:dyDescent="0.2">
      <c r="AE70" s="5"/>
    </row>
  </sheetData>
  <mergeCells count="22">
    <mergeCell ref="L22:L23"/>
    <mergeCell ref="A3:E3"/>
    <mergeCell ref="F3:J3"/>
    <mergeCell ref="M3:M4"/>
    <mergeCell ref="A4:E4"/>
    <mergeCell ref="F4:J4"/>
    <mergeCell ref="A5:E5"/>
    <mergeCell ref="F5:J5"/>
    <mergeCell ref="M5:M6"/>
    <mergeCell ref="A6:E6"/>
    <mergeCell ref="F6:J6"/>
    <mergeCell ref="L10:L11"/>
    <mergeCell ref="L12:L13"/>
    <mergeCell ref="L15:L16"/>
    <mergeCell ref="L17:L18"/>
    <mergeCell ref="L20:L21"/>
    <mergeCell ref="K2:L2"/>
    <mergeCell ref="A2:B2"/>
    <mergeCell ref="C2:D2"/>
    <mergeCell ref="E2:F2"/>
    <mergeCell ref="G2:H2"/>
    <mergeCell ref="I2:J2"/>
  </mergeCells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7F75A-2862-4E7C-86BD-07882FE8AC55}">
  <dimension ref="A1:J25"/>
  <sheetViews>
    <sheetView workbookViewId="0">
      <selection activeCell="F28" sqref="F28"/>
    </sheetView>
  </sheetViews>
  <sheetFormatPr baseColWidth="10" defaultColWidth="8.83203125" defaultRowHeight="13" x14ac:dyDescent="0.15"/>
  <cols>
    <col min="1" max="4" width="9.1640625" style="17"/>
    <col min="5" max="5" width="33.1640625" style="17" bestFit="1" customWidth="1"/>
    <col min="6" max="260" width="9.1640625" style="17"/>
    <col min="261" max="261" width="33.1640625" style="17" bestFit="1" customWidth="1"/>
    <col min="262" max="516" width="9.1640625" style="17"/>
    <col min="517" max="517" width="33.1640625" style="17" bestFit="1" customWidth="1"/>
    <col min="518" max="772" width="9.1640625" style="17"/>
    <col min="773" max="773" width="33.1640625" style="17" bestFit="1" customWidth="1"/>
    <col min="774" max="1028" width="9.1640625" style="17"/>
    <col min="1029" max="1029" width="33.1640625" style="17" bestFit="1" customWidth="1"/>
    <col min="1030" max="1284" width="9.1640625" style="17"/>
    <col min="1285" max="1285" width="33.1640625" style="17" bestFit="1" customWidth="1"/>
    <col min="1286" max="1540" width="9.1640625" style="17"/>
    <col min="1541" max="1541" width="33.1640625" style="17" bestFit="1" customWidth="1"/>
    <col min="1542" max="1796" width="9.1640625" style="17"/>
    <col min="1797" max="1797" width="33.1640625" style="17" bestFit="1" customWidth="1"/>
    <col min="1798" max="2052" width="9.1640625" style="17"/>
    <col min="2053" max="2053" width="33.1640625" style="17" bestFit="1" customWidth="1"/>
    <col min="2054" max="2308" width="9.1640625" style="17"/>
    <col min="2309" max="2309" width="33.1640625" style="17" bestFit="1" customWidth="1"/>
    <col min="2310" max="2564" width="9.1640625" style="17"/>
    <col min="2565" max="2565" width="33.1640625" style="17" bestFit="1" customWidth="1"/>
    <col min="2566" max="2820" width="9.1640625" style="17"/>
    <col min="2821" max="2821" width="33.1640625" style="17" bestFit="1" customWidth="1"/>
    <col min="2822" max="3076" width="9.1640625" style="17"/>
    <col min="3077" max="3077" width="33.1640625" style="17" bestFit="1" customWidth="1"/>
    <col min="3078" max="3332" width="9.1640625" style="17"/>
    <col min="3333" max="3333" width="33.1640625" style="17" bestFit="1" customWidth="1"/>
    <col min="3334" max="3588" width="9.1640625" style="17"/>
    <col min="3589" max="3589" width="33.1640625" style="17" bestFit="1" customWidth="1"/>
    <col min="3590" max="3844" width="9.1640625" style="17"/>
    <col min="3845" max="3845" width="33.1640625" style="17" bestFit="1" customWidth="1"/>
    <col min="3846" max="4100" width="9.1640625" style="17"/>
    <col min="4101" max="4101" width="33.1640625" style="17" bestFit="1" customWidth="1"/>
    <col min="4102" max="4356" width="9.1640625" style="17"/>
    <col min="4357" max="4357" width="33.1640625" style="17" bestFit="1" customWidth="1"/>
    <col min="4358" max="4612" width="9.1640625" style="17"/>
    <col min="4613" max="4613" width="33.1640625" style="17" bestFit="1" customWidth="1"/>
    <col min="4614" max="4868" width="9.1640625" style="17"/>
    <col min="4869" max="4869" width="33.1640625" style="17" bestFit="1" customWidth="1"/>
    <col min="4870" max="5124" width="9.1640625" style="17"/>
    <col min="5125" max="5125" width="33.1640625" style="17" bestFit="1" customWidth="1"/>
    <col min="5126" max="5380" width="9.1640625" style="17"/>
    <col min="5381" max="5381" width="33.1640625" style="17" bestFit="1" customWidth="1"/>
    <col min="5382" max="5636" width="9.1640625" style="17"/>
    <col min="5637" max="5637" width="33.1640625" style="17" bestFit="1" customWidth="1"/>
    <col min="5638" max="5892" width="9.1640625" style="17"/>
    <col min="5893" max="5893" width="33.1640625" style="17" bestFit="1" customWidth="1"/>
    <col min="5894" max="6148" width="9.1640625" style="17"/>
    <col min="6149" max="6149" width="33.1640625" style="17" bestFit="1" customWidth="1"/>
    <col min="6150" max="6404" width="9.1640625" style="17"/>
    <col min="6405" max="6405" width="33.1640625" style="17" bestFit="1" customWidth="1"/>
    <col min="6406" max="6660" width="9.1640625" style="17"/>
    <col min="6661" max="6661" width="33.1640625" style="17" bestFit="1" customWidth="1"/>
    <col min="6662" max="6916" width="9.1640625" style="17"/>
    <col min="6917" max="6917" width="33.1640625" style="17" bestFit="1" customWidth="1"/>
    <col min="6918" max="7172" width="9.1640625" style="17"/>
    <col min="7173" max="7173" width="33.1640625" style="17" bestFit="1" customWidth="1"/>
    <col min="7174" max="7428" width="9.1640625" style="17"/>
    <col min="7429" max="7429" width="33.1640625" style="17" bestFit="1" customWidth="1"/>
    <col min="7430" max="7684" width="9.1640625" style="17"/>
    <col min="7685" max="7685" width="33.1640625" style="17" bestFit="1" customWidth="1"/>
    <col min="7686" max="7940" width="9.1640625" style="17"/>
    <col min="7941" max="7941" width="33.1640625" style="17" bestFit="1" customWidth="1"/>
    <col min="7942" max="8196" width="9.1640625" style="17"/>
    <col min="8197" max="8197" width="33.1640625" style="17" bestFit="1" customWidth="1"/>
    <col min="8198" max="8452" width="9.1640625" style="17"/>
    <col min="8453" max="8453" width="33.1640625" style="17" bestFit="1" customWidth="1"/>
    <col min="8454" max="8708" width="9.1640625" style="17"/>
    <col min="8709" max="8709" width="33.1640625" style="17" bestFit="1" customWidth="1"/>
    <col min="8710" max="8964" width="9.1640625" style="17"/>
    <col min="8965" max="8965" width="33.1640625" style="17" bestFit="1" customWidth="1"/>
    <col min="8966" max="9220" width="9.1640625" style="17"/>
    <col min="9221" max="9221" width="33.1640625" style="17" bestFit="1" customWidth="1"/>
    <col min="9222" max="9476" width="9.1640625" style="17"/>
    <col min="9477" max="9477" width="33.1640625" style="17" bestFit="1" customWidth="1"/>
    <col min="9478" max="9732" width="9.1640625" style="17"/>
    <col min="9733" max="9733" width="33.1640625" style="17" bestFit="1" customWidth="1"/>
    <col min="9734" max="9988" width="9.1640625" style="17"/>
    <col min="9989" max="9989" width="33.1640625" style="17" bestFit="1" customWidth="1"/>
    <col min="9990" max="10244" width="9.1640625" style="17"/>
    <col min="10245" max="10245" width="33.1640625" style="17" bestFit="1" customWidth="1"/>
    <col min="10246" max="10500" width="9.1640625" style="17"/>
    <col min="10501" max="10501" width="33.1640625" style="17" bestFit="1" customWidth="1"/>
    <col min="10502" max="10756" width="9.1640625" style="17"/>
    <col min="10757" max="10757" width="33.1640625" style="17" bestFit="1" customWidth="1"/>
    <col min="10758" max="11012" width="9.1640625" style="17"/>
    <col min="11013" max="11013" width="33.1640625" style="17" bestFit="1" customWidth="1"/>
    <col min="11014" max="11268" width="9.1640625" style="17"/>
    <col min="11269" max="11269" width="33.1640625" style="17" bestFit="1" customWidth="1"/>
    <col min="11270" max="11524" width="9.1640625" style="17"/>
    <col min="11525" max="11525" width="33.1640625" style="17" bestFit="1" customWidth="1"/>
    <col min="11526" max="11780" width="9.1640625" style="17"/>
    <col min="11781" max="11781" width="33.1640625" style="17" bestFit="1" customWidth="1"/>
    <col min="11782" max="12036" width="9.1640625" style="17"/>
    <col min="12037" max="12037" width="33.1640625" style="17" bestFit="1" customWidth="1"/>
    <col min="12038" max="12292" width="9.1640625" style="17"/>
    <col min="12293" max="12293" width="33.1640625" style="17" bestFit="1" customWidth="1"/>
    <col min="12294" max="12548" width="9.1640625" style="17"/>
    <col min="12549" max="12549" width="33.1640625" style="17" bestFit="1" customWidth="1"/>
    <col min="12550" max="12804" width="9.1640625" style="17"/>
    <col min="12805" max="12805" width="33.1640625" style="17" bestFit="1" customWidth="1"/>
    <col min="12806" max="13060" width="9.1640625" style="17"/>
    <col min="13061" max="13061" width="33.1640625" style="17" bestFit="1" customWidth="1"/>
    <col min="13062" max="13316" width="9.1640625" style="17"/>
    <col min="13317" max="13317" width="33.1640625" style="17" bestFit="1" customWidth="1"/>
    <col min="13318" max="13572" width="9.1640625" style="17"/>
    <col min="13573" max="13573" width="33.1640625" style="17" bestFit="1" customWidth="1"/>
    <col min="13574" max="13828" width="9.1640625" style="17"/>
    <col min="13829" max="13829" width="33.1640625" style="17" bestFit="1" customWidth="1"/>
    <col min="13830" max="14084" width="9.1640625" style="17"/>
    <col min="14085" max="14085" width="33.1640625" style="17" bestFit="1" customWidth="1"/>
    <col min="14086" max="14340" width="9.1640625" style="17"/>
    <col min="14341" max="14341" width="33.1640625" style="17" bestFit="1" customWidth="1"/>
    <col min="14342" max="14596" width="9.1640625" style="17"/>
    <col min="14597" max="14597" width="33.1640625" style="17" bestFit="1" customWidth="1"/>
    <col min="14598" max="14852" width="9.1640625" style="17"/>
    <col min="14853" max="14853" width="33.1640625" style="17" bestFit="1" customWidth="1"/>
    <col min="14854" max="15108" width="9.1640625" style="17"/>
    <col min="15109" max="15109" width="33.1640625" style="17" bestFit="1" customWidth="1"/>
    <col min="15110" max="15364" width="9.1640625" style="17"/>
    <col min="15365" max="15365" width="33.1640625" style="17" bestFit="1" customWidth="1"/>
    <col min="15366" max="15620" width="9.1640625" style="17"/>
    <col min="15621" max="15621" width="33.1640625" style="17" bestFit="1" customWidth="1"/>
    <col min="15622" max="15876" width="9.1640625" style="17"/>
    <col min="15877" max="15877" width="33.1640625" style="17" bestFit="1" customWidth="1"/>
    <col min="15878" max="16132" width="9.1640625" style="17"/>
    <col min="16133" max="16133" width="33.1640625" style="17" bestFit="1" customWidth="1"/>
    <col min="16134" max="16384" width="9.1640625" style="17"/>
  </cols>
  <sheetData>
    <row r="1" spans="1:10" x14ac:dyDescent="0.15">
      <c r="A1" s="17" t="s">
        <v>9</v>
      </c>
      <c r="B1" s="17">
        <v>1</v>
      </c>
    </row>
    <row r="2" spans="1:10" x14ac:dyDescent="0.15">
      <c r="A2" s="17" t="s">
        <v>9</v>
      </c>
      <c r="B2" s="17">
        <v>1.17137</v>
      </c>
    </row>
    <row r="3" spans="1:10" x14ac:dyDescent="0.15">
      <c r="A3" s="17" t="s">
        <v>9</v>
      </c>
      <c r="B3" s="17">
        <v>1.0282500000000001</v>
      </c>
    </row>
    <row r="4" spans="1:10" x14ac:dyDescent="0.15">
      <c r="A4" s="17" t="s">
        <v>9</v>
      </c>
      <c r="B4" s="17">
        <v>1.1280600000000001</v>
      </c>
    </row>
    <row r="5" spans="1:10" x14ac:dyDescent="0.15">
      <c r="A5" s="17" t="s">
        <v>9</v>
      </c>
      <c r="B5" s="17">
        <v>1.0489599999999999</v>
      </c>
    </row>
    <row r="6" spans="1:10" x14ac:dyDescent="0.15">
      <c r="A6" s="17" t="s">
        <v>9</v>
      </c>
      <c r="B6" s="17">
        <v>1.0244800000000001</v>
      </c>
    </row>
    <row r="7" spans="1:10" x14ac:dyDescent="0.15">
      <c r="A7" s="17" t="s">
        <v>16</v>
      </c>
      <c r="B7" s="17">
        <v>0.93784999999999996</v>
      </c>
    </row>
    <row r="8" spans="1:10" x14ac:dyDescent="0.15">
      <c r="A8" s="17" t="s">
        <v>16</v>
      </c>
      <c r="B8" s="17">
        <v>1.24482</v>
      </c>
    </row>
    <row r="9" spans="1:10" x14ac:dyDescent="0.15">
      <c r="A9" s="17" t="s">
        <v>16</v>
      </c>
      <c r="B9" s="17">
        <v>1.2184600000000001</v>
      </c>
    </row>
    <row r="10" spans="1:10" x14ac:dyDescent="0.15">
      <c r="A10" s="17" t="s">
        <v>16</v>
      </c>
      <c r="B10" s="17">
        <v>1.18832</v>
      </c>
    </row>
    <row r="11" spans="1:10" x14ac:dyDescent="0.15">
      <c r="A11" s="17" t="s">
        <v>16</v>
      </c>
      <c r="B11" s="17">
        <v>1.30508</v>
      </c>
      <c r="J11" s="19"/>
    </row>
    <row r="12" spans="1:10" x14ac:dyDescent="0.15">
      <c r="A12" s="17" t="s">
        <v>16</v>
      </c>
      <c r="B12" s="17">
        <v>1.11111</v>
      </c>
    </row>
    <row r="13" spans="1:10" x14ac:dyDescent="0.15">
      <c r="A13" s="17" t="s">
        <v>13</v>
      </c>
      <c r="B13" s="17">
        <v>1.5536700000000001</v>
      </c>
    </row>
    <row r="14" spans="1:10" x14ac:dyDescent="0.15">
      <c r="A14" s="17" t="s">
        <v>13</v>
      </c>
      <c r="B14" s="17">
        <v>1.8870100000000001</v>
      </c>
    </row>
    <row r="15" spans="1:10" x14ac:dyDescent="0.15">
      <c r="A15" s="17" t="s">
        <v>13</v>
      </c>
      <c r="B15" s="17">
        <v>1.6572499999999999</v>
      </c>
    </row>
    <row r="16" spans="1:10" x14ac:dyDescent="0.15">
      <c r="A16" s="17" t="s">
        <v>13</v>
      </c>
      <c r="B16" s="17">
        <v>1.7306999999999999</v>
      </c>
    </row>
    <row r="17" spans="1:9" x14ac:dyDescent="0.15">
      <c r="A17" s="17" t="s">
        <v>13</v>
      </c>
      <c r="B17" s="17">
        <v>1.6233500000000001</v>
      </c>
    </row>
    <row r="18" spans="1:9" x14ac:dyDescent="0.15">
      <c r="A18" s="17" t="s">
        <v>14</v>
      </c>
      <c r="B18" s="17">
        <v>2.0678000000000001</v>
      </c>
    </row>
    <row r="19" spans="1:9" x14ac:dyDescent="0.15">
      <c r="A19" s="17" t="s">
        <v>14</v>
      </c>
      <c r="B19" s="17">
        <v>1.9981199999999999</v>
      </c>
    </row>
    <row r="20" spans="1:9" x14ac:dyDescent="0.15">
      <c r="A20" s="17" t="s">
        <v>14</v>
      </c>
      <c r="B20" s="17">
        <v>2.0508500000000001</v>
      </c>
      <c r="I20" s="20"/>
    </row>
    <row r="21" spans="1:9" x14ac:dyDescent="0.15">
      <c r="A21" s="17" t="s">
        <v>14</v>
      </c>
      <c r="B21" s="17">
        <v>2.25047</v>
      </c>
      <c r="I21" s="20"/>
    </row>
    <row r="22" spans="1:9" x14ac:dyDescent="0.15">
      <c r="A22" s="17" t="s">
        <v>14</v>
      </c>
      <c r="B22" s="17">
        <v>2.01695</v>
      </c>
      <c r="I22" s="20"/>
    </row>
    <row r="23" spans="1:9" x14ac:dyDescent="0.15">
      <c r="I23" s="20"/>
    </row>
    <row r="24" spans="1:9" x14ac:dyDescent="0.15">
      <c r="I24" s="20"/>
    </row>
    <row r="25" spans="1:9" x14ac:dyDescent="0.15">
      <c r="I25" s="20"/>
    </row>
  </sheetData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D428-42F6-41F1-A0AD-9F91132EB619}">
  <dimension ref="A1:J25"/>
  <sheetViews>
    <sheetView workbookViewId="0">
      <selection activeCell="D1" sqref="D1:N26"/>
    </sheetView>
  </sheetViews>
  <sheetFormatPr baseColWidth="10" defaultColWidth="8.83203125" defaultRowHeight="13" x14ac:dyDescent="0.15"/>
  <cols>
    <col min="1" max="8" width="9.1640625" style="17"/>
    <col min="9" max="9" width="9.5" style="17" bestFit="1" customWidth="1"/>
    <col min="10" max="264" width="9.1640625" style="17"/>
    <col min="265" max="265" width="9.5" style="17" bestFit="1" customWidth="1"/>
    <col min="266" max="520" width="9.1640625" style="17"/>
    <col min="521" max="521" width="9.5" style="17" bestFit="1" customWidth="1"/>
    <col min="522" max="776" width="9.1640625" style="17"/>
    <col min="777" max="777" width="9.5" style="17" bestFit="1" customWidth="1"/>
    <col min="778" max="1032" width="9.1640625" style="17"/>
    <col min="1033" max="1033" width="9.5" style="17" bestFit="1" customWidth="1"/>
    <col min="1034" max="1288" width="9.1640625" style="17"/>
    <col min="1289" max="1289" width="9.5" style="17" bestFit="1" customWidth="1"/>
    <col min="1290" max="1544" width="9.1640625" style="17"/>
    <col min="1545" max="1545" width="9.5" style="17" bestFit="1" customWidth="1"/>
    <col min="1546" max="1800" width="9.1640625" style="17"/>
    <col min="1801" max="1801" width="9.5" style="17" bestFit="1" customWidth="1"/>
    <col min="1802" max="2056" width="9.1640625" style="17"/>
    <col min="2057" max="2057" width="9.5" style="17" bestFit="1" customWidth="1"/>
    <col min="2058" max="2312" width="9.1640625" style="17"/>
    <col min="2313" max="2313" width="9.5" style="17" bestFit="1" customWidth="1"/>
    <col min="2314" max="2568" width="9.1640625" style="17"/>
    <col min="2569" max="2569" width="9.5" style="17" bestFit="1" customWidth="1"/>
    <col min="2570" max="2824" width="9.1640625" style="17"/>
    <col min="2825" max="2825" width="9.5" style="17" bestFit="1" customWidth="1"/>
    <col min="2826" max="3080" width="9.1640625" style="17"/>
    <col min="3081" max="3081" width="9.5" style="17" bestFit="1" customWidth="1"/>
    <col min="3082" max="3336" width="9.1640625" style="17"/>
    <col min="3337" max="3337" width="9.5" style="17" bestFit="1" customWidth="1"/>
    <col min="3338" max="3592" width="9.1640625" style="17"/>
    <col min="3593" max="3593" width="9.5" style="17" bestFit="1" customWidth="1"/>
    <col min="3594" max="3848" width="9.1640625" style="17"/>
    <col min="3849" max="3849" width="9.5" style="17" bestFit="1" customWidth="1"/>
    <col min="3850" max="4104" width="9.1640625" style="17"/>
    <col min="4105" max="4105" width="9.5" style="17" bestFit="1" customWidth="1"/>
    <col min="4106" max="4360" width="9.1640625" style="17"/>
    <col min="4361" max="4361" width="9.5" style="17" bestFit="1" customWidth="1"/>
    <col min="4362" max="4616" width="9.1640625" style="17"/>
    <col min="4617" max="4617" width="9.5" style="17" bestFit="1" customWidth="1"/>
    <col min="4618" max="4872" width="9.1640625" style="17"/>
    <col min="4873" max="4873" width="9.5" style="17" bestFit="1" customWidth="1"/>
    <col min="4874" max="5128" width="9.1640625" style="17"/>
    <col min="5129" max="5129" width="9.5" style="17" bestFit="1" customWidth="1"/>
    <col min="5130" max="5384" width="9.1640625" style="17"/>
    <col min="5385" max="5385" width="9.5" style="17" bestFit="1" customWidth="1"/>
    <col min="5386" max="5640" width="9.1640625" style="17"/>
    <col min="5641" max="5641" width="9.5" style="17" bestFit="1" customWidth="1"/>
    <col min="5642" max="5896" width="9.1640625" style="17"/>
    <col min="5897" max="5897" width="9.5" style="17" bestFit="1" customWidth="1"/>
    <col min="5898" max="6152" width="9.1640625" style="17"/>
    <col min="6153" max="6153" width="9.5" style="17" bestFit="1" customWidth="1"/>
    <col min="6154" max="6408" width="9.1640625" style="17"/>
    <col min="6409" max="6409" width="9.5" style="17" bestFit="1" customWidth="1"/>
    <col min="6410" max="6664" width="9.1640625" style="17"/>
    <col min="6665" max="6665" width="9.5" style="17" bestFit="1" customWidth="1"/>
    <col min="6666" max="6920" width="9.1640625" style="17"/>
    <col min="6921" max="6921" width="9.5" style="17" bestFit="1" customWidth="1"/>
    <col min="6922" max="7176" width="9.1640625" style="17"/>
    <col min="7177" max="7177" width="9.5" style="17" bestFit="1" customWidth="1"/>
    <col min="7178" max="7432" width="9.1640625" style="17"/>
    <col min="7433" max="7433" width="9.5" style="17" bestFit="1" customWidth="1"/>
    <col min="7434" max="7688" width="9.1640625" style="17"/>
    <col min="7689" max="7689" width="9.5" style="17" bestFit="1" customWidth="1"/>
    <col min="7690" max="7944" width="9.1640625" style="17"/>
    <col min="7945" max="7945" width="9.5" style="17" bestFit="1" customWidth="1"/>
    <col min="7946" max="8200" width="9.1640625" style="17"/>
    <col min="8201" max="8201" width="9.5" style="17" bestFit="1" customWidth="1"/>
    <col min="8202" max="8456" width="9.1640625" style="17"/>
    <col min="8457" max="8457" width="9.5" style="17" bestFit="1" customWidth="1"/>
    <col min="8458" max="8712" width="9.1640625" style="17"/>
    <col min="8713" max="8713" width="9.5" style="17" bestFit="1" customWidth="1"/>
    <col min="8714" max="8968" width="9.1640625" style="17"/>
    <col min="8969" max="8969" width="9.5" style="17" bestFit="1" customWidth="1"/>
    <col min="8970" max="9224" width="9.1640625" style="17"/>
    <col min="9225" max="9225" width="9.5" style="17" bestFit="1" customWidth="1"/>
    <col min="9226" max="9480" width="9.1640625" style="17"/>
    <col min="9481" max="9481" width="9.5" style="17" bestFit="1" customWidth="1"/>
    <col min="9482" max="9736" width="9.1640625" style="17"/>
    <col min="9737" max="9737" width="9.5" style="17" bestFit="1" customWidth="1"/>
    <col min="9738" max="9992" width="9.1640625" style="17"/>
    <col min="9993" max="9993" width="9.5" style="17" bestFit="1" customWidth="1"/>
    <col min="9994" max="10248" width="9.1640625" style="17"/>
    <col min="10249" max="10249" width="9.5" style="17" bestFit="1" customWidth="1"/>
    <col min="10250" max="10504" width="9.1640625" style="17"/>
    <col min="10505" max="10505" width="9.5" style="17" bestFit="1" customWidth="1"/>
    <col min="10506" max="10760" width="9.1640625" style="17"/>
    <col min="10761" max="10761" width="9.5" style="17" bestFit="1" customWidth="1"/>
    <col min="10762" max="11016" width="9.1640625" style="17"/>
    <col min="11017" max="11017" width="9.5" style="17" bestFit="1" customWidth="1"/>
    <col min="11018" max="11272" width="9.1640625" style="17"/>
    <col min="11273" max="11273" width="9.5" style="17" bestFit="1" customWidth="1"/>
    <col min="11274" max="11528" width="9.1640625" style="17"/>
    <col min="11529" max="11529" width="9.5" style="17" bestFit="1" customWidth="1"/>
    <col min="11530" max="11784" width="9.1640625" style="17"/>
    <col min="11785" max="11785" width="9.5" style="17" bestFit="1" customWidth="1"/>
    <col min="11786" max="12040" width="9.1640625" style="17"/>
    <col min="12041" max="12041" width="9.5" style="17" bestFit="1" customWidth="1"/>
    <col min="12042" max="12296" width="9.1640625" style="17"/>
    <col min="12297" max="12297" width="9.5" style="17" bestFit="1" customWidth="1"/>
    <col min="12298" max="12552" width="9.1640625" style="17"/>
    <col min="12553" max="12553" width="9.5" style="17" bestFit="1" customWidth="1"/>
    <col min="12554" max="12808" width="9.1640625" style="17"/>
    <col min="12809" max="12809" width="9.5" style="17" bestFit="1" customWidth="1"/>
    <col min="12810" max="13064" width="9.1640625" style="17"/>
    <col min="13065" max="13065" width="9.5" style="17" bestFit="1" customWidth="1"/>
    <col min="13066" max="13320" width="9.1640625" style="17"/>
    <col min="13321" max="13321" width="9.5" style="17" bestFit="1" customWidth="1"/>
    <col min="13322" max="13576" width="9.1640625" style="17"/>
    <col min="13577" max="13577" width="9.5" style="17" bestFit="1" customWidth="1"/>
    <col min="13578" max="13832" width="9.1640625" style="17"/>
    <col min="13833" max="13833" width="9.5" style="17" bestFit="1" customWidth="1"/>
    <col min="13834" max="14088" width="9.1640625" style="17"/>
    <col min="14089" max="14089" width="9.5" style="17" bestFit="1" customWidth="1"/>
    <col min="14090" max="14344" width="9.1640625" style="17"/>
    <col min="14345" max="14345" width="9.5" style="17" bestFit="1" customWidth="1"/>
    <col min="14346" max="14600" width="9.1640625" style="17"/>
    <col min="14601" max="14601" width="9.5" style="17" bestFit="1" customWidth="1"/>
    <col min="14602" max="14856" width="9.1640625" style="17"/>
    <col min="14857" max="14857" width="9.5" style="17" bestFit="1" customWidth="1"/>
    <col min="14858" max="15112" width="9.1640625" style="17"/>
    <col min="15113" max="15113" width="9.5" style="17" bestFit="1" customWidth="1"/>
    <col min="15114" max="15368" width="9.1640625" style="17"/>
    <col min="15369" max="15369" width="9.5" style="17" bestFit="1" customWidth="1"/>
    <col min="15370" max="15624" width="9.1640625" style="17"/>
    <col min="15625" max="15625" width="9.5" style="17" bestFit="1" customWidth="1"/>
    <col min="15626" max="15880" width="9.1640625" style="17"/>
    <col min="15881" max="15881" width="9.5" style="17" bestFit="1" customWidth="1"/>
    <col min="15882" max="16136" width="9.1640625" style="17"/>
    <col min="16137" max="16137" width="9.5" style="17" bestFit="1" customWidth="1"/>
    <col min="16138" max="16384" width="9.1640625" style="17"/>
  </cols>
  <sheetData>
    <row r="1" spans="1:10" x14ac:dyDescent="0.15">
      <c r="A1" s="17" t="s">
        <v>9</v>
      </c>
      <c r="B1" s="17">
        <v>1</v>
      </c>
    </row>
    <row r="2" spans="1:10" x14ac:dyDescent="0.15">
      <c r="A2" s="17" t="s">
        <v>9</v>
      </c>
      <c r="B2" s="17">
        <v>1.2816099999999999</v>
      </c>
    </row>
    <row r="3" spans="1:10" x14ac:dyDescent="0.15">
      <c r="A3" s="17" t="s">
        <v>9</v>
      </c>
      <c r="B3" s="17">
        <v>1.4425300000000001</v>
      </c>
    </row>
    <row r="4" spans="1:10" x14ac:dyDescent="0.15">
      <c r="A4" s="17" t="s">
        <v>9</v>
      </c>
      <c r="B4" s="17">
        <v>1.62069</v>
      </c>
    </row>
    <row r="5" spans="1:10" x14ac:dyDescent="0.15">
      <c r="A5" s="17" t="s">
        <v>9</v>
      </c>
      <c r="B5" s="17">
        <v>1.72414</v>
      </c>
    </row>
    <row r="6" spans="1:10" x14ac:dyDescent="0.15">
      <c r="A6" s="17" t="s">
        <v>9</v>
      </c>
      <c r="B6" s="17">
        <v>1.5229900000000001</v>
      </c>
    </row>
    <row r="7" spans="1:10" x14ac:dyDescent="0.15">
      <c r="A7" s="17" t="s">
        <v>16</v>
      </c>
      <c r="B7" s="17">
        <v>0.86207</v>
      </c>
    </row>
    <row r="8" spans="1:10" x14ac:dyDescent="0.15">
      <c r="A8" s="17" t="s">
        <v>16</v>
      </c>
      <c r="B8" s="17">
        <v>0.96552000000000004</v>
      </c>
    </row>
    <row r="9" spans="1:10" x14ac:dyDescent="0.15">
      <c r="A9" s="17" t="s">
        <v>16</v>
      </c>
      <c r="B9" s="17">
        <v>0.85631999999999997</v>
      </c>
    </row>
    <row r="10" spans="1:10" x14ac:dyDescent="0.15">
      <c r="A10" s="17" t="s">
        <v>16</v>
      </c>
      <c r="B10" s="17">
        <v>1.10345</v>
      </c>
    </row>
    <row r="11" spans="1:10" x14ac:dyDescent="0.15">
      <c r="A11" s="17" t="s">
        <v>16</v>
      </c>
      <c r="B11" s="17">
        <v>1.1954</v>
      </c>
      <c r="J11" s="19"/>
    </row>
    <row r="12" spans="1:10" x14ac:dyDescent="0.15">
      <c r="A12" s="17" t="s">
        <v>16</v>
      </c>
      <c r="B12" s="17">
        <v>1.16092</v>
      </c>
    </row>
    <row r="13" spans="1:10" x14ac:dyDescent="0.15">
      <c r="A13" s="17" t="s">
        <v>13</v>
      </c>
      <c r="B13" s="17">
        <v>2.9597699999999998</v>
      </c>
    </row>
    <row r="14" spans="1:10" x14ac:dyDescent="0.15">
      <c r="A14" s="17" t="s">
        <v>13</v>
      </c>
      <c r="B14" s="17">
        <v>2.66092</v>
      </c>
    </row>
    <row r="15" spans="1:10" x14ac:dyDescent="0.15">
      <c r="A15" s="17" t="s">
        <v>13</v>
      </c>
      <c r="B15" s="17">
        <v>3.0172400000000001</v>
      </c>
    </row>
    <row r="16" spans="1:10" x14ac:dyDescent="0.15">
      <c r="A16" s="17" t="s">
        <v>13</v>
      </c>
      <c r="B16" s="17">
        <v>2.6781600000000001</v>
      </c>
    </row>
    <row r="17" spans="1:9" x14ac:dyDescent="0.15">
      <c r="A17" s="17" t="s">
        <v>13</v>
      </c>
      <c r="B17" s="17">
        <v>2.4655200000000002</v>
      </c>
    </row>
    <row r="18" spans="1:9" x14ac:dyDescent="0.15">
      <c r="A18" s="17" t="s">
        <v>14</v>
      </c>
      <c r="B18" s="17">
        <v>2.3275899999999998</v>
      </c>
    </row>
    <row r="19" spans="1:9" x14ac:dyDescent="0.15">
      <c r="A19" s="17" t="s">
        <v>14</v>
      </c>
      <c r="B19" s="17">
        <v>1.86782</v>
      </c>
    </row>
    <row r="20" spans="1:9" x14ac:dyDescent="0.15">
      <c r="A20" s="17" t="s">
        <v>14</v>
      </c>
      <c r="B20" s="17">
        <v>2.0172400000000001</v>
      </c>
      <c r="I20" s="21"/>
    </row>
    <row r="21" spans="1:9" x14ac:dyDescent="0.15">
      <c r="A21" s="17" t="s">
        <v>14</v>
      </c>
      <c r="B21" s="17">
        <v>2.1666699999999999</v>
      </c>
      <c r="I21" s="21"/>
    </row>
    <row r="22" spans="1:9" x14ac:dyDescent="0.15">
      <c r="A22" s="17" t="s">
        <v>14</v>
      </c>
      <c r="B22" s="17">
        <v>2.3333300000000001</v>
      </c>
      <c r="I22" s="21"/>
    </row>
    <row r="23" spans="1:9" x14ac:dyDescent="0.15">
      <c r="A23" s="17" t="s">
        <v>14</v>
      </c>
      <c r="B23" s="17">
        <v>1.9655199999999999</v>
      </c>
      <c r="I23" s="21"/>
    </row>
    <row r="24" spans="1:9" x14ac:dyDescent="0.15">
      <c r="I24" s="21"/>
    </row>
    <row r="25" spans="1:9" x14ac:dyDescent="0.15">
      <c r="I25" s="2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B33B-332B-43D4-B888-BF37F652234F}">
  <dimension ref="A2:K23"/>
  <sheetViews>
    <sheetView workbookViewId="0">
      <selection activeCell="E2" sqref="E2:O27"/>
    </sheetView>
  </sheetViews>
  <sheetFormatPr baseColWidth="10" defaultColWidth="9.1640625" defaultRowHeight="13" x14ac:dyDescent="0.15"/>
  <cols>
    <col min="1" max="16384" width="9.1640625" style="17"/>
  </cols>
  <sheetData>
    <row r="2" spans="1:11" x14ac:dyDescent="0.15">
      <c r="A2" s="17" t="s">
        <v>9</v>
      </c>
      <c r="B2" s="17">
        <v>1</v>
      </c>
    </row>
    <row r="3" spans="1:11" x14ac:dyDescent="0.15">
      <c r="A3" s="17" t="s">
        <v>9</v>
      </c>
      <c r="B3" s="17">
        <v>1.18082</v>
      </c>
    </row>
    <row r="4" spans="1:11" x14ac:dyDescent="0.15">
      <c r="A4" s="17" t="s">
        <v>9</v>
      </c>
      <c r="B4" s="17">
        <v>1.2274</v>
      </c>
    </row>
    <row r="5" spans="1:11" x14ac:dyDescent="0.15">
      <c r="A5" s="17" t="s">
        <v>9</v>
      </c>
      <c r="B5" s="17">
        <v>1.0547899999999999</v>
      </c>
    </row>
    <row r="6" spans="1:11" x14ac:dyDescent="0.15">
      <c r="A6" s="17" t="s">
        <v>9</v>
      </c>
      <c r="B6" s="17">
        <v>1.1287700000000001</v>
      </c>
    </row>
    <row r="7" spans="1:11" x14ac:dyDescent="0.15">
      <c r="A7" s="17" t="s">
        <v>9</v>
      </c>
      <c r="B7" s="17">
        <v>0.91781000000000001</v>
      </c>
    </row>
    <row r="8" spans="1:11" x14ac:dyDescent="0.15">
      <c r="A8" s="17" t="s">
        <v>16</v>
      </c>
      <c r="B8" s="17">
        <v>0.98629999999999995</v>
      </c>
    </row>
    <row r="9" spans="1:11" x14ac:dyDescent="0.15">
      <c r="A9" s="17" t="s">
        <v>16</v>
      </c>
      <c r="B9" s="17">
        <v>1.0465800000000001</v>
      </c>
    </row>
    <row r="10" spans="1:11" x14ac:dyDescent="0.15">
      <c r="A10" s="17" t="s">
        <v>16</v>
      </c>
      <c r="B10" s="17">
        <v>1.1260300000000001</v>
      </c>
    </row>
    <row r="11" spans="1:11" x14ac:dyDescent="0.15">
      <c r="A11" s="17" t="s">
        <v>16</v>
      </c>
      <c r="B11" s="17">
        <v>1.1041099999999999</v>
      </c>
    </row>
    <row r="12" spans="1:11" x14ac:dyDescent="0.15">
      <c r="A12" s="17" t="s">
        <v>16</v>
      </c>
      <c r="B12" s="17">
        <v>0.97807999999999995</v>
      </c>
      <c r="K12" s="19"/>
    </row>
    <row r="13" spans="1:11" x14ac:dyDescent="0.15">
      <c r="A13" s="17" t="s">
        <v>16</v>
      </c>
      <c r="B13" s="17">
        <v>1.11233</v>
      </c>
    </row>
    <row r="14" spans="1:11" x14ac:dyDescent="0.15">
      <c r="A14" s="17" t="s">
        <v>13</v>
      </c>
      <c r="B14" s="17">
        <v>3.0547900000000001</v>
      </c>
    </row>
    <row r="15" spans="1:11" x14ac:dyDescent="0.15">
      <c r="A15" s="17" t="s">
        <v>13</v>
      </c>
      <c r="B15" s="17">
        <v>3.0274000000000001</v>
      </c>
    </row>
    <row r="16" spans="1:11" x14ac:dyDescent="0.15">
      <c r="A16" s="17" t="s">
        <v>13</v>
      </c>
      <c r="B16" s="17">
        <v>3.25753</v>
      </c>
    </row>
    <row r="17" spans="1:2" x14ac:dyDescent="0.15">
      <c r="A17" s="17" t="s">
        <v>13</v>
      </c>
      <c r="B17" s="17">
        <v>3.24932</v>
      </c>
    </row>
    <row r="18" spans="1:2" x14ac:dyDescent="0.15">
      <c r="A18" s="17" t="s">
        <v>13</v>
      </c>
      <c r="B18" s="17">
        <v>2.9315099999999998</v>
      </c>
    </row>
    <row r="19" spans="1:2" x14ac:dyDescent="0.15">
      <c r="A19" s="17" t="s">
        <v>14</v>
      </c>
      <c r="B19" s="17">
        <v>2.4383599999999999</v>
      </c>
    </row>
    <row r="20" spans="1:2" x14ac:dyDescent="0.15">
      <c r="A20" s="17" t="s">
        <v>14</v>
      </c>
      <c r="B20" s="17">
        <v>2.2383600000000001</v>
      </c>
    </row>
    <row r="21" spans="1:2" x14ac:dyDescent="0.15">
      <c r="A21" s="17" t="s">
        <v>14</v>
      </c>
      <c r="B21" s="17">
        <v>2.30959</v>
      </c>
    </row>
    <row r="22" spans="1:2" x14ac:dyDescent="0.15">
      <c r="A22" s="17" t="s">
        <v>14</v>
      </c>
      <c r="B22" s="17">
        <v>2.4054799999999998</v>
      </c>
    </row>
    <row r="23" spans="1:2" x14ac:dyDescent="0.15">
      <c r="A23" s="17" t="s">
        <v>14</v>
      </c>
      <c r="B23" s="17">
        <v>2.21096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6B36-9EAD-4431-8DF6-93DCDDD5F2CB}">
  <dimension ref="A1:K53"/>
  <sheetViews>
    <sheetView workbookViewId="0">
      <selection activeCell="G20" sqref="G20"/>
    </sheetView>
  </sheetViews>
  <sheetFormatPr baseColWidth="10" defaultColWidth="8.83203125" defaultRowHeight="13" x14ac:dyDescent="0.15"/>
  <cols>
    <col min="1" max="1" width="43.6640625" style="17" bestFit="1" customWidth="1"/>
    <col min="2" max="5" width="9.1640625" style="17"/>
    <col min="6" max="6" width="38.1640625" style="17" bestFit="1" customWidth="1"/>
    <col min="7" max="247" width="9.1640625" style="17"/>
    <col min="248" max="248" width="43.6640625" style="17" bestFit="1" customWidth="1"/>
    <col min="249" max="252" width="9.1640625" style="17"/>
    <col min="253" max="253" width="19.5" style="17" bestFit="1" customWidth="1"/>
    <col min="254" max="261" width="9.1640625" style="17"/>
    <col min="262" max="262" width="38.1640625" style="17" bestFit="1" customWidth="1"/>
    <col min="263" max="503" width="9.1640625" style="17"/>
    <col min="504" max="504" width="43.6640625" style="17" bestFit="1" customWidth="1"/>
    <col min="505" max="508" width="9.1640625" style="17"/>
    <col min="509" max="509" width="19.5" style="17" bestFit="1" customWidth="1"/>
    <col min="510" max="517" width="9.1640625" style="17"/>
    <col min="518" max="518" width="38.1640625" style="17" bestFit="1" customWidth="1"/>
    <col min="519" max="759" width="9.1640625" style="17"/>
    <col min="760" max="760" width="43.6640625" style="17" bestFit="1" customWidth="1"/>
    <col min="761" max="764" width="9.1640625" style="17"/>
    <col min="765" max="765" width="19.5" style="17" bestFit="1" customWidth="1"/>
    <col min="766" max="773" width="9.1640625" style="17"/>
    <col min="774" max="774" width="38.1640625" style="17" bestFit="1" customWidth="1"/>
    <col min="775" max="1015" width="9.1640625" style="17"/>
    <col min="1016" max="1016" width="43.6640625" style="17" bestFit="1" customWidth="1"/>
    <col min="1017" max="1020" width="9.1640625" style="17"/>
    <col min="1021" max="1021" width="19.5" style="17" bestFit="1" customWidth="1"/>
    <col min="1022" max="1029" width="9.1640625" style="17"/>
    <col min="1030" max="1030" width="38.1640625" style="17" bestFit="1" customWidth="1"/>
    <col min="1031" max="1271" width="9.1640625" style="17"/>
    <col min="1272" max="1272" width="43.6640625" style="17" bestFit="1" customWidth="1"/>
    <col min="1273" max="1276" width="9.1640625" style="17"/>
    <col min="1277" max="1277" width="19.5" style="17" bestFit="1" customWidth="1"/>
    <col min="1278" max="1285" width="9.1640625" style="17"/>
    <col min="1286" max="1286" width="38.1640625" style="17" bestFit="1" customWidth="1"/>
    <col min="1287" max="1527" width="9.1640625" style="17"/>
    <col min="1528" max="1528" width="43.6640625" style="17" bestFit="1" customWidth="1"/>
    <col min="1529" max="1532" width="9.1640625" style="17"/>
    <col min="1533" max="1533" width="19.5" style="17" bestFit="1" customWidth="1"/>
    <col min="1534" max="1541" width="9.1640625" style="17"/>
    <col min="1542" max="1542" width="38.1640625" style="17" bestFit="1" customWidth="1"/>
    <col min="1543" max="1783" width="9.1640625" style="17"/>
    <col min="1784" max="1784" width="43.6640625" style="17" bestFit="1" customWidth="1"/>
    <col min="1785" max="1788" width="9.1640625" style="17"/>
    <col min="1789" max="1789" width="19.5" style="17" bestFit="1" customWidth="1"/>
    <col min="1790" max="1797" width="9.1640625" style="17"/>
    <col min="1798" max="1798" width="38.1640625" style="17" bestFit="1" customWidth="1"/>
    <col min="1799" max="2039" width="9.1640625" style="17"/>
    <col min="2040" max="2040" width="43.6640625" style="17" bestFit="1" customWidth="1"/>
    <col min="2041" max="2044" width="9.1640625" style="17"/>
    <col min="2045" max="2045" width="19.5" style="17" bestFit="1" customWidth="1"/>
    <col min="2046" max="2053" width="9.1640625" style="17"/>
    <col min="2054" max="2054" width="38.1640625" style="17" bestFit="1" customWidth="1"/>
    <col min="2055" max="2295" width="9.1640625" style="17"/>
    <col min="2296" max="2296" width="43.6640625" style="17" bestFit="1" customWidth="1"/>
    <col min="2297" max="2300" width="9.1640625" style="17"/>
    <col min="2301" max="2301" width="19.5" style="17" bestFit="1" customWidth="1"/>
    <col min="2302" max="2309" width="9.1640625" style="17"/>
    <col min="2310" max="2310" width="38.1640625" style="17" bestFit="1" customWidth="1"/>
    <col min="2311" max="2551" width="9.1640625" style="17"/>
    <col min="2552" max="2552" width="43.6640625" style="17" bestFit="1" customWidth="1"/>
    <col min="2553" max="2556" width="9.1640625" style="17"/>
    <col min="2557" max="2557" width="19.5" style="17" bestFit="1" customWidth="1"/>
    <col min="2558" max="2565" width="9.1640625" style="17"/>
    <col min="2566" max="2566" width="38.1640625" style="17" bestFit="1" customWidth="1"/>
    <col min="2567" max="2807" width="9.1640625" style="17"/>
    <col min="2808" max="2808" width="43.6640625" style="17" bestFit="1" customWidth="1"/>
    <col min="2809" max="2812" width="9.1640625" style="17"/>
    <col min="2813" max="2813" width="19.5" style="17" bestFit="1" customWidth="1"/>
    <col min="2814" max="2821" width="9.1640625" style="17"/>
    <col min="2822" max="2822" width="38.1640625" style="17" bestFit="1" customWidth="1"/>
    <col min="2823" max="3063" width="9.1640625" style="17"/>
    <col min="3064" max="3064" width="43.6640625" style="17" bestFit="1" customWidth="1"/>
    <col min="3065" max="3068" width="9.1640625" style="17"/>
    <col min="3069" max="3069" width="19.5" style="17" bestFit="1" customWidth="1"/>
    <col min="3070" max="3077" width="9.1640625" style="17"/>
    <col min="3078" max="3078" width="38.1640625" style="17" bestFit="1" customWidth="1"/>
    <col min="3079" max="3319" width="9.1640625" style="17"/>
    <col min="3320" max="3320" width="43.6640625" style="17" bestFit="1" customWidth="1"/>
    <col min="3321" max="3324" width="9.1640625" style="17"/>
    <col min="3325" max="3325" width="19.5" style="17" bestFit="1" customWidth="1"/>
    <col min="3326" max="3333" width="9.1640625" style="17"/>
    <col min="3334" max="3334" width="38.1640625" style="17" bestFit="1" customWidth="1"/>
    <col min="3335" max="3575" width="9.1640625" style="17"/>
    <col min="3576" max="3576" width="43.6640625" style="17" bestFit="1" customWidth="1"/>
    <col min="3577" max="3580" width="9.1640625" style="17"/>
    <col min="3581" max="3581" width="19.5" style="17" bestFit="1" customWidth="1"/>
    <col min="3582" max="3589" width="9.1640625" style="17"/>
    <col min="3590" max="3590" width="38.1640625" style="17" bestFit="1" customWidth="1"/>
    <col min="3591" max="3831" width="9.1640625" style="17"/>
    <col min="3832" max="3832" width="43.6640625" style="17" bestFit="1" customWidth="1"/>
    <col min="3833" max="3836" width="9.1640625" style="17"/>
    <col min="3837" max="3837" width="19.5" style="17" bestFit="1" customWidth="1"/>
    <col min="3838" max="3845" width="9.1640625" style="17"/>
    <col min="3846" max="3846" width="38.1640625" style="17" bestFit="1" customWidth="1"/>
    <col min="3847" max="4087" width="9.1640625" style="17"/>
    <col min="4088" max="4088" width="43.6640625" style="17" bestFit="1" customWidth="1"/>
    <col min="4089" max="4092" width="9.1640625" style="17"/>
    <col min="4093" max="4093" width="19.5" style="17" bestFit="1" customWidth="1"/>
    <col min="4094" max="4101" width="9.1640625" style="17"/>
    <col min="4102" max="4102" width="38.1640625" style="17" bestFit="1" customWidth="1"/>
    <col min="4103" max="4343" width="9.1640625" style="17"/>
    <col min="4344" max="4344" width="43.6640625" style="17" bestFit="1" customWidth="1"/>
    <col min="4345" max="4348" width="9.1640625" style="17"/>
    <col min="4349" max="4349" width="19.5" style="17" bestFit="1" customWidth="1"/>
    <col min="4350" max="4357" width="9.1640625" style="17"/>
    <col min="4358" max="4358" width="38.1640625" style="17" bestFit="1" customWidth="1"/>
    <col min="4359" max="4599" width="9.1640625" style="17"/>
    <col min="4600" max="4600" width="43.6640625" style="17" bestFit="1" customWidth="1"/>
    <col min="4601" max="4604" width="9.1640625" style="17"/>
    <col min="4605" max="4605" width="19.5" style="17" bestFit="1" customWidth="1"/>
    <col min="4606" max="4613" width="9.1640625" style="17"/>
    <col min="4614" max="4614" width="38.1640625" style="17" bestFit="1" customWidth="1"/>
    <col min="4615" max="4855" width="9.1640625" style="17"/>
    <col min="4856" max="4856" width="43.6640625" style="17" bestFit="1" customWidth="1"/>
    <col min="4857" max="4860" width="9.1640625" style="17"/>
    <col min="4861" max="4861" width="19.5" style="17" bestFit="1" customWidth="1"/>
    <col min="4862" max="4869" width="9.1640625" style="17"/>
    <col min="4870" max="4870" width="38.1640625" style="17" bestFit="1" customWidth="1"/>
    <col min="4871" max="5111" width="9.1640625" style="17"/>
    <col min="5112" max="5112" width="43.6640625" style="17" bestFit="1" customWidth="1"/>
    <col min="5113" max="5116" width="9.1640625" style="17"/>
    <col min="5117" max="5117" width="19.5" style="17" bestFit="1" customWidth="1"/>
    <col min="5118" max="5125" width="9.1640625" style="17"/>
    <col min="5126" max="5126" width="38.1640625" style="17" bestFit="1" customWidth="1"/>
    <col min="5127" max="5367" width="9.1640625" style="17"/>
    <col min="5368" max="5368" width="43.6640625" style="17" bestFit="1" customWidth="1"/>
    <col min="5369" max="5372" width="9.1640625" style="17"/>
    <col min="5373" max="5373" width="19.5" style="17" bestFit="1" customWidth="1"/>
    <col min="5374" max="5381" width="9.1640625" style="17"/>
    <col min="5382" max="5382" width="38.1640625" style="17" bestFit="1" customWidth="1"/>
    <col min="5383" max="5623" width="9.1640625" style="17"/>
    <col min="5624" max="5624" width="43.6640625" style="17" bestFit="1" customWidth="1"/>
    <col min="5625" max="5628" width="9.1640625" style="17"/>
    <col min="5629" max="5629" width="19.5" style="17" bestFit="1" customWidth="1"/>
    <col min="5630" max="5637" width="9.1640625" style="17"/>
    <col min="5638" max="5638" width="38.1640625" style="17" bestFit="1" customWidth="1"/>
    <col min="5639" max="5879" width="9.1640625" style="17"/>
    <col min="5880" max="5880" width="43.6640625" style="17" bestFit="1" customWidth="1"/>
    <col min="5881" max="5884" width="9.1640625" style="17"/>
    <col min="5885" max="5885" width="19.5" style="17" bestFit="1" customWidth="1"/>
    <col min="5886" max="5893" width="9.1640625" style="17"/>
    <col min="5894" max="5894" width="38.1640625" style="17" bestFit="1" customWidth="1"/>
    <col min="5895" max="6135" width="9.1640625" style="17"/>
    <col min="6136" max="6136" width="43.6640625" style="17" bestFit="1" customWidth="1"/>
    <col min="6137" max="6140" width="9.1640625" style="17"/>
    <col min="6141" max="6141" width="19.5" style="17" bestFit="1" customWidth="1"/>
    <col min="6142" max="6149" width="9.1640625" style="17"/>
    <col min="6150" max="6150" width="38.1640625" style="17" bestFit="1" customWidth="1"/>
    <col min="6151" max="6391" width="9.1640625" style="17"/>
    <col min="6392" max="6392" width="43.6640625" style="17" bestFit="1" customWidth="1"/>
    <col min="6393" max="6396" width="9.1640625" style="17"/>
    <col min="6397" max="6397" width="19.5" style="17" bestFit="1" customWidth="1"/>
    <col min="6398" max="6405" width="9.1640625" style="17"/>
    <col min="6406" max="6406" width="38.1640625" style="17" bestFit="1" customWidth="1"/>
    <col min="6407" max="6647" width="9.1640625" style="17"/>
    <col min="6648" max="6648" width="43.6640625" style="17" bestFit="1" customWidth="1"/>
    <col min="6649" max="6652" width="9.1640625" style="17"/>
    <col min="6653" max="6653" width="19.5" style="17" bestFit="1" customWidth="1"/>
    <col min="6654" max="6661" width="9.1640625" style="17"/>
    <col min="6662" max="6662" width="38.1640625" style="17" bestFit="1" customWidth="1"/>
    <col min="6663" max="6903" width="9.1640625" style="17"/>
    <col min="6904" max="6904" width="43.6640625" style="17" bestFit="1" customWidth="1"/>
    <col min="6905" max="6908" width="9.1640625" style="17"/>
    <col min="6909" max="6909" width="19.5" style="17" bestFit="1" customWidth="1"/>
    <col min="6910" max="6917" width="9.1640625" style="17"/>
    <col min="6918" max="6918" width="38.1640625" style="17" bestFit="1" customWidth="1"/>
    <col min="6919" max="7159" width="9.1640625" style="17"/>
    <col min="7160" max="7160" width="43.6640625" style="17" bestFit="1" customWidth="1"/>
    <col min="7161" max="7164" width="9.1640625" style="17"/>
    <col min="7165" max="7165" width="19.5" style="17" bestFit="1" customWidth="1"/>
    <col min="7166" max="7173" width="9.1640625" style="17"/>
    <col min="7174" max="7174" width="38.1640625" style="17" bestFit="1" customWidth="1"/>
    <col min="7175" max="7415" width="9.1640625" style="17"/>
    <col min="7416" max="7416" width="43.6640625" style="17" bestFit="1" customWidth="1"/>
    <col min="7417" max="7420" width="9.1640625" style="17"/>
    <col min="7421" max="7421" width="19.5" style="17" bestFit="1" customWidth="1"/>
    <col min="7422" max="7429" width="9.1640625" style="17"/>
    <col min="7430" max="7430" width="38.1640625" style="17" bestFit="1" customWidth="1"/>
    <col min="7431" max="7671" width="9.1640625" style="17"/>
    <col min="7672" max="7672" width="43.6640625" style="17" bestFit="1" customWidth="1"/>
    <col min="7673" max="7676" width="9.1640625" style="17"/>
    <col min="7677" max="7677" width="19.5" style="17" bestFit="1" customWidth="1"/>
    <col min="7678" max="7685" width="9.1640625" style="17"/>
    <col min="7686" max="7686" width="38.1640625" style="17" bestFit="1" customWidth="1"/>
    <col min="7687" max="7927" width="9.1640625" style="17"/>
    <col min="7928" max="7928" width="43.6640625" style="17" bestFit="1" customWidth="1"/>
    <col min="7929" max="7932" width="9.1640625" style="17"/>
    <col min="7933" max="7933" width="19.5" style="17" bestFit="1" customWidth="1"/>
    <col min="7934" max="7941" width="9.1640625" style="17"/>
    <col min="7942" max="7942" width="38.1640625" style="17" bestFit="1" customWidth="1"/>
    <col min="7943" max="8183" width="9.1640625" style="17"/>
    <col min="8184" max="8184" width="43.6640625" style="17" bestFit="1" customWidth="1"/>
    <col min="8185" max="8188" width="9.1640625" style="17"/>
    <col min="8189" max="8189" width="19.5" style="17" bestFit="1" customWidth="1"/>
    <col min="8190" max="8197" width="9.1640625" style="17"/>
    <col min="8198" max="8198" width="38.1640625" style="17" bestFit="1" customWidth="1"/>
    <col min="8199" max="8439" width="9.1640625" style="17"/>
    <col min="8440" max="8440" width="43.6640625" style="17" bestFit="1" customWidth="1"/>
    <col min="8441" max="8444" width="9.1640625" style="17"/>
    <col min="8445" max="8445" width="19.5" style="17" bestFit="1" customWidth="1"/>
    <col min="8446" max="8453" width="9.1640625" style="17"/>
    <col min="8454" max="8454" width="38.1640625" style="17" bestFit="1" customWidth="1"/>
    <col min="8455" max="8695" width="9.1640625" style="17"/>
    <col min="8696" max="8696" width="43.6640625" style="17" bestFit="1" customWidth="1"/>
    <col min="8697" max="8700" width="9.1640625" style="17"/>
    <col min="8701" max="8701" width="19.5" style="17" bestFit="1" customWidth="1"/>
    <col min="8702" max="8709" width="9.1640625" style="17"/>
    <col min="8710" max="8710" width="38.1640625" style="17" bestFit="1" customWidth="1"/>
    <col min="8711" max="8951" width="9.1640625" style="17"/>
    <col min="8952" max="8952" width="43.6640625" style="17" bestFit="1" customWidth="1"/>
    <col min="8953" max="8956" width="9.1640625" style="17"/>
    <col min="8957" max="8957" width="19.5" style="17" bestFit="1" customWidth="1"/>
    <col min="8958" max="8965" width="9.1640625" style="17"/>
    <col min="8966" max="8966" width="38.1640625" style="17" bestFit="1" customWidth="1"/>
    <col min="8967" max="9207" width="9.1640625" style="17"/>
    <col min="9208" max="9208" width="43.6640625" style="17" bestFit="1" customWidth="1"/>
    <col min="9209" max="9212" width="9.1640625" style="17"/>
    <col min="9213" max="9213" width="19.5" style="17" bestFit="1" customWidth="1"/>
    <col min="9214" max="9221" width="9.1640625" style="17"/>
    <col min="9222" max="9222" width="38.1640625" style="17" bestFit="1" customWidth="1"/>
    <col min="9223" max="9463" width="9.1640625" style="17"/>
    <col min="9464" max="9464" width="43.6640625" style="17" bestFit="1" customWidth="1"/>
    <col min="9465" max="9468" width="9.1640625" style="17"/>
    <col min="9469" max="9469" width="19.5" style="17" bestFit="1" customWidth="1"/>
    <col min="9470" max="9477" width="9.1640625" style="17"/>
    <col min="9478" max="9478" width="38.1640625" style="17" bestFit="1" customWidth="1"/>
    <col min="9479" max="9719" width="9.1640625" style="17"/>
    <col min="9720" max="9720" width="43.6640625" style="17" bestFit="1" customWidth="1"/>
    <col min="9721" max="9724" width="9.1640625" style="17"/>
    <col min="9725" max="9725" width="19.5" style="17" bestFit="1" customWidth="1"/>
    <col min="9726" max="9733" width="9.1640625" style="17"/>
    <col min="9734" max="9734" width="38.1640625" style="17" bestFit="1" customWidth="1"/>
    <col min="9735" max="9975" width="9.1640625" style="17"/>
    <col min="9976" max="9976" width="43.6640625" style="17" bestFit="1" customWidth="1"/>
    <col min="9977" max="9980" width="9.1640625" style="17"/>
    <col min="9981" max="9981" width="19.5" style="17" bestFit="1" customWidth="1"/>
    <col min="9982" max="9989" width="9.1640625" style="17"/>
    <col min="9990" max="9990" width="38.1640625" style="17" bestFit="1" customWidth="1"/>
    <col min="9991" max="10231" width="9.1640625" style="17"/>
    <col min="10232" max="10232" width="43.6640625" style="17" bestFit="1" customWidth="1"/>
    <col min="10233" max="10236" width="9.1640625" style="17"/>
    <col min="10237" max="10237" width="19.5" style="17" bestFit="1" customWidth="1"/>
    <col min="10238" max="10245" width="9.1640625" style="17"/>
    <col min="10246" max="10246" width="38.1640625" style="17" bestFit="1" customWidth="1"/>
    <col min="10247" max="10487" width="9.1640625" style="17"/>
    <col min="10488" max="10488" width="43.6640625" style="17" bestFit="1" customWidth="1"/>
    <col min="10489" max="10492" width="9.1640625" style="17"/>
    <col min="10493" max="10493" width="19.5" style="17" bestFit="1" customWidth="1"/>
    <col min="10494" max="10501" width="9.1640625" style="17"/>
    <col min="10502" max="10502" width="38.1640625" style="17" bestFit="1" customWidth="1"/>
    <col min="10503" max="10743" width="9.1640625" style="17"/>
    <col min="10744" max="10744" width="43.6640625" style="17" bestFit="1" customWidth="1"/>
    <col min="10745" max="10748" width="9.1640625" style="17"/>
    <col min="10749" max="10749" width="19.5" style="17" bestFit="1" customWidth="1"/>
    <col min="10750" max="10757" width="9.1640625" style="17"/>
    <col min="10758" max="10758" width="38.1640625" style="17" bestFit="1" customWidth="1"/>
    <col min="10759" max="10999" width="9.1640625" style="17"/>
    <col min="11000" max="11000" width="43.6640625" style="17" bestFit="1" customWidth="1"/>
    <col min="11001" max="11004" width="9.1640625" style="17"/>
    <col min="11005" max="11005" width="19.5" style="17" bestFit="1" customWidth="1"/>
    <col min="11006" max="11013" width="9.1640625" style="17"/>
    <col min="11014" max="11014" width="38.1640625" style="17" bestFit="1" customWidth="1"/>
    <col min="11015" max="11255" width="9.1640625" style="17"/>
    <col min="11256" max="11256" width="43.6640625" style="17" bestFit="1" customWidth="1"/>
    <col min="11257" max="11260" width="9.1640625" style="17"/>
    <col min="11261" max="11261" width="19.5" style="17" bestFit="1" customWidth="1"/>
    <col min="11262" max="11269" width="9.1640625" style="17"/>
    <col min="11270" max="11270" width="38.1640625" style="17" bestFit="1" customWidth="1"/>
    <col min="11271" max="11511" width="9.1640625" style="17"/>
    <col min="11512" max="11512" width="43.6640625" style="17" bestFit="1" customWidth="1"/>
    <col min="11513" max="11516" width="9.1640625" style="17"/>
    <col min="11517" max="11517" width="19.5" style="17" bestFit="1" customWidth="1"/>
    <col min="11518" max="11525" width="9.1640625" style="17"/>
    <col min="11526" max="11526" width="38.1640625" style="17" bestFit="1" customWidth="1"/>
    <col min="11527" max="11767" width="9.1640625" style="17"/>
    <col min="11768" max="11768" width="43.6640625" style="17" bestFit="1" customWidth="1"/>
    <col min="11769" max="11772" width="9.1640625" style="17"/>
    <col min="11773" max="11773" width="19.5" style="17" bestFit="1" customWidth="1"/>
    <col min="11774" max="11781" width="9.1640625" style="17"/>
    <col min="11782" max="11782" width="38.1640625" style="17" bestFit="1" customWidth="1"/>
    <col min="11783" max="12023" width="9.1640625" style="17"/>
    <col min="12024" max="12024" width="43.6640625" style="17" bestFit="1" customWidth="1"/>
    <col min="12025" max="12028" width="9.1640625" style="17"/>
    <col min="12029" max="12029" width="19.5" style="17" bestFit="1" customWidth="1"/>
    <col min="12030" max="12037" width="9.1640625" style="17"/>
    <col min="12038" max="12038" width="38.1640625" style="17" bestFit="1" customWidth="1"/>
    <col min="12039" max="12279" width="9.1640625" style="17"/>
    <col min="12280" max="12280" width="43.6640625" style="17" bestFit="1" customWidth="1"/>
    <col min="12281" max="12284" width="9.1640625" style="17"/>
    <col min="12285" max="12285" width="19.5" style="17" bestFit="1" customWidth="1"/>
    <col min="12286" max="12293" width="9.1640625" style="17"/>
    <col min="12294" max="12294" width="38.1640625" style="17" bestFit="1" customWidth="1"/>
    <col min="12295" max="12535" width="9.1640625" style="17"/>
    <col min="12536" max="12536" width="43.6640625" style="17" bestFit="1" customWidth="1"/>
    <col min="12537" max="12540" width="9.1640625" style="17"/>
    <col min="12541" max="12541" width="19.5" style="17" bestFit="1" customWidth="1"/>
    <col min="12542" max="12549" width="9.1640625" style="17"/>
    <col min="12550" max="12550" width="38.1640625" style="17" bestFit="1" customWidth="1"/>
    <col min="12551" max="12791" width="9.1640625" style="17"/>
    <col min="12792" max="12792" width="43.6640625" style="17" bestFit="1" customWidth="1"/>
    <col min="12793" max="12796" width="9.1640625" style="17"/>
    <col min="12797" max="12797" width="19.5" style="17" bestFit="1" customWidth="1"/>
    <col min="12798" max="12805" width="9.1640625" style="17"/>
    <col min="12806" max="12806" width="38.1640625" style="17" bestFit="1" customWidth="1"/>
    <col min="12807" max="13047" width="9.1640625" style="17"/>
    <col min="13048" max="13048" width="43.6640625" style="17" bestFit="1" customWidth="1"/>
    <col min="13049" max="13052" width="9.1640625" style="17"/>
    <col min="13053" max="13053" width="19.5" style="17" bestFit="1" customWidth="1"/>
    <col min="13054" max="13061" width="9.1640625" style="17"/>
    <col min="13062" max="13062" width="38.1640625" style="17" bestFit="1" customWidth="1"/>
    <col min="13063" max="13303" width="9.1640625" style="17"/>
    <col min="13304" max="13304" width="43.6640625" style="17" bestFit="1" customWidth="1"/>
    <col min="13305" max="13308" width="9.1640625" style="17"/>
    <col min="13309" max="13309" width="19.5" style="17" bestFit="1" customWidth="1"/>
    <col min="13310" max="13317" width="9.1640625" style="17"/>
    <col min="13318" max="13318" width="38.1640625" style="17" bestFit="1" customWidth="1"/>
    <col min="13319" max="13559" width="9.1640625" style="17"/>
    <col min="13560" max="13560" width="43.6640625" style="17" bestFit="1" customWidth="1"/>
    <col min="13561" max="13564" width="9.1640625" style="17"/>
    <col min="13565" max="13565" width="19.5" style="17" bestFit="1" customWidth="1"/>
    <col min="13566" max="13573" width="9.1640625" style="17"/>
    <col min="13574" max="13574" width="38.1640625" style="17" bestFit="1" customWidth="1"/>
    <col min="13575" max="13815" width="9.1640625" style="17"/>
    <col min="13816" max="13816" width="43.6640625" style="17" bestFit="1" customWidth="1"/>
    <col min="13817" max="13820" width="9.1640625" style="17"/>
    <col min="13821" max="13821" width="19.5" style="17" bestFit="1" customWidth="1"/>
    <col min="13822" max="13829" width="9.1640625" style="17"/>
    <col min="13830" max="13830" width="38.1640625" style="17" bestFit="1" customWidth="1"/>
    <col min="13831" max="14071" width="9.1640625" style="17"/>
    <col min="14072" max="14072" width="43.6640625" style="17" bestFit="1" customWidth="1"/>
    <col min="14073" max="14076" width="9.1640625" style="17"/>
    <col min="14077" max="14077" width="19.5" style="17" bestFit="1" customWidth="1"/>
    <col min="14078" max="14085" width="9.1640625" style="17"/>
    <col min="14086" max="14086" width="38.1640625" style="17" bestFit="1" customWidth="1"/>
    <col min="14087" max="14327" width="9.1640625" style="17"/>
    <col min="14328" max="14328" width="43.6640625" style="17" bestFit="1" customWidth="1"/>
    <col min="14329" max="14332" width="9.1640625" style="17"/>
    <col min="14333" max="14333" width="19.5" style="17" bestFit="1" customWidth="1"/>
    <col min="14334" max="14341" width="9.1640625" style="17"/>
    <col min="14342" max="14342" width="38.1640625" style="17" bestFit="1" customWidth="1"/>
    <col min="14343" max="14583" width="9.1640625" style="17"/>
    <col min="14584" max="14584" width="43.6640625" style="17" bestFit="1" customWidth="1"/>
    <col min="14585" max="14588" width="9.1640625" style="17"/>
    <col min="14589" max="14589" width="19.5" style="17" bestFit="1" customWidth="1"/>
    <col min="14590" max="14597" width="9.1640625" style="17"/>
    <col min="14598" max="14598" width="38.1640625" style="17" bestFit="1" customWidth="1"/>
    <col min="14599" max="14839" width="9.1640625" style="17"/>
    <col min="14840" max="14840" width="43.6640625" style="17" bestFit="1" customWidth="1"/>
    <col min="14841" max="14844" width="9.1640625" style="17"/>
    <col min="14845" max="14845" width="19.5" style="17" bestFit="1" customWidth="1"/>
    <col min="14846" max="14853" width="9.1640625" style="17"/>
    <col min="14854" max="14854" width="38.1640625" style="17" bestFit="1" customWidth="1"/>
    <col min="14855" max="15095" width="9.1640625" style="17"/>
    <col min="15096" max="15096" width="43.6640625" style="17" bestFit="1" customWidth="1"/>
    <col min="15097" max="15100" width="9.1640625" style="17"/>
    <col min="15101" max="15101" width="19.5" style="17" bestFit="1" customWidth="1"/>
    <col min="15102" max="15109" width="9.1640625" style="17"/>
    <col min="15110" max="15110" width="38.1640625" style="17" bestFit="1" customWidth="1"/>
    <col min="15111" max="15351" width="9.1640625" style="17"/>
    <col min="15352" max="15352" width="43.6640625" style="17" bestFit="1" customWidth="1"/>
    <col min="15353" max="15356" width="9.1640625" style="17"/>
    <col min="15357" max="15357" width="19.5" style="17" bestFit="1" customWidth="1"/>
    <col min="15358" max="15365" width="9.1640625" style="17"/>
    <col min="15366" max="15366" width="38.1640625" style="17" bestFit="1" customWidth="1"/>
    <col min="15367" max="15607" width="9.1640625" style="17"/>
    <col min="15608" max="15608" width="43.6640625" style="17" bestFit="1" customWidth="1"/>
    <col min="15609" max="15612" width="9.1640625" style="17"/>
    <col min="15613" max="15613" width="19.5" style="17" bestFit="1" customWidth="1"/>
    <col min="15614" max="15621" width="9.1640625" style="17"/>
    <col min="15622" max="15622" width="38.1640625" style="17" bestFit="1" customWidth="1"/>
    <col min="15623" max="15863" width="9.1640625" style="17"/>
    <col min="15864" max="15864" width="43.6640625" style="17" bestFit="1" customWidth="1"/>
    <col min="15865" max="15868" width="9.1640625" style="17"/>
    <col min="15869" max="15869" width="19.5" style="17" bestFit="1" customWidth="1"/>
    <col min="15870" max="15877" width="9.1640625" style="17"/>
    <col min="15878" max="15878" width="38.1640625" style="17" bestFit="1" customWidth="1"/>
    <col min="15879" max="16119" width="9.1640625" style="17"/>
    <col min="16120" max="16120" width="43.6640625" style="17" bestFit="1" customWidth="1"/>
    <col min="16121" max="16124" width="9.1640625" style="17"/>
    <col min="16125" max="16125" width="19.5" style="17" bestFit="1" customWidth="1"/>
    <col min="16126" max="16133" width="9.1640625" style="17"/>
    <col min="16134" max="16134" width="38.1640625" style="17" bestFit="1" customWidth="1"/>
    <col min="16135" max="16384" width="9.1640625" style="17"/>
  </cols>
  <sheetData>
    <row r="1" spans="1:3" ht="12.75" customHeight="1" x14ac:dyDescent="0.15">
      <c r="A1" s="17" t="s">
        <v>42</v>
      </c>
      <c r="B1" s="17" t="s">
        <v>43</v>
      </c>
    </row>
    <row r="2" spans="1:3" ht="12.75" customHeight="1" x14ac:dyDescent="0.15">
      <c r="A2" s="17" t="s">
        <v>89</v>
      </c>
      <c r="B2" s="17">
        <v>2770</v>
      </c>
      <c r="C2" s="17">
        <f t="shared" ref="C2:C43" si="0">B2/$B$7</f>
        <v>2.0160116448326053</v>
      </c>
    </row>
    <row r="3" spans="1:3" ht="12.75" customHeight="1" x14ac:dyDescent="0.15">
      <c r="A3" s="17" t="s">
        <v>89</v>
      </c>
      <c r="B3" s="17">
        <v>2494</v>
      </c>
      <c r="C3" s="17">
        <f t="shared" si="0"/>
        <v>1.8151382823871907</v>
      </c>
    </row>
    <row r="4" spans="1:3" ht="12.75" customHeight="1" x14ac:dyDescent="0.15">
      <c r="A4" s="17" t="s">
        <v>89</v>
      </c>
      <c r="B4" s="17">
        <v>2215</v>
      </c>
      <c r="C4" s="17">
        <f t="shared" si="0"/>
        <v>1.6120815138282387</v>
      </c>
    </row>
    <row r="5" spans="1:3" ht="12.75" customHeight="1" x14ac:dyDescent="0.15">
      <c r="A5" s="17" t="s">
        <v>89</v>
      </c>
      <c r="B5" s="17">
        <v>2622</v>
      </c>
      <c r="C5" s="17">
        <f t="shared" si="0"/>
        <v>1.9082969432314409</v>
      </c>
    </row>
    <row r="6" spans="1:3" ht="12.75" customHeight="1" x14ac:dyDescent="0.15">
      <c r="A6" s="17" t="s">
        <v>89</v>
      </c>
      <c r="B6" s="17">
        <v>2291</v>
      </c>
      <c r="C6" s="17">
        <f t="shared" si="0"/>
        <v>1.6673944687045124</v>
      </c>
    </row>
    <row r="7" spans="1:3" ht="12.75" customHeight="1" x14ac:dyDescent="0.15">
      <c r="A7" s="17" t="s">
        <v>96</v>
      </c>
      <c r="B7" s="17">
        <v>1374</v>
      </c>
      <c r="C7" s="17">
        <f t="shared" si="0"/>
        <v>1</v>
      </c>
    </row>
    <row r="8" spans="1:3" ht="12.75" customHeight="1" x14ac:dyDescent="0.15">
      <c r="A8" s="17" t="s">
        <v>96</v>
      </c>
      <c r="B8" s="17">
        <v>1552</v>
      </c>
      <c r="C8" s="17">
        <f t="shared" si="0"/>
        <v>1.1295487627365357</v>
      </c>
    </row>
    <row r="9" spans="1:3" ht="12.75" customHeight="1" x14ac:dyDescent="0.15">
      <c r="A9" s="17" t="s">
        <v>96</v>
      </c>
      <c r="B9" s="17">
        <v>1895</v>
      </c>
      <c r="C9" s="17">
        <f t="shared" si="0"/>
        <v>1.3791848617176128</v>
      </c>
    </row>
    <row r="10" spans="1:3" ht="12.75" customHeight="1" x14ac:dyDescent="0.15">
      <c r="A10" s="17" t="s">
        <v>96</v>
      </c>
      <c r="B10" s="17">
        <v>1370</v>
      </c>
      <c r="C10" s="17">
        <f t="shared" si="0"/>
        <v>0.99708879184861721</v>
      </c>
    </row>
    <row r="11" spans="1:3" ht="12.75" customHeight="1" x14ac:dyDescent="0.15">
      <c r="A11" s="17" t="s">
        <v>96</v>
      </c>
      <c r="B11" s="17">
        <v>1533</v>
      </c>
      <c r="C11" s="17">
        <f t="shared" si="0"/>
        <v>1.1157205240174672</v>
      </c>
    </row>
    <row r="12" spans="1:3" ht="12.75" customHeight="1" x14ac:dyDescent="0.15">
      <c r="A12" s="17" t="s">
        <v>90</v>
      </c>
      <c r="B12" s="17">
        <v>6844</v>
      </c>
      <c r="C12" s="17">
        <f t="shared" si="0"/>
        <v>4.9810771470160118</v>
      </c>
    </row>
    <row r="13" spans="1:3" ht="12.75" customHeight="1" x14ac:dyDescent="0.15">
      <c r="A13" s="17" t="s">
        <v>90</v>
      </c>
      <c r="B13" s="17">
        <v>8382</v>
      </c>
      <c r="C13" s="17">
        <f t="shared" si="0"/>
        <v>6.1004366812227078</v>
      </c>
    </row>
    <row r="14" spans="1:3" ht="12.75" customHeight="1" x14ac:dyDescent="0.15">
      <c r="A14" s="17" t="s">
        <v>90</v>
      </c>
      <c r="B14" s="17">
        <v>6295</v>
      </c>
      <c r="C14" s="17">
        <f t="shared" si="0"/>
        <v>4.5815138282387187</v>
      </c>
    </row>
    <row r="15" spans="1:3" ht="12.75" customHeight="1" x14ac:dyDescent="0.15">
      <c r="A15" s="17" t="s">
        <v>90</v>
      </c>
      <c r="B15" s="17">
        <v>7563</v>
      </c>
      <c r="C15" s="17">
        <f t="shared" si="0"/>
        <v>5.5043668122270741</v>
      </c>
    </row>
    <row r="16" spans="1:3" ht="12.75" customHeight="1" x14ac:dyDescent="0.15">
      <c r="A16" s="17" t="s">
        <v>90</v>
      </c>
      <c r="B16" s="17">
        <v>6686</v>
      </c>
      <c r="C16" s="17">
        <f t="shared" si="0"/>
        <v>4.8660844250363899</v>
      </c>
    </row>
    <row r="17" spans="1:11" ht="12.75" customHeight="1" x14ac:dyDescent="0.15">
      <c r="A17" s="17" t="s">
        <v>90</v>
      </c>
      <c r="B17" s="17">
        <v>6463</v>
      </c>
      <c r="C17" s="17">
        <f t="shared" si="0"/>
        <v>4.703784570596798</v>
      </c>
      <c r="K17" s="19"/>
    </row>
    <row r="18" spans="1:11" ht="12.75" customHeight="1" x14ac:dyDescent="0.15">
      <c r="A18" s="17" t="s">
        <v>95</v>
      </c>
      <c r="B18" s="17">
        <v>4362</v>
      </c>
      <c r="C18" s="17">
        <f t="shared" si="0"/>
        <v>3.1746724890829694</v>
      </c>
    </row>
    <row r="19" spans="1:11" ht="12.75" customHeight="1" x14ac:dyDescent="0.15">
      <c r="A19" s="17" t="s">
        <v>95</v>
      </c>
      <c r="B19" s="17">
        <v>3843</v>
      </c>
      <c r="C19" s="17">
        <f t="shared" si="0"/>
        <v>2.7969432314410478</v>
      </c>
    </row>
    <row r="20" spans="1:11" ht="12.75" customHeight="1" x14ac:dyDescent="0.15">
      <c r="A20" s="17" t="s">
        <v>95</v>
      </c>
      <c r="B20" s="17">
        <v>3575</v>
      </c>
      <c r="C20" s="17">
        <f t="shared" si="0"/>
        <v>2.601892285298399</v>
      </c>
    </row>
    <row r="21" spans="1:11" ht="12.75" customHeight="1" x14ac:dyDescent="0.15">
      <c r="A21" s="17" t="s">
        <v>95</v>
      </c>
      <c r="B21" s="17">
        <v>3505</v>
      </c>
      <c r="C21" s="17">
        <f t="shared" si="0"/>
        <v>2.5509461426491993</v>
      </c>
    </row>
    <row r="22" spans="1:11" ht="12.75" customHeight="1" x14ac:dyDescent="0.15">
      <c r="A22" s="17" t="s">
        <v>95</v>
      </c>
      <c r="B22" s="17">
        <v>3500</v>
      </c>
      <c r="C22" s="17">
        <f t="shared" si="0"/>
        <v>2.547307132459971</v>
      </c>
    </row>
    <row r="23" spans="1:11" ht="12.75" customHeight="1" x14ac:dyDescent="0.15">
      <c r="A23" s="17" t="s">
        <v>95</v>
      </c>
      <c r="B23" s="17">
        <v>3330</v>
      </c>
      <c r="C23" s="17">
        <f t="shared" si="0"/>
        <v>2.4235807860262009</v>
      </c>
    </row>
    <row r="24" spans="1:11" ht="12.75" customHeight="1" x14ac:dyDescent="0.15">
      <c r="A24" s="17" t="s">
        <v>91</v>
      </c>
      <c r="B24" s="17">
        <v>4561</v>
      </c>
      <c r="C24" s="17">
        <f t="shared" si="0"/>
        <v>3.3195050946142648</v>
      </c>
    </row>
    <row r="25" spans="1:11" ht="12.75" customHeight="1" x14ac:dyDescent="0.15">
      <c r="A25" s="17" t="s">
        <v>91</v>
      </c>
      <c r="B25" s="17">
        <v>4032</v>
      </c>
      <c r="C25" s="17">
        <f t="shared" si="0"/>
        <v>2.9344978165938866</v>
      </c>
    </row>
    <row r="26" spans="1:11" ht="12.75" customHeight="1" x14ac:dyDescent="0.15">
      <c r="A26" s="17" t="s">
        <v>91</v>
      </c>
      <c r="B26" s="17">
        <v>3743</v>
      </c>
      <c r="C26" s="17">
        <f t="shared" si="0"/>
        <v>2.7241630276564774</v>
      </c>
    </row>
    <row r="27" spans="1:11" ht="12.75" customHeight="1" x14ac:dyDescent="0.15">
      <c r="A27" s="17" t="s">
        <v>91</v>
      </c>
      <c r="B27" s="17">
        <v>3885</v>
      </c>
      <c r="C27" s="17">
        <f t="shared" si="0"/>
        <v>2.8275109170305677</v>
      </c>
    </row>
    <row r="28" spans="1:11" ht="12.75" customHeight="1" x14ac:dyDescent="0.15">
      <c r="A28" s="17" t="s">
        <v>91</v>
      </c>
      <c r="B28" s="17">
        <v>3563</v>
      </c>
      <c r="C28" s="17">
        <f t="shared" si="0"/>
        <v>2.5931586608442503</v>
      </c>
    </row>
    <row r="29" spans="1:11" ht="12.75" customHeight="1" x14ac:dyDescent="0.15">
      <c r="A29" s="17" t="s">
        <v>94</v>
      </c>
      <c r="B29" s="17">
        <v>2915</v>
      </c>
      <c r="C29" s="17">
        <f t="shared" si="0"/>
        <v>2.1215429403202331</v>
      </c>
    </row>
    <row r="30" spans="1:11" ht="12.75" customHeight="1" x14ac:dyDescent="0.15">
      <c r="A30" s="17" t="s">
        <v>94</v>
      </c>
      <c r="B30" s="17">
        <v>2843</v>
      </c>
      <c r="C30" s="17">
        <f t="shared" si="0"/>
        <v>2.0691411935953421</v>
      </c>
    </row>
    <row r="31" spans="1:11" ht="12.75" customHeight="1" x14ac:dyDescent="0.15">
      <c r="A31" s="17" t="s">
        <v>94</v>
      </c>
      <c r="B31" s="17">
        <v>2874</v>
      </c>
      <c r="C31" s="17">
        <f t="shared" si="0"/>
        <v>2.0917030567685591</v>
      </c>
    </row>
    <row r="32" spans="1:11" ht="12.75" customHeight="1" x14ac:dyDescent="0.15">
      <c r="A32" s="17" t="s">
        <v>94</v>
      </c>
      <c r="B32" s="17">
        <v>2881</v>
      </c>
      <c r="C32" s="17">
        <f t="shared" si="0"/>
        <v>2.096797671033479</v>
      </c>
      <c r="J32" s="19"/>
    </row>
    <row r="33" spans="1:10" ht="12.75" customHeight="1" x14ac:dyDescent="0.15">
      <c r="A33" s="17" t="s">
        <v>94</v>
      </c>
      <c r="B33" s="17">
        <v>2858</v>
      </c>
      <c r="C33" s="17">
        <f t="shared" si="0"/>
        <v>2.0800582241630274</v>
      </c>
    </row>
    <row r="34" spans="1:10" ht="12.75" customHeight="1" x14ac:dyDescent="0.15">
      <c r="A34" s="17" t="s">
        <v>92</v>
      </c>
      <c r="B34" s="17">
        <v>2471</v>
      </c>
      <c r="C34" s="17">
        <f t="shared" si="0"/>
        <v>1.7983988355167395</v>
      </c>
    </row>
    <row r="35" spans="1:10" ht="12.75" customHeight="1" x14ac:dyDescent="0.15">
      <c r="A35" s="17" t="s">
        <v>92</v>
      </c>
      <c r="B35" s="17">
        <v>2315</v>
      </c>
      <c r="C35" s="17">
        <f t="shared" si="0"/>
        <v>1.6848617176128093</v>
      </c>
    </row>
    <row r="36" spans="1:10" ht="12.75" customHeight="1" x14ac:dyDescent="0.15">
      <c r="A36" s="17" t="s">
        <v>92</v>
      </c>
      <c r="B36" s="17">
        <v>2136</v>
      </c>
      <c r="C36" s="17">
        <f t="shared" si="0"/>
        <v>1.554585152838428</v>
      </c>
      <c r="J36" s="19"/>
    </row>
    <row r="37" spans="1:10" ht="12.75" customHeight="1" x14ac:dyDescent="0.15">
      <c r="A37" s="17" t="s">
        <v>92</v>
      </c>
      <c r="B37" s="17">
        <v>2890</v>
      </c>
      <c r="C37" s="17">
        <f t="shared" si="0"/>
        <v>2.1033478893740902</v>
      </c>
      <c r="J37" s="19"/>
    </row>
    <row r="38" spans="1:10" ht="12.75" customHeight="1" x14ac:dyDescent="0.15">
      <c r="A38" s="17" t="s">
        <v>92</v>
      </c>
      <c r="B38" s="17">
        <v>2194</v>
      </c>
      <c r="C38" s="17">
        <f t="shared" si="0"/>
        <v>1.5967976710334788</v>
      </c>
      <c r="J38" s="19"/>
    </row>
    <row r="39" spans="1:10" ht="12.75" customHeight="1" x14ac:dyDescent="0.15">
      <c r="A39" s="17" t="s">
        <v>93</v>
      </c>
      <c r="B39" s="17">
        <v>1960</v>
      </c>
      <c r="C39" s="17">
        <f t="shared" si="0"/>
        <v>1.4264919941775838</v>
      </c>
      <c r="J39" s="19"/>
    </row>
    <row r="40" spans="1:10" ht="12.75" customHeight="1" x14ac:dyDescent="0.15">
      <c r="A40" s="17" t="s">
        <v>93</v>
      </c>
      <c r="B40" s="17">
        <v>1843</v>
      </c>
      <c r="C40" s="17">
        <f t="shared" si="0"/>
        <v>1.3413391557496361</v>
      </c>
    </row>
    <row r="41" spans="1:10" ht="12.75" customHeight="1" x14ac:dyDescent="0.15">
      <c r="A41" s="17" t="s">
        <v>93</v>
      </c>
      <c r="B41" s="17">
        <v>1677</v>
      </c>
      <c r="C41" s="17">
        <f t="shared" si="0"/>
        <v>1.2205240174672489</v>
      </c>
      <c r="J41" s="19"/>
    </row>
    <row r="42" spans="1:10" ht="12.75" customHeight="1" x14ac:dyDescent="0.15">
      <c r="A42" s="17" t="s">
        <v>93</v>
      </c>
      <c r="B42" s="17">
        <v>1879</v>
      </c>
      <c r="C42" s="17">
        <f t="shared" si="0"/>
        <v>1.3675400291120816</v>
      </c>
      <c r="J42" s="19"/>
    </row>
    <row r="43" spans="1:10" ht="12.75" customHeight="1" x14ac:dyDescent="0.15">
      <c r="A43" s="17" t="s">
        <v>93</v>
      </c>
      <c r="B43" s="17">
        <v>1784</v>
      </c>
      <c r="C43" s="17">
        <f t="shared" si="0"/>
        <v>1.2983988355167395</v>
      </c>
      <c r="J43" s="19"/>
    </row>
    <row r="44" spans="1:10" ht="12.75" customHeight="1" x14ac:dyDescent="0.15">
      <c r="J44" s="19"/>
    </row>
    <row r="45" spans="1:10" ht="12.75" customHeight="1" x14ac:dyDescent="0.15"/>
    <row r="46" spans="1:10" ht="12.75" customHeight="1" x14ac:dyDescent="0.15"/>
    <row r="47" spans="1:10" x14ac:dyDescent="0.15">
      <c r="J47" s="19"/>
    </row>
    <row r="48" spans="1:10" x14ac:dyDescent="0.15">
      <c r="J48" s="19"/>
    </row>
    <row r="49" spans="10:10" x14ac:dyDescent="0.15">
      <c r="J49" s="19"/>
    </row>
    <row r="50" spans="10:10" x14ac:dyDescent="0.15">
      <c r="J50" s="19"/>
    </row>
    <row r="51" spans="10:10" x14ac:dyDescent="0.15">
      <c r="J51" s="19"/>
    </row>
    <row r="52" spans="10:10" x14ac:dyDescent="0.15">
      <c r="J52" s="19"/>
    </row>
    <row r="53" spans="10:10" x14ac:dyDescent="0.15">
      <c r="J53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ADC4-A85A-47AE-B3A2-0C3CB3C105E4}">
  <dimension ref="A1:K52"/>
  <sheetViews>
    <sheetView workbookViewId="0">
      <selection activeCell="F1" sqref="F1:N1048576"/>
    </sheetView>
  </sheetViews>
  <sheetFormatPr baseColWidth="10" defaultColWidth="8.83203125" defaultRowHeight="13" x14ac:dyDescent="0.15"/>
  <cols>
    <col min="1" max="1" width="35" style="17" bestFit="1" customWidth="1"/>
    <col min="2" max="5" width="9.1640625" style="17"/>
    <col min="6" max="6" width="38.1640625" style="17" bestFit="1" customWidth="1"/>
    <col min="7" max="237" width="9.1640625" style="17"/>
    <col min="238" max="238" width="35" style="17" bestFit="1" customWidth="1"/>
    <col min="239" max="242" width="9.1640625" style="17"/>
    <col min="243" max="243" width="19.5" style="17" bestFit="1" customWidth="1"/>
    <col min="244" max="261" width="9.1640625" style="17"/>
    <col min="262" max="262" width="38.1640625" style="17" bestFit="1" customWidth="1"/>
    <col min="263" max="493" width="9.1640625" style="17"/>
    <col min="494" max="494" width="35" style="17" bestFit="1" customWidth="1"/>
    <col min="495" max="498" width="9.1640625" style="17"/>
    <col min="499" max="499" width="19.5" style="17" bestFit="1" customWidth="1"/>
    <col min="500" max="517" width="9.1640625" style="17"/>
    <col min="518" max="518" width="38.1640625" style="17" bestFit="1" customWidth="1"/>
    <col min="519" max="749" width="9.1640625" style="17"/>
    <col min="750" max="750" width="35" style="17" bestFit="1" customWidth="1"/>
    <col min="751" max="754" width="9.1640625" style="17"/>
    <col min="755" max="755" width="19.5" style="17" bestFit="1" customWidth="1"/>
    <col min="756" max="773" width="9.1640625" style="17"/>
    <col min="774" max="774" width="38.1640625" style="17" bestFit="1" customWidth="1"/>
    <col min="775" max="1005" width="9.1640625" style="17"/>
    <col min="1006" max="1006" width="35" style="17" bestFit="1" customWidth="1"/>
    <col min="1007" max="1010" width="9.1640625" style="17"/>
    <col min="1011" max="1011" width="19.5" style="17" bestFit="1" customWidth="1"/>
    <col min="1012" max="1029" width="9.1640625" style="17"/>
    <col min="1030" max="1030" width="38.1640625" style="17" bestFit="1" customWidth="1"/>
    <col min="1031" max="1261" width="9.1640625" style="17"/>
    <col min="1262" max="1262" width="35" style="17" bestFit="1" customWidth="1"/>
    <col min="1263" max="1266" width="9.1640625" style="17"/>
    <col min="1267" max="1267" width="19.5" style="17" bestFit="1" customWidth="1"/>
    <col min="1268" max="1285" width="9.1640625" style="17"/>
    <col min="1286" max="1286" width="38.1640625" style="17" bestFit="1" customWidth="1"/>
    <col min="1287" max="1517" width="9.1640625" style="17"/>
    <col min="1518" max="1518" width="35" style="17" bestFit="1" customWidth="1"/>
    <col min="1519" max="1522" width="9.1640625" style="17"/>
    <col min="1523" max="1523" width="19.5" style="17" bestFit="1" customWidth="1"/>
    <col min="1524" max="1541" width="9.1640625" style="17"/>
    <col min="1542" max="1542" width="38.1640625" style="17" bestFit="1" customWidth="1"/>
    <col min="1543" max="1773" width="9.1640625" style="17"/>
    <col min="1774" max="1774" width="35" style="17" bestFit="1" customWidth="1"/>
    <col min="1775" max="1778" width="9.1640625" style="17"/>
    <col min="1779" max="1779" width="19.5" style="17" bestFit="1" customWidth="1"/>
    <col min="1780" max="1797" width="9.1640625" style="17"/>
    <col min="1798" max="1798" width="38.1640625" style="17" bestFit="1" customWidth="1"/>
    <col min="1799" max="2029" width="9.1640625" style="17"/>
    <col min="2030" max="2030" width="35" style="17" bestFit="1" customWidth="1"/>
    <col min="2031" max="2034" width="9.1640625" style="17"/>
    <col min="2035" max="2035" width="19.5" style="17" bestFit="1" customWidth="1"/>
    <col min="2036" max="2053" width="9.1640625" style="17"/>
    <col min="2054" max="2054" width="38.1640625" style="17" bestFit="1" customWidth="1"/>
    <col min="2055" max="2285" width="9.1640625" style="17"/>
    <col min="2286" max="2286" width="35" style="17" bestFit="1" customWidth="1"/>
    <col min="2287" max="2290" width="9.1640625" style="17"/>
    <col min="2291" max="2291" width="19.5" style="17" bestFit="1" customWidth="1"/>
    <col min="2292" max="2309" width="9.1640625" style="17"/>
    <col min="2310" max="2310" width="38.1640625" style="17" bestFit="1" customWidth="1"/>
    <col min="2311" max="2541" width="9.1640625" style="17"/>
    <col min="2542" max="2542" width="35" style="17" bestFit="1" customWidth="1"/>
    <col min="2543" max="2546" width="9.1640625" style="17"/>
    <col min="2547" max="2547" width="19.5" style="17" bestFit="1" customWidth="1"/>
    <col min="2548" max="2565" width="9.1640625" style="17"/>
    <col min="2566" max="2566" width="38.1640625" style="17" bestFit="1" customWidth="1"/>
    <col min="2567" max="2797" width="9.1640625" style="17"/>
    <col min="2798" max="2798" width="35" style="17" bestFit="1" customWidth="1"/>
    <col min="2799" max="2802" width="9.1640625" style="17"/>
    <col min="2803" max="2803" width="19.5" style="17" bestFit="1" customWidth="1"/>
    <col min="2804" max="2821" width="9.1640625" style="17"/>
    <col min="2822" max="2822" width="38.1640625" style="17" bestFit="1" customWidth="1"/>
    <col min="2823" max="3053" width="9.1640625" style="17"/>
    <col min="3054" max="3054" width="35" style="17" bestFit="1" customWidth="1"/>
    <col min="3055" max="3058" width="9.1640625" style="17"/>
    <col min="3059" max="3059" width="19.5" style="17" bestFit="1" customWidth="1"/>
    <col min="3060" max="3077" width="9.1640625" style="17"/>
    <col min="3078" max="3078" width="38.1640625" style="17" bestFit="1" customWidth="1"/>
    <col min="3079" max="3309" width="9.1640625" style="17"/>
    <col min="3310" max="3310" width="35" style="17" bestFit="1" customWidth="1"/>
    <col min="3311" max="3314" width="9.1640625" style="17"/>
    <col min="3315" max="3315" width="19.5" style="17" bestFit="1" customWidth="1"/>
    <col min="3316" max="3333" width="9.1640625" style="17"/>
    <col min="3334" max="3334" width="38.1640625" style="17" bestFit="1" customWidth="1"/>
    <col min="3335" max="3565" width="9.1640625" style="17"/>
    <col min="3566" max="3566" width="35" style="17" bestFit="1" customWidth="1"/>
    <col min="3567" max="3570" width="9.1640625" style="17"/>
    <col min="3571" max="3571" width="19.5" style="17" bestFit="1" customWidth="1"/>
    <col min="3572" max="3589" width="9.1640625" style="17"/>
    <col min="3590" max="3590" width="38.1640625" style="17" bestFit="1" customWidth="1"/>
    <col min="3591" max="3821" width="9.1640625" style="17"/>
    <col min="3822" max="3822" width="35" style="17" bestFit="1" customWidth="1"/>
    <col min="3823" max="3826" width="9.1640625" style="17"/>
    <col min="3827" max="3827" width="19.5" style="17" bestFit="1" customWidth="1"/>
    <col min="3828" max="3845" width="9.1640625" style="17"/>
    <col min="3846" max="3846" width="38.1640625" style="17" bestFit="1" customWidth="1"/>
    <col min="3847" max="4077" width="9.1640625" style="17"/>
    <col min="4078" max="4078" width="35" style="17" bestFit="1" customWidth="1"/>
    <col min="4079" max="4082" width="9.1640625" style="17"/>
    <col min="4083" max="4083" width="19.5" style="17" bestFit="1" customWidth="1"/>
    <col min="4084" max="4101" width="9.1640625" style="17"/>
    <col min="4102" max="4102" width="38.1640625" style="17" bestFit="1" customWidth="1"/>
    <col min="4103" max="4333" width="9.1640625" style="17"/>
    <col min="4334" max="4334" width="35" style="17" bestFit="1" customWidth="1"/>
    <col min="4335" max="4338" width="9.1640625" style="17"/>
    <col min="4339" max="4339" width="19.5" style="17" bestFit="1" customWidth="1"/>
    <col min="4340" max="4357" width="9.1640625" style="17"/>
    <col min="4358" max="4358" width="38.1640625" style="17" bestFit="1" customWidth="1"/>
    <col min="4359" max="4589" width="9.1640625" style="17"/>
    <col min="4590" max="4590" width="35" style="17" bestFit="1" customWidth="1"/>
    <col min="4591" max="4594" width="9.1640625" style="17"/>
    <col min="4595" max="4595" width="19.5" style="17" bestFit="1" customWidth="1"/>
    <col min="4596" max="4613" width="9.1640625" style="17"/>
    <col min="4614" max="4614" width="38.1640625" style="17" bestFit="1" customWidth="1"/>
    <col min="4615" max="4845" width="9.1640625" style="17"/>
    <col min="4846" max="4846" width="35" style="17" bestFit="1" customWidth="1"/>
    <col min="4847" max="4850" width="9.1640625" style="17"/>
    <col min="4851" max="4851" width="19.5" style="17" bestFit="1" customWidth="1"/>
    <col min="4852" max="4869" width="9.1640625" style="17"/>
    <col min="4870" max="4870" width="38.1640625" style="17" bestFit="1" customWidth="1"/>
    <col min="4871" max="5101" width="9.1640625" style="17"/>
    <col min="5102" max="5102" width="35" style="17" bestFit="1" customWidth="1"/>
    <col min="5103" max="5106" width="9.1640625" style="17"/>
    <col min="5107" max="5107" width="19.5" style="17" bestFit="1" customWidth="1"/>
    <col min="5108" max="5125" width="9.1640625" style="17"/>
    <col min="5126" max="5126" width="38.1640625" style="17" bestFit="1" customWidth="1"/>
    <col min="5127" max="5357" width="9.1640625" style="17"/>
    <col min="5358" max="5358" width="35" style="17" bestFit="1" customWidth="1"/>
    <col min="5359" max="5362" width="9.1640625" style="17"/>
    <col min="5363" max="5363" width="19.5" style="17" bestFit="1" customWidth="1"/>
    <col min="5364" max="5381" width="9.1640625" style="17"/>
    <col min="5382" max="5382" width="38.1640625" style="17" bestFit="1" customWidth="1"/>
    <col min="5383" max="5613" width="9.1640625" style="17"/>
    <col min="5614" max="5614" width="35" style="17" bestFit="1" customWidth="1"/>
    <col min="5615" max="5618" width="9.1640625" style="17"/>
    <col min="5619" max="5619" width="19.5" style="17" bestFit="1" customWidth="1"/>
    <col min="5620" max="5637" width="9.1640625" style="17"/>
    <col min="5638" max="5638" width="38.1640625" style="17" bestFit="1" customWidth="1"/>
    <col min="5639" max="5869" width="9.1640625" style="17"/>
    <col min="5870" max="5870" width="35" style="17" bestFit="1" customWidth="1"/>
    <col min="5871" max="5874" width="9.1640625" style="17"/>
    <col min="5875" max="5875" width="19.5" style="17" bestFit="1" customWidth="1"/>
    <col min="5876" max="5893" width="9.1640625" style="17"/>
    <col min="5894" max="5894" width="38.1640625" style="17" bestFit="1" customWidth="1"/>
    <col min="5895" max="6125" width="9.1640625" style="17"/>
    <col min="6126" max="6126" width="35" style="17" bestFit="1" customWidth="1"/>
    <col min="6127" max="6130" width="9.1640625" style="17"/>
    <col min="6131" max="6131" width="19.5" style="17" bestFit="1" customWidth="1"/>
    <col min="6132" max="6149" width="9.1640625" style="17"/>
    <col min="6150" max="6150" width="38.1640625" style="17" bestFit="1" customWidth="1"/>
    <col min="6151" max="6381" width="9.1640625" style="17"/>
    <col min="6382" max="6382" width="35" style="17" bestFit="1" customWidth="1"/>
    <col min="6383" max="6386" width="9.1640625" style="17"/>
    <col min="6387" max="6387" width="19.5" style="17" bestFit="1" customWidth="1"/>
    <col min="6388" max="6405" width="9.1640625" style="17"/>
    <col min="6406" max="6406" width="38.1640625" style="17" bestFit="1" customWidth="1"/>
    <col min="6407" max="6637" width="9.1640625" style="17"/>
    <col min="6638" max="6638" width="35" style="17" bestFit="1" customWidth="1"/>
    <col min="6639" max="6642" width="9.1640625" style="17"/>
    <col min="6643" max="6643" width="19.5" style="17" bestFit="1" customWidth="1"/>
    <col min="6644" max="6661" width="9.1640625" style="17"/>
    <col min="6662" max="6662" width="38.1640625" style="17" bestFit="1" customWidth="1"/>
    <col min="6663" max="6893" width="9.1640625" style="17"/>
    <col min="6894" max="6894" width="35" style="17" bestFit="1" customWidth="1"/>
    <col min="6895" max="6898" width="9.1640625" style="17"/>
    <col min="6899" max="6899" width="19.5" style="17" bestFit="1" customWidth="1"/>
    <col min="6900" max="6917" width="9.1640625" style="17"/>
    <col min="6918" max="6918" width="38.1640625" style="17" bestFit="1" customWidth="1"/>
    <col min="6919" max="7149" width="9.1640625" style="17"/>
    <col min="7150" max="7150" width="35" style="17" bestFit="1" customWidth="1"/>
    <col min="7151" max="7154" width="9.1640625" style="17"/>
    <col min="7155" max="7155" width="19.5" style="17" bestFit="1" customWidth="1"/>
    <col min="7156" max="7173" width="9.1640625" style="17"/>
    <col min="7174" max="7174" width="38.1640625" style="17" bestFit="1" customWidth="1"/>
    <col min="7175" max="7405" width="9.1640625" style="17"/>
    <col min="7406" max="7406" width="35" style="17" bestFit="1" customWidth="1"/>
    <col min="7407" max="7410" width="9.1640625" style="17"/>
    <col min="7411" max="7411" width="19.5" style="17" bestFit="1" customWidth="1"/>
    <col min="7412" max="7429" width="9.1640625" style="17"/>
    <col min="7430" max="7430" width="38.1640625" style="17" bestFit="1" customWidth="1"/>
    <col min="7431" max="7661" width="9.1640625" style="17"/>
    <col min="7662" max="7662" width="35" style="17" bestFit="1" customWidth="1"/>
    <col min="7663" max="7666" width="9.1640625" style="17"/>
    <col min="7667" max="7667" width="19.5" style="17" bestFit="1" customWidth="1"/>
    <col min="7668" max="7685" width="9.1640625" style="17"/>
    <col min="7686" max="7686" width="38.1640625" style="17" bestFit="1" customWidth="1"/>
    <col min="7687" max="7917" width="9.1640625" style="17"/>
    <col min="7918" max="7918" width="35" style="17" bestFit="1" customWidth="1"/>
    <col min="7919" max="7922" width="9.1640625" style="17"/>
    <col min="7923" max="7923" width="19.5" style="17" bestFit="1" customWidth="1"/>
    <col min="7924" max="7941" width="9.1640625" style="17"/>
    <col min="7942" max="7942" width="38.1640625" style="17" bestFit="1" customWidth="1"/>
    <col min="7943" max="8173" width="9.1640625" style="17"/>
    <col min="8174" max="8174" width="35" style="17" bestFit="1" customWidth="1"/>
    <col min="8175" max="8178" width="9.1640625" style="17"/>
    <col min="8179" max="8179" width="19.5" style="17" bestFit="1" customWidth="1"/>
    <col min="8180" max="8197" width="9.1640625" style="17"/>
    <col min="8198" max="8198" width="38.1640625" style="17" bestFit="1" customWidth="1"/>
    <col min="8199" max="8429" width="9.1640625" style="17"/>
    <col min="8430" max="8430" width="35" style="17" bestFit="1" customWidth="1"/>
    <col min="8431" max="8434" width="9.1640625" style="17"/>
    <col min="8435" max="8435" width="19.5" style="17" bestFit="1" customWidth="1"/>
    <col min="8436" max="8453" width="9.1640625" style="17"/>
    <col min="8454" max="8454" width="38.1640625" style="17" bestFit="1" customWidth="1"/>
    <col min="8455" max="8685" width="9.1640625" style="17"/>
    <col min="8686" max="8686" width="35" style="17" bestFit="1" customWidth="1"/>
    <col min="8687" max="8690" width="9.1640625" style="17"/>
    <col min="8691" max="8691" width="19.5" style="17" bestFit="1" customWidth="1"/>
    <col min="8692" max="8709" width="9.1640625" style="17"/>
    <col min="8710" max="8710" width="38.1640625" style="17" bestFit="1" customWidth="1"/>
    <col min="8711" max="8941" width="9.1640625" style="17"/>
    <col min="8942" max="8942" width="35" style="17" bestFit="1" customWidth="1"/>
    <col min="8943" max="8946" width="9.1640625" style="17"/>
    <col min="8947" max="8947" width="19.5" style="17" bestFit="1" customWidth="1"/>
    <col min="8948" max="8965" width="9.1640625" style="17"/>
    <col min="8966" max="8966" width="38.1640625" style="17" bestFit="1" customWidth="1"/>
    <col min="8967" max="9197" width="9.1640625" style="17"/>
    <col min="9198" max="9198" width="35" style="17" bestFit="1" customWidth="1"/>
    <col min="9199" max="9202" width="9.1640625" style="17"/>
    <col min="9203" max="9203" width="19.5" style="17" bestFit="1" customWidth="1"/>
    <col min="9204" max="9221" width="9.1640625" style="17"/>
    <col min="9222" max="9222" width="38.1640625" style="17" bestFit="1" customWidth="1"/>
    <col min="9223" max="9453" width="9.1640625" style="17"/>
    <col min="9454" max="9454" width="35" style="17" bestFit="1" customWidth="1"/>
    <col min="9455" max="9458" width="9.1640625" style="17"/>
    <col min="9459" max="9459" width="19.5" style="17" bestFit="1" customWidth="1"/>
    <col min="9460" max="9477" width="9.1640625" style="17"/>
    <col min="9478" max="9478" width="38.1640625" style="17" bestFit="1" customWidth="1"/>
    <col min="9479" max="9709" width="9.1640625" style="17"/>
    <col min="9710" max="9710" width="35" style="17" bestFit="1" customWidth="1"/>
    <col min="9711" max="9714" width="9.1640625" style="17"/>
    <col min="9715" max="9715" width="19.5" style="17" bestFit="1" customWidth="1"/>
    <col min="9716" max="9733" width="9.1640625" style="17"/>
    <col min="9734" max="9734" width="38.1640625" style="17" bestFit="1" customWidth="1"/>
    <col min="9735" max="9965" width="9.1640625" style="17"/>
    <col min="9966" max="9966" width="35" style="17" bestFit="1" customWidth="1"/>
    <col min="9967" max="9970" width="9.1640625" style="17"/>
    <col min="9971" max="9971" width="19.5" style="17" bestFit="1" customWidth="1"/>
    <col min="9972" max="9989" width="9.1640625" style="17"/>
    <col min="9990" max="9990" width="38.1640625" style="17" bestFit="1" customWidth="1"/>
    <col min="9991" max="10221" width="9.1640625" style="17"/>
    <col min="10222" max="10222" width="35" style="17" bestFit="1" customWidth="1"/>
    <col min="10223" max="10226" width="9.1640625" style="17"/>
    <col min="10227" max="10227" width="19.5" style="17" bestFit="1" customWidth="1"/>
    <col min="10228" max="10245" width="9.1640625" style="17"/>
    <col min="10246" max="10246" width="38.1640625" style="17" bestFit="1" customWidth="1"/>
    <col min="10247" max="10477" width="9.1640625" style="17"/>
    <col min="10478" max="10478" width="35" style="17" bestFit="1" customWidth="1"/>
    <col min="10479" max="10482" width="9.1640625" style="17"/>
    <col min="10483" max="10483" width="19.5" style="17" bestFit="1" customWidth="1"/>
    <col min="10484" max="10501" width="9.1640625" style="17"/>
    <col min="10502" max="10502" width="38.1640625" style="17" bestFit="1" customWidth="1"/>
    <col min="10503" max="10733" width="9.1640625" style="17"/>
    <col min="10734" max="10734" width="35" style="17" bestFit="1" customWidth="1"/>
    <col min="10735" max="10738" width="9.1640625" style="17"/>
    <col min="10739" max="10739" width="19.5" style="17" bestFit="1" customWidth="1"/>
    <col min="10740" max="10757" width="9.1640625" style="17"/>
    <col min="10758" max="10758" width="38.1640625" style="17" bestFit="1" customWidth="1"/>
    <col min="10759" max="10989" width="9.1640625" style="17"/>
    <col min="10990" max="10990" width="35" style="17" bestFit="1" customWidth="1"/>
    <col min="10991" max="10994" width="9.1640625" style="17"/>
    <col min="10995" max="10995" width="19.5" style="17" bestFit="1" customWidth="1"/>
    <col min="10996" max="11013" width="9.1640625" style="17"/>
    <col min="11014" max="11014" width="38.1640625" style="17" bestFit="1" customWidth="1"/>
    <col min="11015" max="11245" width="9.1640625" style="17"/>
    <col min="11246" max="11246" width="35" style="17" bestFit="1" customWidth="1"/>
    <col min="11247" max="11250" width="9.1640625" style="17"/>
    <col min="11251" max="11251" width="19.5" style="17" bestFit="1" customWidth="1"/>
    <col min="11252" max="11269" width="9.1640625" style="17"/>
    <col min="11270" max="11270" width="38.1640625" style="17" bestFit="1" customWidth="1"/>
    <col min="11271" max="11501" width="9.1640625" style="17"/>
    <col min="11502" max="11502" width="35" style="17" bestFit="1" customWidth="1"/>
    <col min="11503" max="11506" width="9.1640625" style="17"/>
    <col min="11507" max="11507" width="19.5" style="17" bestFit="1" customWidth="1"/>
    <col min="11508" max="11525" width="9.1640625" style="17"/>
    <col min="11526" max="11526" width="38.1640625" style="17" bestFit="1" customWidth="1"/>
    <col min="11527" max="11757" width="9.1640625" style="17"/>
    <col min="11758" max="11758" width="35" style="17" bestFit="1" customWidth="1"/>
    <col min="11759" max="11762" width="9.1640625" style="17"/>
    <col min="11763" max="11763" width="19.5" style="17" bestFit="1" customWidth="1"/>
    <col min="11764" max="11781" width="9.1640625" style="17"/>
    <col min="11782" max="11782" width="38.1640625" style="17" bestFit="1" customWidth="1"/>
    <col min="11783" max="12013" width="9.1640625" style="17"/>
    <col min="12014" max="12014" width="35" style="17" bestFit="1" customWidth="1"/>
    <col min="12015" max="12018" width="9.1640625" style="17"/>
    <col min="12019" max="12019" width="19.5" style="17" bestFit="1" customWidth="1"/>
    <col min="12020" max="12037" width="9.1640625" style="17"/>
    <col min="12038" max="12038" width="38.1640625" style="17" bestFit="1" customWidth="1"/>
    <col min="12039" max="12269" width="9.1640625" style="17"/>
    <col min="12270" max="12270" width="35" style="17" bestFit="1" customWidth="1"/>
    <col min="12271" max="12274" width="9.1640625" style="17"/>
    <col min="12275" max="12275" width="19.5" style="17" bestFit="1" customWidth="1"/>
    <col min="12276" max="12293" width="9.1640625" style="17"/>
    <col min="12294" max="12294" width="38.1640625" style="17" bestFit="1" customWidth="1"/>
    <col min="12295" max="12525" width="9.1640625" style="17"/>
    <col min="12526" max="12526" width="35" style="17" bestFit="1" customWidth="1"/>
    <col min="12527" max="12530" width="9.1640625" style="17"/>
    <col min="12531" max="12531" width="19.5" style="17" bestFit="1" customWidth="1"/>
    <col min="12532" max="12549" width="9.1640625" style="17"/>
    <col min="12550" max="12550" width="38.1640625" style="17" bestFit="1" customWidth="1"/>
    <col min="12551" max="12781" width="9.1640625" style="17"/>
    <col min="12782" max="12782" width="35" style="17" bestFit="1" customWidth="1"/>
    <col min="12783" max="12786" width="9.1640625" style="17"/>
    <col min="12787" max="12787" width="19.5" style="17" bestFit="1" customWidth="1"/>
    <col min="12788" max="12805" width="9.1640625" style="17"/>
    <col min="12806" max="12806" width="38.1640625" style="17" bestFit="1" customWidth="1"/>
    <col min="12807" max="13037" width="9.1640625" style="17"/>
    <col min="13038" max="13038" width="35" style="17" bestFit="1" customWidth="1"/>
    <col min="13039" max="13042" width="9.1640625" style="17"/>
    <col min="13043" max="13043" width="19.5" style="17" bestFit="1" customWidth="1"/>
    <col min="13044" max="13061" width="9.1640625" style="17"/>
    <col min="13062" max="13062" width="38.1640625" style="17" bestFit="1" customWidth="1"/>
    <col min="13063" max="13293" width="9.1640625" style="17"/>
    <col min="13294" max="13294" width="35" style="17" bestFit="1" customWidth="1"/>
    <col min="13295" max="13298" width="9.1640625" style="17"/>
    <col min="13299" max="13299" width="19.5" style="17" bestFit="1" customWidth="1"/>
    <col min="13300" max="13317" width="9.1640625" style="17"/>
    <col min="13318" max="13318" width="38.1640625" style="17" bestFit="1" customWidth="1"/>
    <col min="13319" max="13549" width="9.1640625" style="17"/>
    <col min="13550" max="13550" width="35" style="17" bestFit="1" customWidth="1"/>
    <col min="13551" max="13554" width="9.1640625" style="17"/>
    <col min="13555" max="13555" width="19.5" style="17" bestFit="1" customWidth="1"/>
    <col min="13556" max="13573" width="9.1640625" style="17"/>
    <col min="13574" max="13574" width="38.1640625" style="17" bestFit="1" customWidth="1"/>
    <col min="13575" max="13805" width="9.1640625" style="17"/>
    <col min="13806" max="13806" width="35" style="17" bestFit="1" customWidth="1"/>
    <col min="13807" max="13810" width="9.1640625" style="17"/>
    <col min="13811" max="13811" width="19.5" style="17" bestFit="1" customWidth="1"/>
    <col min="13812" max="13829" width="9.1640625" style="17"/>
    <col min="13830" max="13830" width="38.1640625" style="17" bestFit="1" customWidth="1"/>
    <col min="13831" max="14061" width="9.1640625" style="17"/>
    <col min="14062" max="14062" width="35" style="17" bestFit="1" customWidth="1"/>
    <col min="14063" max="14066" width="9.1640625" style="17"/>
    <col min="14067" max="14067" width="19.5" style="17" bestFit="1" customWidth="1"/>
    <col min="14068" max="14085" width="9.1640625" style="17"/>
    <col min="14086" max="14086" width="38.1640625" style="17" bestFit="1" customWidth="1"/>
    <col min="14087" max="14317" width="9.1640625" style="17"/>
    <col min="14318" max="14318" width="35" style="17" bestFit="1" customWidth="1"/>
    <col min="14319" max="14322" width="9.1640625" style="17"/>
    <col min="14323" max="14323" width="19.5" style="17" bestFit="1" customWidth="1"/>
    <col min="14324" max="14341" width="9.1640625" style="17"/>
    <col min="14342" max="14342" width="38.1640625" style="17" bestFit="1" customWidth="1"/>
    <col min="14343" max="14573" width="9.1640625" style="17"/>
    <col min="14574" max="14574" width="35" style="17" bestFit="1" customWidth="1"/>
    <col min="14575" max="14578" width="9.1640625" style="17"/>
    <col min="14579" max="14579" width="19.5" style="17" bestFit="1" customWidth="1"/>
    <col min="14580" max="14597" width="9.1640625" style="17"/>
    <col min="14598" max="14598" width="38.1640625" style="17" bestFit="1" customWidth="1"/>
    <col min="14599" max="14829" width="9.1640625" style="17"/>
    <col min="14830" max="14830" width="35" style="17" bestFit="1" customWidth="1"/>
    <col min="14831" max="14834" width="9.1640625" style="17"/>
    <col min="14835" max="14835" width="19.5" style="17" bestFit="1" customWidth="1"/>
    <col min="14836" max="14853" width="9.1640625" style="17"/>
    <col min="14854" max="14854" width="38.1640625" style="17" bestFit="1" customWidth="1"/>
    <col min="14855" max="15085" width="9.1640625" style="17"/>
    <col min="15086" max="15086" width="35" style="17" bestFit="1" customWidth="1"/>
    <col min="15087" max="15090" width="9.1640625" style="17"/>
    <col min="15091" max="15091" width="19.5" style="17" bestFit="1" customWidth="1"/>
    <col min="15092" max="15109" width="9.1640625" style="17"/>
    <col min="15110" max="15110" width="38.1640625" style="17" bestFit="1" customWidth="1"/>
    <col min="15111" max="15341" width="9.1640625" style="17"/>
    <col min="15342" max="15342" width="35" style="17" bestFit="1" customWidth="1"/>
    <col min="15343" max="15346" width="9.1640625" style="17"/>
    <col min="15347" max="15347" width="19.5" style="17" bestFit="1" customWidth="1"/>
    <col min="15348" max="15365" width="9.1640625" style="17"/>
    <col min="15366" max="15366" width="38.1640625" style="17" bestFit="1" customWidth="1"/>
    <col min="15367" max="15597" width="9.1640625" style="17"/>
    <col min="15598" max="15598" width="35" style="17" bestFit="1" customWidth="1"/>
    <col min="15599" max="15602" width="9.1640625" style="17"/>
    <col min="15603" max="15603" width="19.5" style="17" bestFit="1" customWidth="1"/>
    <col min="15604" max="15621" width="9.1640625" style="17"/>
    <col min="15622" max="15622" width="38.1640625" style="17" bestFit="1" customWidth="1"/>
    <col min="15623" max="15853" width="9.1640625" style="17"/>
    <col min="15854" max="15854" width="35" style="17" bestFit="1" customWidth="1"/>
    <col min="15855" max="15858" width="9.1640625" style="17"/>
    <col min="15859" max="15859" width="19.5" style="17" bestFit="1" customWidth="1"/>
    <col min="15860" max="15877" width="9.1640625" style="17"/>
    <col min="15878" max="15878" width="38.1640625" style="17" bestFit="1" customWidth="1"/>
    <col min="15879" max="16109" width="9.1640625" style="17"/>
    <col min="16110" max="16110" width="35" style="17" bestFit="1" customWidth="1"/>
    <col min="16111" max="16114" width="9.1640625" style="17"/>
    <col min="16115" max="16115" width="19.5" style="17" bestFit="1" customWidth="1"/>
    <col min="16116" max="16133" width="9.1640625" style="17"/>
    <col min="16134" max="16134" width="38.1640625" style="17" bestFit="1" customWidth="1"/>
    <col min="16135" max="16384" width="9.1640625" style="17"/>
  </cols>
  <sheetData>
    <row r="1" spans="1:3" ht="12.75" customHeight="1" x14ac:dyDescent="0.15">
      <c r="A1" s="17" t="s">
        <v>42</v>
      </c>
      <c r="B1" s="17" t="s">
        <v>43</v>
      </c>
    </row>
    <row r="2" spans="1:3" ht="12.75" customHeight="1" x14ac:dyDescent="0.15">
      <c r="A2" s="17" t="s">
        <v>97</v>
      </c>
      <c r="B2" s="17">
        <v>1526</v>
      </c>
      <c r="C2" s="17">
        <f>B2/$B$8</f>
        <v>1.5780765253360911</v>
      </c>
    </row>
    <row r="3" spans="1:3" ht="12.75" customHeight="1" x14ac:dyDescent="0.15">
      <c r="A3" s="17" t="s">
        <v>97</v>
      </c>
      <c r="B3" s="17">
        <v>1363</v>
      </c>
      <c r="C3" s="17">
        <f t="shared" ref="C3:C49" si="0">B3/$B$8</f>
        <v>1.4095139607032059</v>
      </c>
    </row>
    <row r="4" spans="1:3" ht="12.75" customHeight="1" x14ac:dyDescent="0.15">
      <c r="A4" s="17" t="s">
        <v>97</v>
      </c>
      <c r="B4" s="17">
        <v>1607</v>
      </c>
      <c r="C4" s="17">
        <f t="shared" si="0"/>
        <v>1.6618407445708376</v>
      </c>
    </row>
    <row r="5" spans="1:3" ht="12.75" customHeight="1" x14ac:dyDescent="0.15">
      <c r="A5" s="17" t="s">
        <v>97</v>
      </c>
      <c r="B5" s="17">
        <v>1206</v>
      </c>
      <c r="C5" s="17">
        <f t="shared" si="0"/>
        <v>1.2471561530506723</v>
      </c>
    </row>
    <row r="6" spans="1:3" ht="12.75" customHeight="1" x14ac:dyDescent="0.15">
      <c r="A6" s="17" t="s">
        <v>97</v>
      </c>
      <c r="B6" s="17">
        <v>1607</v>
      </c>
      <c r="C6" s="17">
        <f t="shared" si="0"/>
        <v>1.6618407445708376</v>
      </c>
    </row>
    <row r="7" spans="1:3" ht="12.75" customHeight="1" x14ac:dyDescent="0.15">
      <c r="A7" s="17" t="s">
        <v>97</v>
      </c>
      <c r="B7" s="17">
        <v>1494</v>
      </c>
      <c r="C7" s="17">
        <f t="shared" si="0"/>
        <v>1.5449844881075492</v>
      </c>
    </row>
    <row r="8" spans="1:3" ht="12.75" customHeight="1" x14ac:dyDescent="0.15">
      <c r="A8" s="17" t="s">
        <v>96</v>
      </c>
      <c r="B8" s="17">
        <v>967</v>
      </c>
      <c r="C8" s="17">
        <f t="shared" si="0"/>
        <v>1</v>
      </c>
    </row>
    <row r="9" spans="1:3" ht="12.75" customHeight="1" x14ac:dyDescent="0.15">
      <c r="A9" s="17" t="s">
        <v>96</v>
      </c>
      <c r="B9" s="17">
        <v>1236</v>
      </c>
      <c r="C9" s="17">
        <f t="shared" si="0"/>
        <v>1.2781799379524301</v>
      </c>
    </row>
    <row r="10" spans="1:3" ht="12.75" customHeight="1" x14ac:dyDescent="0.15">
      <c r="A10" s="17" t="s">
        <v>96</v>
      </c>
      <c r="B10" s="17">
        <v>1348</v>
      </c>
      <c r="C10" s="17">
        <f t="shared" si="0"/>
        <v>1.3940020682523269</v>
      </c>
    </row>
    <row r="11" spans="1:3" ht="12.75" customHeight="1" x14ac:dyDescent="0.15">
      <c r="A11" s="17" t="s">
        <v>96</v>
      </c>
      <c r="B11" s="17">
        <v>1070</v>
      </c>
      <c r="C11" s="17">
        <f t="shared" si="0"/>
        <v>1.1065149948293691</v>
      </c>
    </row>
    <row r="12" spans="1:3" ht="12.75" customHeight="1" x14ac:dyDescent="0.15">
      <c r="A12" s="17" t="s">
        <v>96</v>
      </c>
      <c r="B12" s="17">
        <v>1490</v>
      </c>
      <c r="C12" s="17">
        <f t="shared" si="0"/>
        <v>1.5408479834539814</v>
      </c>
    </row>
    <row r="13" spans="1:3" ht="12.75" customHeight="1" x14ac:dyDescent="0.15">
      <c r="A13" s="17" t="s">
        <v>96</v>
      </c>
      <c r="B13" s="17">
        <v>1416</v>
      </c>
      <c r="C13" s="17">
        <f t="shared" si="0"/>
        <v>1.4643226473629782</v>
      </c>
    </row>
    <row r="14" spans="1:3" ht="12.75" customHeight="1" x14ac:dyDescent="0.15">
      <c r="A14" s="17" t="s">
        <v>101</v>
      </c>
      <c r="B14" s="17">
        <v>3657</v>
      </c>
      <c r="C14" s="17">
        <f t="shared" si="0"/>
        <v>3.7817993795243021</v>
      </c>
    </row>
    <row r="15" spans="1:3" ht="12.75" customHeight="1" x14ac:dyDescent="0.15">
      <c r="A15" s="17" t="s">
        <v>101</v>
      </c>
      <c r="B15" s="17">
        <v>3196</v>
      </c>
      <c r="C15" s="17">
        <f t="shared" si="0"/>
        <v>3.3050672182006204</v>
      </c>
    </row>
    <row r="16" spans="1:3" ht="12.75" customHeight="1" x14ac:dyDescent="0.15">
      <c r="A16" s="17" t="s">
        <v>101</v>
      </c>
      <c r="B16" s="17">
        <v>3413</v>
      </c>
      <c r="C16" s="17">
        <f t="shared" si="0"/>
        <v>3.5294725956566699</v>
      </c>
    </row>
    <row r="17" spans="1:11" ht="12.75" customHeight="1" x14ac:dyDescent="0.15">
      <c r="A17" s="17" t="s">
        <v>101</v>
      </c>
      <c r="B17" s="17">
        <v>3243</v>
      </c>
      <c r="C17" s="17">
        <f t="shared" si="0"/>
        <v>3.3536711478800414</v>
      </c>
      <c r="K17" s="19"/>
    </row>
    <row r="18" spans="1:11" ht="12.75" customHeight="1" x14ac:dyDescent="0.15">
      <c r="A18" s="17" t="s">
        <v>101</v>
      </c>
      <c r="B18" s="17">
        <v>3132</v>
      </c>
      <c r="C18" s="17">
        <f t="shared" si="0"/>
        <v>3.2388831437435366</v>
      </c>
    </row>
    <row r="19" spans="1:11" ht="12.75" customHeight="1" x14ac:dyDescent="0.15">
      <c r="A19" s="17" t="s">
        <v>101</v>
      </c>
      <c r="B19" s="17">
        <v>3424</v>
      </c>
      <c r="C19" s="17">
        <f t="shared" si="0"/>
        <v>3.5408479834539812</v>
      </c>
    </row>
    <row r="20" spans="1:11" ht="12.75" customHeight="1" x14ac:dyDescent="0.15">
      <c r="A20" s="17" t="s">
        <v>95</v>
      </c>
      <c r="B20" s="17">
        <v>2200</v>
      </c>
      <c r="C20" s="17">
        <f t="shared" si="0"/>
        <v>2.2750775594622543</v>
      </c>
    </row>
    <row r="21" spans="1:11" ht="12.75" customHeight="1" x14ac:dyDescent="0.15">
      <c r="A21" s="17" t="s">
        <v>95</v>
      </c>
      <c r="B21" s="17">
        <v>2261</v>
      </c>
      <c r="C21" s="17">
        <f t="shared" si="0"/>
        <v>2.3381592554291624</v>
      </c>
    </row>
    <row r="22" spans="1:11" ht="12.75" customHeight="1" x14ac:dyDescent="0.15">
      <c r="A22" s="17" t="s">
        <v>95</v>
      </c>
      <c r="B22" s="17">
        <v>2487</v>
      </c>
      <c r="C22" s="17">
        <f t="shared" si="0"/>
        <v>2.5718717683557393</v>
      </c>
    </row>
    <row r="23" spans="1:11" ht="12.75" customHeight="1" x14ac:dyDescent="0.15">
      <c r="A23" s="17" t="s">
        <v>95</v>
      </c>
      <c r="B23" s="17">
        <v>2477</v>
      </c>
      <c r="C23" s="17">
        <f t="shared" si="0"/>
        <v>2.5615305067218199</v>
      </c>
    </row>
    <row r="24" spans="1:11" ht="12.75" customHeight="1" x14ac:dyDescent="0.15">
      <c r="A24" s="17" t="s">
        <v>95</v>
      </c>
      <c r="B24" s="17">
        <v>2320</v>
      </c>
      <c r="C24" s="17">
        <f t="shared" si="0"/>
        <v>2.3991726990692865</v>
      </c>
    </row>
    <row r="25" spans="1:11" ht="12.75" customHeight="1" x14ac:dyDescent="0.15">
      <c r="A25" s="17" t="s">
        <v>95</v>
      </c>
      <c r="B25" s="17">
        <v>2275</v>
      </c>
      <c r="C25" s="17">
        <f t="shared" si="0"/>
        <v>2.3526370217166495</v>
      </c>
    </row>
    <row r="26" spans="1:11" ht="12.75" customHeight="1" x14ac:dyDescent="0.15">
      <c r="A26" s="17" t="s">
        <v>100</v>
      </c>
      <c r="B26" s="17">
        <v>3855</v>
      </c>
      <c r="C26" s="17">
        <f t="shared" si="0"/>
        <v>3.9865563598759048</v>
      </c>
    </row>
    <row r="27" spans="1:11" ht="12.75" customHeight="1" x14ac:dyDescent="0.15">
      <c r="A27" s="17" t="s">
        <v>100</v>
      </c>
      <c r="B27" s="17">
        <v>3198</v>
      </c>
      <c r="C27" s="17">
        <f t="shared" si="0"/>
        <v>3.3071354705274043</v>
      </c>
    </row>
    <row r="28" spans="1:11" ht="12.75" customHeight="1" x14ac:dyDescent="0.15">
      <c r="A28" s="17" t="s">
        <v>100</v>
      </c>
      <c r="B28" s="17">
        <v>3476</v>
      </c>
      <c r="C28" s="17">
        <f t="shared" si="0"/>
        <v>3.5946225439503618</v>
      </c>
    </row>
    <row r="29" spans="1:11" ht="12.75" customHeight="1" x14ac:dyDescent="0.15">
      <c r="A29" s="17" t="s">
        <v>100</v>
      </c>
      <c r="B29" s="17">
        <v>3445</v>
      </c>
      <c r="C29" s="17">
        <f t="shared" si="0"/>
        <v>3.5625646328852119</v>
      </c>
    </row>
    <row r="30" spans="1:11" ht="12.75" customHeight="1" x14ac:dyDescent="0.15">
      <c r="A30" s="17" t="s">
        <v>100</v>
      </c>
      <c r="B30" s="17">
        <v>3694</v>
      </c>
      <c r="C30" s="17">
        <f t="shared" si="0"/>
        <v>3.8200620475698037</v>
      </c>
    </row>
    <row r="31" spans="1:11" ht="12.75" customHeight="1" x14ac:dyDescent="0.15">
      <c r="A31" s="17" t="s">
        <v>100</v>
      </c>
      <c r="B31" s="17">
        <v>3116</v>
      </c>
      <c r="C31" s="17">
        <f t="shared" si="0"/>
        <v>3.2223371251292656</v>
      </c>
    </row>
    <row r="32" spans="1:11" ht="12.75" customHeight="1" x14ac:dyDescent="0.15">
      <c r="A32" s="17" t="s">
        <v>99</v>
      </c>
      <c r="B32" s="17">
        <v>1242</v>
      </c>
      <c r="C32" s="17">
        <f t="shared" si="0"/>
        <v>1.2843846949327817</v>
      </c>
      <c r="J32" s="19"/>
    </row>
    <row r="33" spans="1:10" ht="12.75" customHeight="1" x14ac:dyDescent="0.15">
      <c r="A33" s="17" t="s">
        <v>99</v>
      </c>
      <c r="B33" s="17">
        <v>1834</v>
      </c>
      <c r="C33" s="17">
        <f t="shared" si="0"/>
        <v>1.8965873836608067</v>
      </c>
      <c r="J33" s="19"/>
    </row>
    <row r="34" spans="1:10" ht="12.75" customHeight="1" x14ac:dyDescent="0.15">
      <c r="A34" s="17" t="s">
        <v>99</v>
      </c>
      <c r="B34" s="17">
        <v>1553</v>
      </c>
      <c r="C34" s="17">
        <f t="shared" si="0"/>
        <v>1.6059979317476731</v>
      </c>
      <c r="J34" s="19"/>
    </row>
    <row r="35" spans="1:10" ht="12.75" customHeight="1" x14ac:dyDescent="0.15">
      <c r="A35" s="17" t="s">
        <v>99</v>
      </c>
      <c r="B35" s="17">
        <v>1757</v>
      </c>
      <c r="C35" s="17">
        <f t="shared" si="0"/>
        <v>1.8169596690796277</v>
      </c>
    </row>
    <row r="36" spans="1:10" ht="12.75" customHeight="1" x14ac:dyDescent="0.15">
      <c r="A36" s="17" t="s">
        <v>99</v>
      </c>
      <c r="B36" s="17">
        <v>1828</v>
      </c>
      <c r="C36" s="17">
        <f t="shared" si="0"/>
        <v>1.8903826266804551</v>
      </c>
      <c r="J36" s="19"/>
    </row>
    <row r="37" spans="1:10" ht="12.75" customHeight="1" x14ac:dyDescent="0.15">
      <c r="A37" s="17" t="s">
        <v>99</v>
      </c>
      <c r="B37" s="17">
        <v>1702</v>
      </c>
      <c r="C37" s="17">
        <f t="shared" si="0"/>
        <v>1.7600827300930713</v>
      </c>
      <c r="J37" s="19"/>
    </row>
    <row r="38" spans="1:10" ht="12.75" customHeight="1" x14ac:dyDescent="0.15">
      <c r="A38" s="17" t="s">
        <v>93</v>
      </c>
      <c r="B38" s="17">
        <v>1385</v>
      </c>
      <c r="C38" s="17">
        <f t="shared" si="0"/>
        <v>1.4322647362978282</v>
      </c>
      <c r="J38" s="19"/>
    </row>
    <row r="39" spans="1:10" ht="12.75" customHeight="1" x14ac:dyDescent="0.15">
      <c r="A39" s="17" t="s">
        <v>93</v>
      </c>
      <c r="B39" s="17">
        <v>1786</v>
      </c>
      <c r="C39" s="17">
        <f t="shared" si="0"/>
        <v>1.8469493278179938</v>
      </c>
    </row>
    <row r="40" spans="1:10" ht="12.75" customHeight="1" x14ac:dyDescent="0.15">
      <c r="A40" s="17" t="s">
        <v>93</v>
      </c>
      <c r="B40" s="17">
        <v>1621</v>
      </c>
      <c r="C40" s="17">
        <f t="shared" si="0"/>
        <v>1.6763185108583247</v>
      </c>
    </row>
    <row r="41" spans="1:10" ht="12.75" customHeight="1" x14ac:dyDescent="0.15">
      <c r="A41" s="17" t="s">
        <v>93</v>
      </c>
      <c r="B41" s="17">
        <v>1539</v>
      </c>
      <c r="C41" s="17">
        <f t="shared" si="0"/>
        <v>1.591520165460186</v>
      </c>
      <c r="J41" s="19"/>
    </row>
    <row r="42" spans="1:10" ht="12.75" customHeight="1" x14ac:dyDescent="0.15">
      <c r="A42" s="17" t="s">
        <v>93</v>
      </c>
      <c r="B42" s="17">
        <v>2085</v>
      </c>
      <c r="C42" s="17">
        <f t="shared" si="0"/>
        <v>2.1561530506721822</v>
      </c>
      <c r="J42" s="19"/>
    </row>
    <row r="43" spans="1:10" ht="12.75" customHeight="1" x14ac:dyDescent="0.15">
      <c r="A43" s="17" t="s">
        <v>93</v>
      </c>
      <c r="B43" s="17">
        <v>1796</v>
      </c>
      <c r="C43" s="17">
        <f t="shared" si="0"/>
        <v>1.8572905894519132</v>
      </c>
      <c r="J43" s="19"/>
    </row>
    <row r="44" spans="1:10" ht="12.75" customHeight="1" x14ac:dyDescent="0.15">
      <c r="A44" s="17" t="s">
        <v>98</v>
      </c>
      <c r="B44" s="17">
        <v>3384</v>
      </c>
      <c r="C44" s="17">
        <f t="shared" si="0"/>
        <v>3.4994829369183043</v>
      </c>
      <c r="J44" s="19"/>
    </row>
    <row r="45" spans="1:10" ht="12.75" customHeight="1" x14ac:dyDescent="0.15">
      <c r="A45" s="17" t="s">
        <v>98</v>
      </c>
      <c r="B45" s="17">
        <v>3412</v>
      </c>
      <c r="C45" s="17">
        <f t="shared" si="0"/>
        <v>3.528438469493278</v>
      </c>
      <c r="J45" s="19"/>
    </row>
    <row r="46" spans="1:10" ht="12.75" customHeight="1" x14ac:dyDescent="0.15">
      <c r="A46" s="17" t="s">
        <v>98</v>
      </c>
      <c r="B46" s="17">
        <v>3558</v>
      </c>
      <c r="C46" s="17">
        <f t="shared" si="0"/>
        <v>3.6794208893485005</v>
      </c>
      <c r="J46" s="19"/>
    </row>
    <row r="47" spans="1:10" ht="12.75" customHeight="1" x14ac:dyDescent="0.15">
      <c r="A47" s="17" t="s">
        <v>98</v>
      </c>
      <c r="B47" s="17">
        <v>3415</v>
      </c>
      <c r="C47" s="17">
        <f t="shared" si="0"/>
        <v>3.5315408479834538</v>
      </c>
      <c r="J47" s="19"/>
    </row>
    <row r="48" spans="1:10" ht="12.75" customHeight="1" x14ac:dyDescent="0.15">
      <c r="A48" s="17" t="s">
        <v>98</v>
      </c>
      <c r="B48" s="17">
        <v>3560</v>
      </c>
      <c r="C48" s="17">
        <f t="shared" si="0"/>
        <v>3.6814891416752844</v>
      </c>
      <c r="J48" s="19"/>
    </row>
    <row r="49" spans="1:10" ht="12.75" customHeight="1" x14ac:dyDescent="0.15">
      <c r="A49" s="17" t="s">
        <v>98</v>
      </c>
      <c r="B49" s="17">
        <v>3667</v>
      </c>
      <c r="C49" s="17">
        <f t="shared" si="0"/>
        <v>3.7921406411582215</v>
      </c>
      <c r="J49" s="19"/>
    </row>
    <row r="50" spans="1:10" ht="12.75" customHeight="1" x14ac:dyDescent="0.15"/>
    <row r="51" spans="1:10" ht="12.75" customHeight="1" x14ac:dyDescent="0.15"/>
    <row r="52" spans="1:10" x14ac:dyDescent="0.15">
      <c r="J52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2B3F-AFE2-4B5C-8B6B-EE8DE692C085}">
  <dimension ref="A1:J52"/>
  <sheetViews>
    <sheetView workbookViewId="0">
      <selection activeCell="E1" sqref="E1:O1048576"/>
    </sheetView>
  </sheetViews>
  <sheetFormatPr baseColWidth="10" defaultColWidth="8.83203125" defaultRowHeight="13" x14ac:dyDescent="0.15"/>
  <cols>
    <col min="1" max="1" width="30.83203125" style="17" bestFit="1" customWidth="1"/>
    <col min="2" max="5" width="9.1640625" style="17"/>
    <col min="6" max="6" width="38.1640625" style="17" bestFit="1" customWidth="1"/>
    <col min="7" max="247" width="9.1640625" style="17"/>
    <col min="248" max="248" width="30.83203125" style="17" bestFit="1" customWidth="1"/>
    <col min="249" max="261" width="9.1640625" style="17"/>
    <col min="262" max="262" width="38.1640625" style="17" bestFit="1" customWidth="1"/>
    <col min="263" max="503" width="9.1640625" style="17"/>
    <col min="504" max="504" width="30.83203125" style="17" bestFit="1" customWidth="1"/>
    <col min="505" max="517" width="9.1640625" style="17"/>
    <col min="518" max="518" width="38.1640625" style="17" bestFit="1" customWidth="1"/>
    <col min="519" max="759" width="9.1640625" style="17"/>
    <col min="760" max="760" width="30.83203125" style="17" bestFit="1" customWidth="1"/>
    <col min="761" max="773" width="9.1640625" style="17"/>
    <col min="774" max="774" width="38.1640625" style="17" bestFit="1" customWidth="1"/>
    <col min="775" max="1015" width="9.1640625" style="17"/>
    <col min="1016" max="1016" width="30.83203125" style="17" bestFit="1" customWidth="1"/>
    <col min="1017" max="1029" width="9.1640625" style="17"/>
    <col min="1030" max="1030" width="38.1640625" style="17" bestFit="1" customWidth="1"/>
    <col min="1031" max="1271" width="9.1640625" style="17"/>
    <col min="1272" max="1272" width="30.83203125" style="17" bestFit="1" customWidth="1"/>
    <col min="1273" max="1285" width="9.1640625" style="17"/>
    <col min="1286" max="1286" width="38.1640625" style="17" bestFit="1" customWidth="1"/>
    <col min="1287" max="1527" width="9.1640625" style="17"/>
    <col min="1528" max="1528" width="30.83203125" style="17" bestFit="1" customWidth="1"/>
    <col min="1529" max="1541" width="9.1640625" style="17"/>
    <col min="1542" max="1542" width="38.1640625" style="17" bestFit="1" customWidth="1"/>
    <col min="1543" max="1783" width="9.1640625" style="17"/>
    <col min="1784" max="1784" width="30.83203125" style="17" bestFit="1" customWidth="1"/>
    <col min="1785" max="1797" width="9.1640625" style="17"/>
    <col min="1798" max="1798" width="38.1640625" style="17" bestFit="1" customWidth="1"/>
    <col min="1799" max="2039" width="9.1640625" style="17"/>
    <col min="2040" max="2040" width="30.83203125" style="17" bestFit="1" customWidth="1"/>
    <col min="2041" max="2053" width="9.1640625" style="17"/>
    <col min="2054" max="2054" width="38.1640625" style="17" bestFit="1" customWidth="1"/>
    <col min="2055" max="2295" width="9.1640625" style="17"/>
    <col min="2296" max="2296" width="30.83203125" style="17" bestFit="1" customWidth="1"/>
    <col min="2297" max="2309" width="9.1640625" style="17"/>
    <col min="2310" max="2310" width="38.1640625" style="17" bestFit="1" customWidth="1"/>
    <col min="2311" max="2551" width="9.1640625" style="17"/>
    <col min="2552" max="2552" width="30.83203125" style="17" bestFit="1" customWidth="1"/>
    <col min="2553" max="2565" width="9.1640625" style="17"/>
    <col min="2566" max="2566" width="38.1640625" style="17" bestFit="1" customWidth="1"/>
    <col min="2567" max="2807" width="9.1640625" style="17"/>
    <col min="2808" max="2808" width="30.83203125" style="17" bestFit="1" customWidth="1"/>
    <col min="2809" max="2821" width="9.1640625" style="17"/>
    <col min="2822" max="2822" width="38.1640625" style="17" bestFit="1" customWidth="1"/>
    <col min="2823" max="3063" width="9.1640625" style="17"/>
    <col min="3064" max="3064" width="30.83203125" style="17" bestFit="1" customWidth="1"/>
    <col min="3065" max="3077" width="9.1640625" style="17"/>
    <col min="3078" max="3078" width="38.1640625" style="17" bestFit="1" customWidth="1"/>
    <col min="3079" max="3319" width="9.1640625" style="17"/>
    <col min="3320" max="3320" width="30.83203125" style="17" bestFit="1" customWidth="1"/>
    <col min="3321" max="3333" width="9.1640625" style="17"/>
    <col min="3334" max="3334" width="38.1640625" style="17" bestFit="1" customWidth="1"/>
    <col min="3335" max="3575" width="9.1640625" style="17"/>
    <col min="3576" max="3576" width="30.83203125" style="17" bestFit="1" customWidth="1"/>
    <col min="3577" max="3589" width="9.1640625" style="17"/>
    <col min="3590" max="3590" width="38.1640625" style="17" bestFit="1" customWidth="1"/>
    <col min="3591" max="3831" width="9.1640625" style="17"/>
    <col min="3832" max="3832" width="30.83203125" style="17" bestFit="1" customWidth="1"/>
    <col min="3833" max="3845" width="9.1640625" style="17"/>
    <col min="3846" max="3846" width="38.1640625" style="17" bestFit="1" customWidth="1"/>
    <col min="3847" max="4087" width="9.1640625" style="17"/>
    <col min="4088" max="4088" width="30.83203125" style="17" bestFit="1" customWidth="1"/>
    <col min="4089" max="4101" width="9.1640625" style="17"/>
    <col min="4102" max="4102" width="38.1640625" style="17" bestFit="1" customWidth="1"/>
    <col min="4103" max="4343" width="9.1640625" style="17"/>
    <col min="4344" max="4344" width="30.83203125" style="17" bestFit="1" customWidth="1"/>
    <col min="4345" max="4357" width="9.1640625" style="17"/>
    <col min="4358" max="4358" width="38.1640625" style="17" bestFit="1" customWidth="1"/>
    <col min="4359" max="4599" width="9.1640625" style="17"/>
    <col min="4600" max="4600" width="30.83203125" style="17" bestFit="1" customWidth="1"/>
    <col min="4601" max="4613" width="9.1640625" style="17"/>
    <col min="4614" max="4614" width="38.1640625" style="17" bestFit="1" customWidth="1"/>
    <col min="4615" max="4855" width="9.1640625" style="17"/>
    <col min="4856" max="4856" width="30.83203125" style="17" bestFit="1" customWidth="1"/>
    <col min="4857" max="4869" width="9.1640625" style="17"/>
    <col min="4870" max="4870" width="38.1640625" style="17" bestFit="1" customWidth="1"/>
    <col min="4871" max="5111" width="9.1640625" style="17"/>
    <col min="5112" max="5112" width="30.83203125" style="17" bestFit="1" customWidth="1"/>
    <col min="5113" max="5125" width="9.1640625" style="17"/>
    <col min="5126" max="5126" width="38.1640625" style="17" bestFit="1" customWidth="1"/>
    <col min="5127" max="5367" width="9.1640625" style="17"/>
    <col min="5368" max="5368" width="30.83203125" style="17" bestFit="1" customWidth="1"/>
    <col min="5369" max="5381" width="9.1640625" style="17"/>
    <col min="5382" max="5382" width="38.1640625" style="17" bestFit="1" customWidth="1"/>
    <col min="5383" max="5623" width="9.1640625" style="17"/>
    <col min="5624" max="5624" width="30.83203125" style="17" bestFit="1" customWidth="1"/>
    <col min="5625" max="5637" width="9.1640625" style="17"/>
    <col min="5638" max="5638" width="38.1640625" style="17" bestFit="1" customWidth="1"/>
    <col min="5639" max="5879" width="9.1640625" style="17"/>
    <col min="5880" max="5880" width="30.83203125" style="17" bestFit="1" customWidth="1"/>
    <col min="5881" max="5893" width="9.1640625" style="17"/>
    <col min="5894" max="5894" width="38.1640625" style="17" bestFit="1" customWidth="1"/>
    <col min="5895" max="6135" width="9.1640625" style="17"/>
    <col min="6136" max="6136" width="30.83203125" style="17" bestFit="1" customWidth="1"/>
    <col min="6137" max="6149" width="9.1640625" style="17"/>
    <col min="6150" max="6150" width="38.1640625" style="17" bestFit="1" customWidth="1"/>
    <col min="6151" max="6391" width="9.1640625" style="17"/>
    <col min="6392" max="6392" width="30.83203125" style="17" bestFit="1" customWidth="1"/>
    <col min="6393" max="6405" width="9.1640625" style="17"/>
    <col min="6406" max="6406" width="38.1640625" style="17" bestFit="1" customWidth="1"/>
    <col min="6407" max="6647" width="9.1640625" style="17"/>
    <col min="6648" max="6648" width="30.83203125" style="17" bestFit="1" customWidth="1"/>
    <col min="6649" max="6661" width="9.1640625" style="17"/>
    <col min="6662" max="6662" width="38.1640625" style="17" bestFit="1" customWidth="1"/>
    <col min="6663" max="6903" width="9.1640625" style="17"/>
    <col min="6904" max="6904" width="30.83203125" style="17" bestFit="1" customWidth="1"/>
    <col min="6905" max="6917" width="9.1640625" style="17"/>
    <col min="6918" max="6918" width="38.1640625" style="17" bestFit="1" customWidth="1"/>
    <col min="6919" max="7159" width="9.1640625" style="17"/>
    <col min="7160" max="7160" width="30.83203125" style="17" bestFit="1" customWidth="1"/>
    <col min="7161" max="7173" width="9.1640625" style="17"/>
    <col min="7174" max="7174" width="38.1640625" style="17" bestFit="1" customWidth="1"/>
    <col min="7175" max="7415" width="9.1640625" style="17"/>
    <col min="7416" max="7416" width="30.83203125" style="17" bestFit="1" customWidth="1"/>
    <col min="7417" max="7429" width="9.1640625" style="17"/>
    <col min="7430" max="7430" width="38.1640625" style="17" bestFit="1" customWidth="1"/>
    <col min="7431" max="7671" width="9.1640625" style="17"/>
    <col min="7672" max="7672" width="30.83203125" style="17" bestFit="1" customWidth="1"/>
    <col min="7673" max="7685" width="9.1640625" style="17"/>
    <col min="7686" max="7686" width="38.1640625" style="17" bestFit="1" customWidth="1"/>
    <col min="7687" max="7927" width="9.1640625" style="17"/>
    <col min="7928" max="7928" width="30.83203125" style="17" bestFit="1" customWidth="1"/>
    <col min="7929" max="7941" width="9.1640625" style="17"/>
    <col min="7942" max="7942" width="38.1640625" style="17" bestFit="1" customWidth="1"/>
    <col min="7943" max="8183" width="9.1640625" style="17"/>
    <col min="8184" max="8184" width="30.83203125" style="17" bestFit="1" customWidth="1"/>
    <col min="8185" max="8197" width="9.1640625" style="17"/>
    <col min="8198" max="8198" width="38.1640625" style="17" bestFit="1" customWidth="1"/>
    <col min="8199" max="8439" width="9.1640625" style="17"/>
    <col min="8440" max="8440" width="30.83203125" style="17" bestFit="1" customWidth="1"/>
    <col min="8441" max="8453" width="9.1640625" style="17"/>
    <col min="8454" max="8454" width="38.1640625" style="17" bestFit="1" customWidth="1"/>
    <col min="8455" max="8695" width="9.1640625" style="17"/>
    <col min="8696" max="8696" width="30.83203125" style="17" bestFit="1" customWidth="1"/>
    <col min="8697" max="8709" width="9.1640625" style="17"/>
    <col min="8710" max="8710" width="38.1640625" style="17" bestFit="1" customWidth="1"/>
    <col min="8711" max="8951" width="9.1640625" style="17"/>
    <col min="8952" max="8952" width="30.83203125" style="17" bestFit="1" customWidth="1"/>
    <col min="8953" max="8965" width="9.1640625" style="17"/>
    <col min="8966" max="8966" width="38.1640625" style="17" bestFit="1" customWidth="1"/>
    <col min="8967" max="9207" width="9.1640625" style="17"/>
    <col min="9208" max="9208" width="30.83203125" style="17" bestFit="1" customWidth="1"/>
    <col min="9209" max="9221" width="9.1640625" style="17"/>
    <col min="9222" max="9222" width="38.1640625" style="17" bestFit="1" customWidth="1"/>
    <col min="9223" max="9463" width="9.1640625" style="17"/>
    <col min="9464" max="9464" width="30.83203125" style="17" bestFit="1" customWidth="1"/>
    <col min="9465" max="9477" width="9.1640625" style="17"/>
    <col min="9478" max="9478" width="38.1640625" style="17" bestFit="1" customWidth="1"/>
    <col min="9479" max="9719" width="9.1640625" style="17"/>
    <col min="9720" max="9720" width="30.83203125" style="17" bestFit="1" customWidth="1"/>
    <col min="9721" max="9733" width="9.1640625" style="17"/>
    <col min="9734" max="9734" width="38.1640625" style="17" bestFit="1" customWidth="1"/>
    <col min="9735" max="9975" width="9.1640625" style="17"/>
    <col min="9976" max="9976" width="30.83203125" style="17" bestFit="1" customWidth="1"/>
    <col min="9977" max="9989" width="9.1640625" style="17"/>
    <col min="9990" max="9990" width="38.1640625" style="17" bestFit="1" customWidth="1"/>
    <col min="9991" max="10231" width="9.1640625" style="17"/>
    <col min="10232" max="10232" width="30.83203125" style="17" bestFit="1" customWidth="1"/>
    <col min="10233" max="10245" width="9.1640625" style="17"/>
    <col min="10246" max="10246" width="38.1640625" style="17" bestFit="1" customWidth="1"/>
    <col min="10247" max="10487" width="9.1640625" style="17"/>
    <col min="10488" max="10488" width="30.83203125" style="17" bestFit="1" customWidth="1"/>
    <col min="10489" max="10501" width="9.1640625" style="17"/>
    <col min="10502" max="10502" width="38.1640625" style="17" bestFit="1" customWidth="1"/>
    <col min="10503" max="10743" width="9.1640625" style="17"/>
    <col min="10744" max="10744" width="30.83203125" style="17" bestFit="1" customWidth="1"/>
    <col min="10745" max="10757" width="9.1640625" style="17"/>
    <col min="10758" max="10758" width="38.1640625" style="17" bestFit="1" customWidth="1"/>
    <col min="10759" max="10999" width="9.1640625" style="17"/>
    <col min="11000" max="11000" width="30.83203125" style="17" bestFit="1" customWidth="1"/>
    <col min="11001" max="11013" width="9.1640625" style="17"/>
    <col min="11014" max="11014" width="38.1640625" style="17" bestFit="1" customWidth="1"/>
    <col min="11015" max="11255" width="9.1640625" style="17"/>
    <col min="11256" max="11256" width="30.83203125" style="17" bestFit="1" customWidth="1"/>
    <col min="11257" max="11269" width="9.1640625" style="17"/>
    <col min="11270" max="11270" width="38.1640625" style="17" bestFit="1" customWidth="1"/>
    <col min="11271" max="11511" width="9.1640625" style="17"/>
    <col min="11512" max="11512" width="30.83203125" style="17" bestFit="1" customWidth="1"/>
    <col min="11513" max="11525" width="9.1640625" style="17"/>
    <col min="11526" max="11526" width="38.1640625" style="17" bestFit="1" customWidth="1"/>
    <col min="11527" max="11767" width="9.1640625" style="17"/>
    <col min="11768" max="11768" width="30.83203125" style="17" bestFit="1" customWidth="1"/>
    <col min="11769" max="11781" width="9.1640625" style="17"/>
    <col min="11782" max="11782" width="38.1640625" style="17" bestFit="1" customWidth="1"/>
    <col min="11783" max="12023" width="9.1640625" style="17"/>
    <col min="12024" max="12024" width="30.83203125" style="17" bestFit="1" customWidth="1"/>
    <col min="12025" max="12037" width="9.1640625" style="17"/>
    <col min="12038" max="12038" width="38.1640625" style="17" bestFit="1" customWidth="1"/>
    <col min="12039" max="12279" width="9.1640625" style="17"/>
    <col min="12280" max="12280" width="30.83203125" style="17" bestFit="1" customWidth="1"/>
    <col min="12281" max="12293" width="9.1640625" style="17"/>
    <col min="12294" max="12294" width="38.1640625" style="17" bestFit="1" customWidth="1"/>
    <col min="12295" max="12535" width="9.1640625" style="17"/>
    <col min="12536" max="12536" width="30.83203125" style="17" bestFit="1" customWidth="1"/>
    <col min="12537" max="12549" width="9.1640625" style="17"/>
    <col min="12550" max="12550" width="38.1640625" style="17" bestFit="1" customWidth="1"/>
    <col min="12551" max="12791" width="9.1640625" style="17"/>
    <col min="12792" max="12792" width="30.83203125" style="17" bestFit="1" customWidth="1"/>
    <col min="12793" max="12805" width="9.1640625" style="17"/>
    <col min="12806" max="12806" width="38.1640625" style="17" bestFit="1" customWidth="1"/>
    <col min="12807" max="13047" width="9.1640625" style="17"/>
    <col min="13048" max="13048" width="30.83203125" style="17" bestFit="1" customWidth="1"/>
    <col min="13049" max="13061" width="9.1640625" style="17"/>
    <col min="13062" max="13062" width="38.1640625" style="17" bestFit="1" customWidth="1"/>
    <col min="13063" max="13303" width="9.1640625" style="17"/>
    <col min="13304" max="13304" width="30.83203125" style="17" bestFit="1" customWidth="1"/>
    <col min="13305" max="13317" width="9.1640625" style="17"/>
    <col min="13318" max="13318" width="38.1640625" style="17" bestFit="1" customWidth="1"/>
    <col min="13319" max="13559" width="9.1640625" style="17"/>
    <col min="13560" max="13560" width="30.83203125" style="17" bestFit="1" customWidth="1"/>
    <col min="13561" max="13573" width="9.1640625" style="17"/>
    <col min="13574" max="13574" width="38.1640625" style="17" bestFit="1" customWidth="1"/>
    <col min="13575" max="13815" width="9.1640625" style="17"/>
    <col min="13816" max="13816" width="30.83203125" style="17" bestFit="1" customWidth="1"/>
    <col min="13817" max="13829" width="9.1640625" style="17"/>
    <col min="13830" max="13830" width="38.1640625" style="17" bestFit="1" customWidth="1"/>
    <col min="13831" max="14071" width="9.1640625" style="17"/>
    <col min="14072" max="14072" width="30.83203125" style="17" bestFit="1" customWidth="1"/>
    <col min="14073" max="14085" width="9.1640625" style="17"/>
    <col min="14086" max="14086" width="38.1640625" style="17" bestFit="1" customWidth="1"/>
    <col min="14087" max="14327" width="9.1640625" style="17"/>
    <col min="14328" max="14328" width="30.83203125" style="17" bestFit="1" customWidth="1"/>
    <col min="14329" max="14341" width="9.1640625" style="17"/>
    <col min="14342" max="14342" width="38.1640625" style="17" bestFit="1" customWidth="1"/>
    <col min="14343" max="14583" width="9.1640625" style="17"/>
    <col min="14584" max="14584" width="30.83203125" style="17" bestFit="1" customWidth="1"/>
    <col min="14585" max="14597" width="9.1640625" style="17"/>
    <col min="14598" max="14598" width="38.1640625" style="17" bestFit="1" customWidth="1"/>
    <col min="14599" max="14839" width="9.1640625" style="17"/>
    <col min="14840" max="14840" width="30.83203125" style="17" bestFit="1" customWidth="1"/>
    <col min="14841" max="14853" width="9.1640625" style="17"/>
    <col min="14854" max="14854" width="38.1640625" style="17" bestFit="1" customWidth="1"/>
    <col min="14855" max="15095" width="9.1640625" style="17"/>
    <col min="15096" max="15096" width="30.83203125" style="17" bestFit="1" customWidth="1"/>
    <col min="15097" max="15109" width="9.1640625" style="17"/>
    <col min="15110" max="15110" width="38.1640625" style="17" bestFit="1" customWidth="1"/>
    <col min="15111" max="15351" width="9.1640625" style="17"/>
    <col min="15352" max="15352" width="30.83203125" style="17" bestFit="1" customWidth="1"/>
    <col min="15353" max="15365" width="9.1640625" style="17"/>
    <col min="15366" max="15366" width="38.1640625" style="17" bestFit="1" customWidth="1"/>
    <col min="15367" max="15607" width="9.1640625" style="17"/>
    <col min="15608" max="15608" width="30.83203125" style="17" bestFit="1" customWidth="1"/>
    <col min="15609" max="15621" width="9.1640625" style="17"/>
    <col min="15622" max="15622" width="38.1640625" style="17" bestFit="1" customWidth="1"/>
    <col min="15623" max="15863" width="9.1640625" style="17"/>
    <col min="15864" max="15864" width="30.83203125" style="17" bestFit="1" customWidth="1"/>
    <col min="15865" max="15877" width="9.1640625" style="17"/>
    <col min="15878" max="15878" width="38.1640625" style="17" bestFit="1" customWidth="1"/>
    <col min="15879" max="16119" width="9.1640625" style="17"/>
    <col min="16120" max="16120" width="30.83203125" style="17" bestFit="1" customWidth="1"/>
    <col min="16121" max="16133" width="9.1640625" style="17"/>
    <col min="16134" max="16134" width="38.1640625" style="17" bestFit="1" customWidth="1"/>
    <col min="16135" max="16384" width="9.1640625" style="17"/>
  </cols>
  <sheetData>
    <row r="1" spans="1:3" ht="12.75" customHeight="1" x14ac:dyDescent="0.15">
      <c r="A1" s="17" t="s">
        <v>42</v>
      </c>
      <c r="B1" s="17" t="s">
        <v>43</v>
      </c>
    </row>
    <row r="2" spans="1:3" ht="12.75" customHeight="1" x14ac:dyDescent="0.15">
      <c r="A2" s="18" t="s">
        <v>110</v>
      </c>
      <c r="B2" s="18">
        <v>1976</v>
      </c>
      <c r="C2" s="17">
        <f t="shared" ref="C2:C49" si="0">B2/$B$7</f>
        <v>0.74481718808895592</v>
      </c>
    </row>
    <row r="3" spans="1:3" ht="12.75" customHeight="1" x14ac:dyDescent="0.15">
      <c r="A3" s="18" t="s">
        <v>110</v>
      </c>
      <c r="B3" s="18">
        <v>3201</v>
      </c>
      <c r="C3" s="17">
        <f t="shared" si="0"/>
        <v>1.2065586128910668</v>
      </c>
    </row>
    <row r="4" spans="1:3" ht="12.75" customHeight="1" x14ac:dyDescent="0.15">
      <c r="A4" s="18" t="s">
        <v>110</v>
      </c>
      <c r="B4" s="18">
        <v>2630</v>
      </c>
      <c r="C4" s="17">
        <f t="shared" si="0"/>
        <v>0.99133056916698081</v>
      </c>
    </row>
    <row r="5" spans="1:3" ht="12.75" customHeight="1" x14ac:dyDescent="0.15">
      <c r="A5" s="18" t="s">
        <v>110</v>
      </c>
      <c r="B5" s="18">
        <v>3187</v>
      </c>
      <c r="C5" s="17">
        <f t="shared" si="0"/>
        <v>1.2012815680361855</v>
      </c>
    </row>
    <row r="6" spans="1:3" ht="12.75" customHeight="1" x14ac:dyDescent="0.15">
      <c r="A6" s="18" t="s">
        <v>110</v>
      </c>
      <c r="B6" s="18">
        <v>3106</v>
      </c>
      <c r="C6" s="17">
        <f t="shared" si="0"/>
        <v>1.1707500942329438</v>
      </c>
    </row>
    <row r="7" spans="1:3" ht="12.75" customHeight="1" x14ac:dyDescent="0.15">
      <c r="A7" s="17" t="s">
        <v>111</v>
      </c>
      <c r="B7" s="17">
        <v>2653</v>
      </c>
      <c r="C7" s="17">
        <f t="shared" si="0"/>
        <v>1</v>
      </c>
    </row>
    <row r="8" spans="1:3" ht="12.75" customHeight="1" x14ac:dyDescent="0.15">
      <c r="A8" s="17" t="s">
        <v>111</v>
      </c>
      <c r="B8" s="17">
        <v>3173</v>
      </c>
      <c r="C8" s="17">
        <f t="shared" si="0"/>
        <v>1.1960045231813041</v>
      </c>
    </row>
    <row r="9" spans="1:3" ht="12.75" customHeight="1" x14ac:dyDescent="0.15">
      <c r="A9" s="17" t="s">
        <v>111</v>
      </c>
      <c r="B9" s="17">
        <v>3939</v>
      </c>
      <c r="C9" s="17">
        <f t="shared" si="0"/>
        <v>1.4847342630983793</v>
      </c>
    </row>
    <row r="10" spans="1:3" ht="12.75" customHeight="1" x14ac:dyDescent="0.15">
      <c r="A10" s="17" t="s">
        <v>111</v>
      </c>
      <c r="B10" s="17">
        <v>3834</v>
      </c>
      <c r="C10" s="17">
        <f t="shared" si="0"/>
        <v>1.4451564266867698</v>
      </c>
    </row>
    <row r="11" spans="1:3" ht="12.75" customHeight="1" x14ac:dyDescent="0.15">
      <c r="A11" s="17" t="s">
        <v>111</v>
      </c>
      <c r="B11" s="17">
        <v>3702</v>
      </c>
      <c r="C11" s="17">
        <f t="shared" si="0"/>
        <v>1.3954014323407464</v>
      </c>
    </row>
    <row r="12" spans="1:3" ht="12.75" customHeight="1" x14ac:dyDescent="0.15">
      <c r="A12" s="18" t="s">
        <v>112</v>
      </c>
      <c r="B12" s="18">
        <v>8182</v>
      </c>
      <c r="C12" s="17">
        <f t="shared" si="0"/>
        <v>3.0840557859027515</v>
      </c>
    </row>
    <row r="13" spans="1:3" ht="12.75" customHeight="1" x14ac:dyDescent="0.15">
      <c r="A13" s="18" t="s">
        <v>112</v>
      </c>
      <c r="B13" s="18">
        <v>9205</v>
      </c>
      <c r="C13" s="17">
        <f t="shared" si="0"/>
        <v>3.4696569920844329</v>
      </c>
    </row>
    <row r="14" spans="1:3" ht="12.75" customHeight="1" x14ac:dyDescent="0.15">
      <c r="A14" s="18" t="s">
        <v>112</v>
      </c>
      <c r="B14" s="18">
        <v>8339</v>
      </c>
      <c r="C14" s="17">
        <f t="shared" si="0"/>
        <v>3.1432340746324914</v>
      </c>
    </row>
    <row r="15" spans="1:3" ht="12.75" customHeight="1" x14ac:dyDescent="0.15">
      <c r="A15" s="18" t="s">
        <v>112</v>
      </c>
      <c r="B15" s="18">
        <v>7871</v>
      </c>
      <c r="C15" s="17">
        <f t="shared" si="0"/>
        <v>2.9668300037693176</v>
      </c>
    </row>
    <row r="16" spans="1:3" ht="12.75" customHeight="1" x14ac:dyDescent="0.15">
      <c r="A16" s="18" t="s">
        <v>112</v>
      </c>
      <c r="B16" s="18">
        <v>8746</v>
      </c>
      <c r="C16" s="17">
        <f t="shared" si="0"/>
        <v>3.2966453071993969</v>
      </c>
    </row>
    <row r="17" spans="1:10" ht="12.75" customHeight="1" x14ac:dyDescent="0.15">
      <c r="A17" s="18" t="s">
        <v>112</v>
      </c>
      <c r="B17" s="18">
        <v>9008</v>
      </c>
      <c r="C17" s="17">
        <f t="shared" si="0"/>
        <v>3.3954014323407464</v>
      </c>
    </row>
    <row r="18" spans="1:10" ht="12.75" customHeight="1" x14ac:dyDescent="0.15">
      <c r="A18" s="18" t="s">
        <v>112</v>
      </c>
      <c r="B18" s="18">
        <v>9679</v>
      </c>
      <c r="C18" s="17">
        <f t="shared" si="0"/>
        <v>3.6483226535996987</v>
      </c>
    </row>
    <row r="19" spans="1:10" ht="12.75" customHeight="1" x14ac:dyDescent="0.15">
      <c r="A19" s="17" t="s">
        <v>113</v>
      </c>
      <c r="B19" s="17">
        <v>5251</v>
      </c>
      <c r="C19" s="17">
        <f t="shared" si="0"/>
        <v>1.9792687523558237</v>
      </c>
    </row>
    <row r="20" spans="1:10" ht="12.75" customHeight="1" x14ac:dyDescent="0.15">
      <c r="A20" s="17" t="s">
        <v>113</v>
      </c>
      <c r="B20" s="17">
        <v>5806</v>
      </c>
      <c r="C20" s="17">
        <f t="shared" si="0"/>
        <v>2.1884658876743308</v>
      </c>
    </row>
    <row r="21" spans="1:10" ht="12.75" customHeight="1" x14ac:dyDescent="0.15">
      <c r="A21" s="17" t="s">
        <v>113</v>
      </c>
      <c r="B21" s="17">
        <v>6167</v>
      </c>
      <c r="C21" s="17">
        <f t="shared" si="0"/>
        <v>2.3245382585751977</v>
      </c>
    </row>
    <row r="22" spans="1:10" ht="12.75" customHeight="1" x14ac:dyDescent="0.15">
      <c r="A22" s="17" t="s">
        <v>113</v>
      </c>
      <c r="B22" s="17">
        <v>4570</v>
      </c>
      <c r="C22" s="17">
        <f t="shared" si="0"/>
        <v>1.7225782133433849</v>
      </c>
    </row>
    <row r="23" spans="1:10" ht="12.75" customHeight="1" x14ac:dyDescent="0.15">
      <c r="A23" s="17" t="s">
        <v>113</v>
      </c>
      <c r="B23" s="17">
        <v>4940</v>
      </c>
      <c r="C23" s="17">
        <f t="shared" si="0"/>
        <v>1.8620429702223897</v>
      </c>
    </row>
    <row r="24" spans="1:10" ht="12.75" customHeight="1" x14ac:dyDescent="0.15">
      <c r="A24" s="17" t="s">
        <v>113</v>
      </c>
      <c r="B24" s="17">
        <v>4693</v>
      </c>
      <c r="C24" s="17">
        <f t="shared" si="0"/>
        <v>1.7689408217112703</v>
      </c>
    </row>
    <row r="25" spans="1:10" ht="12.75" customHeight="1" x14ac:dyDescent="0.15">
      <c r="A25" s="18" t="s">
        <v>114</v>
      </c>
      <c r="B25" s="18">
        <v>6452</v>
      </c>
      <c r="C25" s="17">
        <f t="shared" si="0"/>
        <v>2.4319638145495666</v>
      </c>
    </row>
    <row r="26" spans="1:10" ht="12.75" customHeight="1" x14ac:dyDescent="0.15">
      <c r="A26" s="18" t="s">
        <v>114</v>
      </c>
      <c r="B26" s="18">
        <v>7746</v>
      </c>
      <c r="C26" s="17">
        <f t="shared" si="0"/>
        <v>2.9197135318507352</v>
      </c>
    </row>
    <row r="27" spans="1:10" ht="12.75" customHeight="1" x14ac:dyDescent="0.15">
      <c r="A27" s="18" t="s">
        <v>114</v>
      </c>
      <c r="B27" s="18">
        <v>7399</v>
      </c>
      <c r="C27" s="17">
        <f t="shared" si="0"/>
        <v>2.7889182058047495</v>
      </c>
    </row>
    <row r="28" spans="1:10" ht="12.75" customHeight="1" x14ac:dyDescent="0.15">
      <c r="A28" s="18" t="s">
        <v>114</v>
      </c>
      <c r="B28" s="18">
        <v>8194</v>
      </c>
      <c r="C28" s="17">
        <f t="shared" si="0"/>
        <v>3.0885789672069355</v>
      </c>
    </row>
    <row r="29" spans="1:10" ht="12.75" customHeight="1" x14ac:dyDescent="0.15">
      <c r="A29" s="18" t="s">
        <v>114</v>
      </c>
      <c r="B29" s="18">
        <v>9525</v>
      </c>
      <c r="C29" s="17">
        <f t="shared" si="0"/>
        <v>3.5902751601960046</v>
      </c>
      <c r="J29" s="19"/>
    </row>
    <row r="30" spans="1:10" ht="12.75" customHeight="1" x14ac:dyDescent="0.15">
      <c r="A30" s="18" t="s">
        <v>114</v>
      </c>
      <c r="B30" s="18">
        <v>7632</v>
      </c>
      <c r="C30" s="17">
        <f t="shared" si="0"/>
        <v>2.8767433094609878</v>
      </c>
    </row>
    <row r="31" spans="1:10" ht="12.75" customHeight="1" x14ac:dyDescent="0.15">
      <c r="A31" s="17" t="s">
        <v>115</v>
      </c>
      <c r="B31" s="17">
        <v>7629</v>
      </c>
      <c r="C31" s="17">
        <f t="shared" si="0"/>
        <v>2.8756125141349416</v>
      </c>
    </row>
    <row r="32" spans="1:10" ht="12.75" customHeight="1" x14ac:dyDescent="0.15">
      <c r="A32" s="17" t="s">
        <v>115</v>
      </c>
      <c r="B32" s="17">
        <v>7515</v>
      </c>
      <c r="C32" s="17">
        <f t="shared" si="0"/>
        <v>2.8326422917451941</v>
      </c>
    </row>
    <row r="33" spans="1:10" ht="12.75" customHeight="1" x14ac:dyDescent="0.15">
      <c r="A33" s="17" t="s">
        <v>115</v>
      </c>
      <c r="B33" s="17">
        <v>6656</v>
      </c>
      <c r="C33" s="17">
        <f t="shared" si="0"/>
        <v>2.5088578967206936</v>
      </c>
    </row>
    <row r="34" spans="1:10" ht="12.75" customHeight="1" x14ac:dyDescent="0.15">
      <c r="A34" s="17" t="s">
        <v>115</v>
      </c>
      <c r="B34" s="17">
        <v>7875</v>
      </c>
      <c r="C34" s="17">
        <f t="shared" si="0"/>
        <v>2.9683377308707124</v>
      </c>
    </row>
    <row r="35" spans="1:10" ht="12.75" customHeight="1" x14ac:dyDescent="0.15">
      <c r="A35" s="17" t="s">
        <v>115</v>
      </c>
      <c r="B35" s="17">
        <v>7302</v>
      </c>
      <c r="C35" s="17">
        <f t="shared" si="0"/>
        <v>2.7523558235959293</v>
      </c>
    </row>
    <row r="36" spans="1:10" ht="12.75" customHeight="1" x14ac:dyDescent="0.15">
      <c r="A36" s="17" t="s">
        <v>115</v>
      </c>
      <c r="B36" s="17">
        <v>5986</v>
      </c>
      <c r="C36" s="17">
        <f t="shared" si="0"/>
        <v>2.25631360723709</v>
      </c>
    </row>
    <row r="37" spans="1:10" ht="12.75" customHeight="1" x14ac:dyDescent="0.15">
      <c r="A37" s="17" t="s">
        <v>115</v>
      </c>
      <c r="B37" s="17">
        <v>7052</v>
      </c>
      <c r="C37" s="17">
        <f t="shared" si="0"/>
        <v>2.6581228797587637</v>
      </c>
    </row>
    <row r="38" spans="1:10" ht="12.75" customHeight="1" x14ac:dyDescent="0.15">
      <c r="A38" s="18" t="s">
        <v>116</v>
      </c>
      <c r="B38" s="18">
        <v>4385</v>
      </c>
      <c r="C38" s="17">
        <f t="shared" si="0"/>
        <v>1.6528458349038824</v>
      </c>
    </row>
    <row r="39" spans="1:10" ht="12.75" customHeight="1" x14ac:dyDescent="0.15">
      <c r="A39" s="18" t="s">
        <v>116</v>
      </c>
      <c r="B39" s="18">
        <v>5115</v>
      </c>
      <c r="C39" s="17">
        <f t="shared" si="0"/>
        <v>1.9280060309084055</v>
      </c>
    </row>
    <row r="40" spans="1:10" ht="12.75" customHeight="1" x14ac:dyDescent="0.15">
      <c r="A40" s="18" t="s">
        <v>116</v>
      </c>
      <c r="B40" s="18">
        <v>4154</v>
      </c>
      <c r="C40" s="17">
        <f t="shared" si="0"/>
        <v>1.5657745947983415</v>
      </c>
    </row>
    <row r="41" spans="1:10" ht="12.75" customHeight="1" x14ac:dyDescent="0.15">
      <c r="A41" s="18" t="s">
        <v>116</v>
      </c>
      <c r="B41" s="18">
        <v>5274</v>
      </c>
      <c r="C41" s="17">
        <f t="shared" si="0"/>
        <v>1.9879381831888427</v>
      </c>
    </row>
    <row r="42" spans="1:10" ht="12.75" customHeight="1" x14ac:dyDescent="0.15">
      <c r="A42" s="18" t="s">
        <v>116</v>
      </c>
      <c r="B42" s="18">
        <v>4625</v>
      </c>
      <c r="C42" s="17">
        <f t="shared" si="0"/>
        <v>1.7433094609875612</v>
      </c>
    </row>
    <row r="43" spans="1:10" ht="12.75" customHeight="1" x14ac:dyDescent="0.15">
      <c r="A43" s="18" t="s">
        <v>116</v>
      </c>
      <c r="B43" s="18">
        <v>5080</v>
      </c>
      <c r="C43" s="17">
        <f t="shared" si="0"/>
        <v>1.9148134187712025</v>
      </c>
    </row>
    <row r="44" spans="1:10" ht="12.75" customHeight="1" x14ac:dyDescent="0.15">
      <c r="A44" s="17" t="s">
        <v>117</v>
      </c>
      <c r="B44" s="17">
        <v>3146</v>
      </c>
      <c r="C44" s="17">
        <f t="shared" si="0"/>
        <v>1.1858273652468903</v>
      </c>
      <c r="J44" s="19"/>
    </row>
    <row r="45" spans="1:10" ht="12.75" customHeight="1" x14ac:dyDescent="0.15">
      <c r="A45" s="17" t="s">
        <v>117</v>
      </c>
      <c r="B45" s="17">
        <v>3423</v>
      </c>
      <c r="C45" s="17">
        <f t="shared" si="0"/>
        <v>1.2902374670184698</v>
      </c>
    </row>
    <row r="46" spans="1:10" ht="12.75" customHeight="1" x14ac:dyDescent="0.15">
      <c r="A46" s="17" t="s">
        <v>117</v>
      </c>
      <c r="B46" s="17">
        <v>5161</v>
      </c>
      <c r="C46" s="17">
        <f t="shared" si="0"/>
        <v>1.9453448925744441</v>
      </c>
    </row>
    <row r="47" spans="1:10" ht="12.75" customHeight="1" x14ac:dyDescent="0.15">
      <c r="A47" s="17" t="s">
        <v>117</v>
      </c>
      <c r="B47" s="17">
        <v>3518</v>
      </c>
      <c r="C47" s="17">
        <f t="shared" si="0"/>
        <v>1.3260459856765925</v>
      </c>
    </row>
    <row r="48" spans="1:10" ht="12.75" customHeight="1" x14ac:dyDescent="0.15">
      <c r="A48" s="17" t="s">
        <v>117</v>
      </c>
      <c r="B48" s="17">
        <v>4347</v>
      </c>
      <c r="C48" s="17">
        <f t="shared" si="0"/>
        <v>1.6385224274406331</v>
      </c>
    </row>
    <row r="49" spans="1:3" ht="12.75" customHeight="1" x14ac:dyDescent="0.15">
      <c r="A49" s="17" t="s">
        <v>117</v>
      </c>
      <c r="B49" s="17">
        <v>3652</v>
      </c>
      <c r="C49" s="17">
        <f t="shared" si="0"/>
        <v>1.3765548435733133</v>
      </c>
    </row>
    <row r="50" spans="1:3" ht="12.75" customHeight="1" x14ac:dyDescent="0.15"/>
    <row r="51" spans="1:3" ht="12.75" customHeight="1" x14ac:dyDescent="0.15"/>
    <row r="52" spans="1:3" ht="12.75" customHeight="1" x14ac:dyDescent="0.15"/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6054-3374-4835-87D5-CD8229E7D17C}">
  <sheetPr>
    <pageSetUpPr fitToPage="1"/>
  </sheetPr>
  <dimension ref="A4:J22"/>
  <sheetViews>
    <sheetView zoomScale="70" zoomScaleNormal="70" workbookViewId="0">
      <selection activeCell="F36" sqref="F36"/>
    </sheetView>
  </sheetViews>
  <sheetFormatPr baseColWidth="10" defaultColWidth="8.83203125" defaultRowHeight="15" x14ac:dyDescent="0.2"/>
  <cols>
    <col min="1" max="1" width="13.5" bestFit="1" customWidth="1"/>
    <col min="2" max="3" width="13.5" customWidth="1"/>
    <col min="4" max="4" width="5.5" customWidth="1"/>
    <col min="5" max="5" width="6" customWidth="1"/>
    <col min="6" max="6" width="14.33203125" bestFit="1" customWidth="1"/>
    <col min="7" max="7" width="15.1640625" bestFit="1" customWidth="1"/>
    <col min="8" max="8" width="19.83203125" bestFit="1" customWidth="1"/>
    <col min="9" max="9" width="14.33203125" bestFit="1" customWidth="1"/>
    <col min="10" max="10" width="12.33203125" bestFit="1" customWidth="1"/>
  </cols>
  <sheetData>
    <row r="4" spans="1:10" x14ac:dyDescent="0.2">
      <c r="C4" t="s">
        <v>158</v>
      </c>
    </row>
    <row r="5" spans="1:10" ht="18" x14ac:dyDescent="0.2">
      <c r="A5" s="83" t="s">
        <v>157</v>
      </c>
      <c r="B5" t="s">
        <v>143</v>
      </c>
      <c r="C5">
        <v>31</v>
      </c>
      <c r="F5" s="37"/>
      <c r="G5" s="37"/>
      <c r="H5" s="37"/>
      <c r="I5" s="37"/>
      <c r="J5" s="37"/>
    </row>
    <row r="6" spans="1:10" ht="18" x14ac:dyDescent="0.2">
      <c r="A6" s="83"/>
      <c r="B6" t="s">
        <v>142</v>
      </c>
      <c r="C6">
        <v>44</v>
      </c>
      <c r="F6" s="37"/>
      <c r="G6" s="37"/>
      <c r="H6" s="37"/>
      <c r="I6" s="37"/>
      <c r="J6" s="37"/>
    </row>
    <row r="7" spans="1:10" ht="18" x14ac:dyDescent="0.2">
      <c r="A7" s="83"/>
      <c r="B7" t="s">
        <v>141</v>
      </c>
      <c r="C7">
        <v>31</v>
      </c>
      <c r="F7" s="37"/>
      <c r="G7" s="37"/>
      <c r="H7" s="67"/>
      <c r="I7" s="37"/>
      <c r="J7" s="68"/>
    </row>
    <row r="8" spans="1:10" ht="18" x14ac:dyDescent="0.2">
      <c r="A8" s="83"/>
      <c r="B8" t="s">
        <v>140</v>
      </c>
      <c r="C8">
        <v>30</v>
      </c>
      <c r="F8" s="37"/>
      <c r="G8" s="37"/>
      <c r="H8" s="37"/>
      <c r="I8" s="37"/>
      <c r="J8" s="68"/>
    </row>
    <row r="9" spans="1:10" ht="18" x14ac:dyDescent="0.2">
      <c r="A9" s="83"/>
      <c r="B9" t="s">
        <v>156</v>
      </c>
      <c r="C9">
        <v>43</v>
      </c>
      <c r="F9" s="37"/>
      <c r="G9" s="37"/>
      <c r="H9" s="37"/>
      <c r="I9" s="37"/>
      <c r="J9" s="68"/>
    </row>
    <row r="10" spans="1:10" ht="18" x14ac:dyDescent="0.2">
      <c r="A10" s="83" t="s">
        <v>155</v>
      </c>
      <c r="B10" t="s">
        <v>143</v>
      </c>
      <c r="C10">
        <v>64</v>
      </c>
      <c r="F10" s="37"/>
      <c r="G10" s="37"/>
      <c r="H10" s="67"/>
      <c r="I10" s="37"/>
      <c r="J10" s="68"/>
    </row>
    <row r="11" spans="1:10" ht="18" x14ac:dyDescent="0.2">
      <c r="A11" s="83"/>
      <c r="B11" t="s">
        <v>142</v>
      </c>
      <c r="C11">
        <v>34</v>
      </c>
      <c r="F11" s="37"/>
      <c r="G11" s="37"/>
      <c r="H11" s="37"/>
      <c r="I11" s="37"/>
      <c r="J11" s="68"/>
    </row>
    <row r="12" spans="1:10" ht="18" x14ac:dyDescent="0.2">
      <c r="A12" s="83"/>
      <c r="B12" t="s">
        <v>141</v>
      </c>
      <c r="C12">
        <v>64</v>
      </c>
      <c r="F12" s="37"/>
      <c r="G12" s="37"/>
      <c r="H12" s="67"/>
      <c r="I12" s="37"/>
      <c r="J12" s="68"/>
    </row>
    <row r="13" spans="1:10" ht="18" x14ac:dyDescent="0.2">
      <c r="A13" s="83"/>
      <c r="B13" t="s">
        <v>140</v>
      </c>
      <c r="C13">
        <v>57</v>
      </c>
      <c r="F13" s="37"/>
      <c r="G13" s="37"/>
      <c r="H13" s="67"/>
      <c r="I13" s="37"/>
      <c r="J13" s="37"/>
    </row>
    <row r="18" spans="6:10" ht="18" x14ac:dyDescent="0.2">
      <c r="F18" s="37"/>
      <c r="G18" s="37"/>
      <c r="H18" s="37"/>
      <c r="I18" s="37"/>
      <c r="J18" s="37"/>
    </row>
    <row r="19" spans="6:10" ht="18" x14ac:dyDescent="0.2">
      <c r="F19" s="82"/>
      <c r="G19" s="82"/>
      <c r="H19" s="82"/>
      <c r="I19" s="37"/>
      <c r="J19" s="38"/>
    </row>
    <row r="20" spans="6:10" ht="18" x14ac:dyDescent="0.2">
      <c r="F20" s="82"/>
      <c r="G20" s="82"/>
      <c r="H20" s="82"/>
      <c r="I20" s="37"/>
      <c r="J20" s="38"/>
    </row>
    <row r="21" spans="6:10" ht="18" x14ac:dyDescent="0.2">
      <c r="F21" s="82"/>
      <c r="G21" s="82"/>
      <c r="H21" s="82"/>
      <c r="I21" s="37"/>
      <c r="J21" s="38"/>
    </row>
    <row r="22" spans="6:10" ht="18" x14ac:dyDescent="0.2">
      <c r="F22" s="37"/>
      <c r="G22" s="37"/>
      <c r="H22" s="37"/>
      <c r="I22" s="37"/>
      <c r="J22" s="38"/>
    </row>
  </sheetData>
  <mergeCells count="5">
    <mergeCell ref="F19:F21"/>
    <mergeCell ref="G19:G21"/>
    <mergeCell ref="H19:H21"/>
    <mergeCell ref="A5:A9"/>
    <mergeCell ref="A10:A13"/>
  </mergeCell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23F3-1CE7-4C78-B5E8-F50667BB7BC9}">
  <dimension ref="A1:S62"/>
  <sheetViews>
    <sheetView topLeftCell="E42" zoomScale="115" zoomScaleNormal="115" workbookViewId="0">
      <selection activeCell="K23" sqref="K22:K23"/>
    </sheetView>
  </sheetViews>
  <sheetFormatPr baseColWidth="10" defaultColWidth="8.83203125" defaultRowHeight="15" x14ac:dyDescent="0.2"/>
  <cols>
    <col min="7" max="7" width="12" bestFit="1" customWidth="1"/>
  </cols>
  <sheetData>
    <row r="1" spans="1:18" x14ac:dyDescent="0.2">
      <c r="A1" t="s">
        <v>465</v>
      </c>
    </row>
    <row r="2" spans="1:18" x14ac:dyDescent="0.2"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P2" t="s">
        <v>478</v>
      </c>
    </row>
    <row r="3" spans="1:18" x14ac:dyDescent="0.2">
      <c r="A3" t="s">
        <v>479</v>
      </c>
      <c r="B3" s="1">
        <v>4.5999999999999999E-2</v>
      </c>
      <c r="C3" s="1">
        <v>4.4999999999999998E-2</v>
      </c>
      <c r="D3" s="1">
        <v>4.5999999999999999E-2</v>
      </c>
      <c r="E3" s="51">
        <v>7.8E-2</v>
      </c>
      <c r="F3" s="51">
        <v>7.6999999999999999E-2</v>
      </c>
      <c r="G3" s="51">
        <v>7.6999999999999999E-2</v>
      </c>
      <c r="H3" s="51">
        <v>0.187</v>
      </c>
      <c r="I3" s="51">
        <v>0.191</v>
      </c>
      <c r="J3" s="51">
        <v>0.191</v>
      </c>
      <c r="K3" s="52">
        <v>7.1999999999999995E-2</v>
      </c>
      <c r="L3" s="52">
        <v>6.9000000000000006E-2</v>
      </c>
      <c r="M3" s="52">
        <v>7.0999999999999994E-2</v>
      </c>
      <c r="P3" t="s">
        <v>480</v>
      </c>
      <c r="Q3" t="s">
        <v>481</v>
      </c>
      <c r="R3" t="s">
        <v>8</v>
      </c>
    </row>
    <row r="4" spans="1:18" ht="16" x14ac:dyDescent="0.2">
      <c r="A4" t="s">
        <v>482</v>
      </c>
      <c r="B4" s="1">
        <v>0.214</v>
      </c>
      <c r="C4" s="1">
        <v>0.20699999999999999</v>
      </c>
      <c r="D4" s="1">
        <v>0.20799999999999999</v>
      </c>
      <c r="E4" s="51">
        <v>8.3000000000000004E-2</v>
      </c>
      <c r="F4" s="51">
        <v>8.4000000000000005E-2</v>
      </c>
      <c r="G4" s="51">
        <v>8.3000000000000004E-2</v>
      </c>
      <c r="H4" s="51">
        <v>7.4999999999999997E-2</v>
      </c>
      <c r="I4" s="51">
        <v>7.5999999999999998E-2</v>
      </c>
      <c r="J4" s="51">
        <v>7.4999999999999997E-2</v>
      </c>
      <c r="K4" s="52">
        <v>0.1</v>
      </c>
      <c r="L4" s="52">
        <v>0.1</v>
      </c>
      <c r="M4" s="52">
        <v>9.9000000000000005E-2</v>
      </c>
      <c r="P4" s="53">
        <v>0</v>
      </c>
      <c r="Q4" s="54">
        <v>0</v>
      </c>
      <c r="R4" s="54">
        <v>4.7140452079103207E-4</v>
      </c>
    </row>
    <row r="5" spans="1:18" ht="16" x14ac:dyDescent="0.2">
      <c r="A5" t="s">
        <v>15</v>
      </c>
      <c r="B5" s="1">
        <v>0.314</v>
      </c>
      <c r="C5" s="1">
        <v>0.31</v>
      </c>
      <c r="D5" s="1">
        <v>0.311</v>
      </c>
      <c r="E5" s="51">
        <v>6.9000000000000006E-2</v>
      </c>
      <c r="F5" s="51">
        <v>6.8000000000000005E-2</v>
      </c>
      <c r="G5" s="51">
        <v>6.8000000000000005E-2</v>
      </c>
      <c r="H5" s="51">
        <v>5.8999999999999997E-2</v>
      </c>
      <c r="I5" s="51">
        <v>5.6000000000000001E-2</v>
      </c>
      <c r="J5" s="51">
        <v>5.8000000000000003E-2</v>
      </c>
      <c r="K5" s="52">
        <v>0.17899999999999999</v>
      </c>
      <c r="L5" s="52">
        <v>0.17499999999999999</v>
      </c>
      <c r="M5" s="52">
        <v>0.17699999999999999</v>
      </c>
      <c r="P5" s="53">
        <v>4</v>
      </c>
      <c r="Q5" s="54">
        <v>0.16400000000000001</v>
      </c>
      <c r="R5" s="54">
        <v>3.0912061651652374E-3</v>
      </c>
    </row>
    <row r="6" spans="1:18" ht="16" x14ac:dyDescent="0.2">
      <c r="A6" t="s">
        <v>483</v>
      </c>
      <c r="B6" s="1">
        <v>0.52200000000000002</v>
      </c>
      <c r="C6" s="1">
        <v>0.53700000000000003</v>
      </c>
      <c r="D6" s="1">
        <v>0.52800000000000002</v>
      </c>
      <c r="E6" s="51">
        <v>0.17799999999999999</v>
      </c>
      <c r="F6" s="51">
        <v>0.17599999999999999</v>
      </c>
      <c r="G6" s="51">
        <v>0.17399999999999999</v>
      </c>
      <c r="H6" s="51">
        <v>7.4999999999999997E-2</v>
      </c>
      <c r="I6" s="51">
        <v>7.0999999999999994E-2</v>
      </c>
      <c r="J6" s="51">
        <v>6.8000000000000005E-2</v>
      </c>
      <c r="K6" s="52">
        <v>0.215</v>
      </c>
      <c r="L6" s="52">
        <v>0.216</v>
      </c>
      <c r="M6" s="52">
        <v>0.218</v>
      </c>
      <c r="P6" s="53">
        <v>8</v>
      </c>
      <c r="Q6" s="54">
        <v>0.26600000000000001</v>
      </c>
      <c r="R6" s="54">
        <v>1.6996731711975965E-3</v>
      </c>
    </row>
    <row r="7" spans="1:18" ht="16" x14ac:dyDescent="0.2">
      <c r="A7" t="s">
        <v>484</v>
      </c>
      <c r="B7" s="1">
        <v>0.622</v>
      </c>
      <c r="C7" s="1">
        <v>0.629</v>
      </c>
      <c r="D7" s="1">
        <v>0.627</v>
      </c>
      <c r="E7" s="51">
        <v>0.16700000000000001</v>
      </c>
      <c r="F7" s="51">
        <v>0.16200000000000001</v>
      </c>
      <c r="G7" s="51">
        <v>0.161</v>
      </c>
      <c r="H7" s="51">
        <v>6.3E-2</v>
      </c>
      <c r="I7" s="51">
        <v>6.8000000000000005E-2</v>
      </c>
      <c r="J7" s="51">
        <v>6.9000000000000006E-2</v>
      </c>
      <c r="K7" s="52">
        <v>0.22700000000000001</v>
      </c>
      <c r="L7" s="52">
        <v>0.22700000000000001</v>
      </c>
      <c r="M7" s="52">
        <v>0.22700000000000001</v>
      </c>
      <c r="P7" s="53">
        <v>12</v>
      </c>
      <c r="Q7" s="54">
        <v>0.48333333333333334</v>
      </c>
      <c r="R7" s="54">
        <v>6.1644140029689818E-3</v>
      </c>
    </row>
    <row r="8" spans="1:18" ht="16" x14ac:dyDescent="0.2">
      <c r="A8" t="s">
        <v>485</v>
      </c>
      <c r="B8" s="1">
        <v>0.77900000000000003</v>
      </c>
      <c r="C8" s="1">
        <v>0.79</v>
      </c>
      <c r="D8" s="1">
        <v>0.78200000000000003</v>
      </c>
      <c r="E8" s="51">
        <v>0.16900000000000001</v>
      </c>
      <c r="F8" s="51">
        <v>0.16700000000000001</v>
      </c>
      <c r="G8" s="51">
        <v>0.16700000000000001</v>
      </c>
      <c r="H8" s="51">
        <v>5.5E-2</v>
      </c>
      <c r="I8" s="51">
        <v>5.7000000000000002E-2</v>
      </c>
      <c r="J8" s="51">
        <v>0.05</v>
      </c>
      <c r="K8" s="52">
        <v>0.20200000000000001</v>
      </c>
      <c r="L8" s="52">
        <v>0.2</v>
      </c>
      <c r="M8" s="52">
        <v>0.20599999999999999</v>
      </c>
      <c r="P8" s="53">
        <v>16</v>
      </c>
      <c r="Q8" s="54">
        <v>0.58033333333333337</v>
      </c>
      <c r="R8" s="54">
        <v>2.9439202887759515E-3</v>
      </c>
    </row>
    <row r="9" spans="1:18" ht="16" x14ac:dyDescent="0.2">
      <c r="A9" t="s">
        <v>486</v>
      </c>
      <c r="B9" s="52">
        <v>7.9000000000000001E-2</v>
      </c>
      <c r="C9" s="52">
        <v>7.9000000000000001E-2</v>
      </c>
      <c r="D9" s="52">
        <v>7.9000000000000001E-2</v>
      </c>
      <c r="E9" s="51">
        <v>0.17399999999999999</v>
      </c>
      <c r="F9" s="51">
        <v>0.17899999999999999</v>
      </c>
      <c r="G9" s="51">
        <v>0.17399999999999999</v>
      </c>
      <c r="H9" s="51">
        <v>7.0999999999999994E-2</v>
      </c>
      <c r="I9" s="51">
        <v>7.3999999999999996E-2</v>
      </c>
      <c r="J9" s="51">
        <v>7.0000000000000007E-2</v>
      </c>
      <c r="K9" s="52">
        <v>0.17799999999999999</v>
      </c>
      <c r="L9" s="52">
        <v>0.17699999999999999</v>
      </c>
      <c r="M9" s="52">
        <v>0.17699999999999999</v>
      </c>
      <c r="P9" s="53">
        <v>20</v>
      </c>
      <c r="Q9" s="54">
        <v>0.73799999999999999</v>
      </c>
      <c r="R9" s="54">
        <v>4.6427960923947102E-3</v>
      </c>
    </row>
    <row r="10" spans="1:18" x14ac:dyDescent="0.2">
      <c r="A10" t="s">
        <v>487</v>
      </c>
      <c r="B10" s="52">
        <v>5.7000000000000002E-2</v>
      </c>
      <c r="C10" s="52">
        <v>0.06</v>
      </c>
      <c r="D10" s="52">
        <v>0.06</v>
      </c>
      <c r="E10" s="51">
        <v>0.17899999999999999</v>
      </c>
      <c r="F10" s="51">
        <v>0.184</v>
      </c>
      <c r="G10" s="51">
        <v>0.18</v>
      </c>
      <c r="H10" s="52">
        <v>8.5000000000000006E-2</v>
      </c>
      <c r="I10" s="52">
        <v>0.09</v>
      </c>
      <c r="J10" s="52">
        <v>8.7999999999999995E-2</v>
      </c>
      <c r="K10" s="52">
        <v>0.19400000000000001</v>
      </c>
      <c r="L10" s="52">
        <v>0.19600000000000001</v>
      </c>
      <c r="M10" s="52">
        <v>0.19700000000000001</v>
      </c>
    </row>
    <row r="12" spans="1:18" x14ac:dyDescent="0.2">
      <c r="B12" s="52">
        <v>8.1000000000000003E-2</v>
      </c>
      <c r="C12" s="52">
        <v>8.1000000000000003E-2</v>
      </c>
      <c r="D12" s="52">
        <v>8.2000000000000003E-2</v>
      </c>
      <c r="F12" s="1"/>
      <c r="G12" t="s">
        <v>488</v>
      </c>
    </row>
    <row r="13" spans="1:18" x14ac:dyDescent="0.2">
      <c r="B13" s="52">
        <v>6.4000000000000001E-2</v>
      </c>
      <c r="C13" s="52">
        <v>6.4000000000000001E-2</v>
      </c>
      <c r="D13" s="52">
        <v>6.4000000000000001E-2</v>
      </c>
      <c r="F13" s="51"/>
      <c r="G13" t="s">
        <v>12</v>
      </c>
    </row>
    <row r="14" spans="1:18" x14ac:dyDescent="0.2">
      <c r="B14" s="52">
        <v>7.0000000000000007E-2</v>
      </c>
      <c r="C14" s="52">
        <v>6.4000000000000001E-2</v>
      </c>
      <c r="D14" s="52">
        <v>6.3E-2</v>
      </c>
      <c r="F14" s="52"/>
      <c r="G14" t="s">
        <v>60</v>
      </c>
    </row>
    <row r="15" spans="1:18" x14ac:dyDescent="0.2">
      <c r="B15" s="52">
        <v>7.0999999999999994E-2</v>
      </c>
      <c r="C15" s="52">
        <v>7.1999999999999995E-2</v>
      </c>
      <c r="D15" s="52">
        <v>7.0999999999999994E-2</v>
      </c>
    </row>
    <row r="17" spans="2:17" x14ac:dyDescent="0.2">
      <c r="E17" t="s">
        <v>489</v>
      </c>
    </row>
    <row r="18" spans="2:17" x14ac:dyDescent="0.2">
      <c r="C18" t="s">
        <v>490</v>
      </c>
      <c r="D18" t="s">
        <v>491</v>
      </c>
      <c r="E18" t="s">
        <v>492</v>
      </c>
      <c r="F18" t="s">
        <v>493</v>
      </c>
      <c r="G18" t="s">
        <v>494</v>
      </c>
      <c r="H18" t="s">
        <v>495</v>
      </c>
    </row>
    <row r="19" spans="2:17" x14ac:dyDescent="0.2">
      <c r="B19" t="s">
        <v>15</v>
      </c>
      <c r="C19">
        <f>(0.004235/0.02)*4</f>
        <v>0.84699999999999998</v>
      </c>
      <c r="D19">
        <v>1.0100052629580718</v>
      </c>
      <c r="E19">
        <v>0.60273911776445899</v>
      </c>
      <c r="F19">
        <f>AVERAGE(C19:E19)</f>
        <v>0.81991479357417685</v>
      </c>
      <c r="G19">
        <f>STDEV(C19:E19)</f>
        <v>0.20497959547370437</v>
      </c>
    </row>
    <row r="20" spans="2:17" x14ac:dyDescent="0.2">
      <c r="B20" t="s">
        <v>496</v>
      </c>
      <c r="C20">
        <v>3.5079042868122308</v>
      </c>
      <c r="D20">
        <v>3.1820913706573415</v>
      </c>
      <c r="E20">
        <v>3.2906956760423052</v>
      </c>
      <c r="F20">
        <f>AVERAGE(C20:E20)</f>
        <v>3.3268971111706258</v>
      </c>
      <c r="G20">
        <f>STDEV(C20:E20)</f>
        <v>0.16589581674156445</v>
      </c>
      <c r="H20">
        <f>_xlfn.T.TEST(C19:E19,C20:E20,2,2)</f>
        <v>7.9642607397490791E-5</v>
      </c>
      <c r="I20" t="s">
        <v>497</v>
      </c>
    </row>
    <row r="21" spans="2:17" x14ac:dyDescent="0.2">
      <c r="B21" t="s">
        <v>14</v>
      </c>
      <c r="C21">
        <v>3.5079042868122308</v>
      </c>
      <c r="D21">
        <v>3.6708107448896761</v>
      </c>
      <c r="E21">
        <v>3.8880193556596034</v>
      </c>
      <c r="F21">
        <f>AVERAGE(C21:E21)</f>
        <v>3.6889114624538366</v>
      </c>
      <c r="G21">
        <f>STDEV(C21:E21)</f>
        <v>0.19070289293417617</v>
      </c>
      <c r="H21">
        <f>_xlfn.T.TEST(C19:E19,C21:E21,2,2)</f>
        <v>5.9198522027840963E-5</v>
      </c>
      <c r="I21" t="s">
        <v>497</v>
      </c>
    </row>
    <row r="22" spans="2:17" x14ac:dyDescent="0.2">
      <c r="B22" t="s">
        <v>84</v>
      </c>
      <c r="C22">
        <v>0.81994772853438569</v>
      </c>
      <c r="D22">
        <v>0.30407727795580924</v>
      </c>
      <c r="E22">
        <v>0.71134342314942201</v>
      </c>
      <c r="F22">
        <f>AVERAGE(C22:E22)</f>
        <v>0.61178947654653892</v>
      </c>
      <c r="G22">
        <f>STDEV(C22:E22)</f>
        <v>0.27196290493042091</v>
      </c>
    </row>
    <row r="23" spans="2:17" x14ac:dyDescent="0.2">
      <c r="B23" t="s">
        <v>118</v>
      </c>
      <c r="C23">
        <v>0.54843696507197714</v>
      </c>
      <c r="D23">
        <v>0.22262404891708659</v>
      </c>
      <c r="E23">
        <v>0.6841923468031812</v>
      </c>
      <c r="F23">
        <f>AVERAGE(C23:E23)</f>
        <v>0.48508445359741498</v>
      </c>
      <c r="G23">
        <f>STDEV(C23:E23)</f>
        <v>0.23721610176370314</v>
      </c>
      <c r="H23">
        <f>_xlfn.T.TEST(C21:E21,C23:E23,2,2)</f>
        <v>5.3230499271389013E-5</v>
      </c>
      <c r="I23" t="s">
        <v>497</v>
      </c>
    </row>
    <row r="27" spans="2:17" x14ac:dyDescent="0.2">
      <c r="E27" t="s">
        <v>60</v>
      </c>
    </row>
    <row r="28" spans="2:17" x14ac:dyDescent="0.2">
      <c r="B28" t="s">
        <v>15</v>
      </c>
      <c r="C28">
        <v>1.1186095683430355</v>
      </c>
      <c r="D28">
        <v>0.65704127045694061</v>
      </c>
      <c r="E28">
        <v>1.4444224844979261</v>
      </c>
      <c r="F28">
        <f>AVERAGE(C28:E28)</f>
        <v>1.0733577744326341</v>
      </c>
      <c r="G28">
        <f>STDEV(C28:E28)</f>
        <v>0.39563630735215133</v>
      </c>
      <c r="Q28" t="s">
        <v>498</v>
      </c>
    </row>
    <row r="29" spans="2:17" x14ac:dyDescent="0.2">
      <c r="B29" t="s">
        <v>496</v>
      </c>
      <c r="C29">
        <v>3.5622064395047124</v>
      </c>
      <c r="D29">
        <v>4.621098417008108</v>
      </c>
      <c r="E29">
        <v>4.9197602568167573</v>
      </c>
      <c r="F29">
        <f>AVERAGE(C29:E29)</f>
        <v>4.3676883711098595</v>
      </c>
      <c r="G29">
        <f>STDEV(C29:E29)</f>
        <v>0.7133726797728106</v>
      </c>
      <c r="H29">
        <f>_xlfn.T.TEST(C28:E28,C29:E29,2,2)</f>
        <v>2.1982098042054878E-3</v>
      </c>
      <c r="I29" t="s">
        <v>499</v>
      </c>
      <c r="Q29" t="s">
        <v>500</v>
      </c>
    </row>
    <row r="30" spans="2:17" x14ac:dyDescent="0.2">
      <c r="B30" t="s">
        <v>14</v>
      </c>
      <c r="C30">
        <v>4.2409833481607366</v>
      </c>
      <c r="D30">
        <v>3.5622064395047102</v>
      </c>
      <c r="E30">
        <v>4.0780768900832918</v>
      </c>
      <c r="F30">
        <f>AVERAGE(C30:E30)</f>
        <v>3.9604222259162465</v>
      </c>
      <c r="G30">
        <f>STDEV(C30:E30)</f>
        <v>0.35435361989311348</v>
      </c>
      <c r="H30">
        <f>_xlfn.T.TEST(C28:E28,C30:E30,2,2)</f>
        <v>7.0940715308872129E-4</v>
      </c>
      <c r="I30" t="s">
        <v>497</v>
      </c>
      <c r="Q30" t="s">
        <v>501</v>
      </c>
    </row>
    <row r="31" spans="2:17" x14ac:dyDescent="0.2">
      <c r="B31" t="s">
        <v>84</v>
      </c>
      <c r="C31">
        <v>0.90140095757310834</v>
      </c>
      <c r="D31">
        <v>0.35837943064829086</v>
      </c>
      <c r="E31">
        <v>0.95570311026559018</v>
      </c>
      <c r="F31">
        <f>AVERAGE(C31:E31)</f>
        <v>0.73849449949566315</v>
      </c>
      <c r="G31">
        <f>STDEV(C31:E31)</f>
        <v>0.33030709971236077</v>
      </c>
      <c r="P31" t="s">
        <v>502</v>
      </c>
    </row>
    <row r="32" spans="2:17" x14ac:dyDescent="0.2">
      <c r="B32" t="s">
        <v>118</v>
      </c>
      <c r="C32">
        <v>0.4941348123794953</v>
      </c>
      <c r="D32">
        <v>0.52128588872573611</v>
      </c>
      <c r="E32">
        <v>0.6841923468031812</v>
      </c>
      <c r="F32">
        <f>AVERAGE(C32:E32)</f>
        <v>0.56653768263613757</v>
      </c>
      <c r="G32">
        <f>STDEV(C32:E32)</f>
        <v>0.10279231604008479</v>
      </c>
      <c r="H32">
        <f>_xlfn.T.TEST(C30:E30,C32:E32,2,2)</f>
        <v>9.0724540193847777E-5</v>
      </c>
      <c r="I32" t="s">
        <v>497</v>
      </c>
      <c r="P32" t="s">
        <v>503</v>
      </c>
    </row>
    <row r="33" spans="2:19" x14ac:dyDescent="0.2">
      <c r="P33" t="s">
        <v>504</v>
      </c>
    </row>
    <row r="34" spans="2:19" x14ac:dyDescent="0.2">
      <c r="P34" t="s">
        <v>505</v>
      </c>
    </row>
    <row r="35" spans="2:19" x14ac:dyDescent="0.2">
      <c r="P35" t="s">
        <v>506</v>
      </c>
    </row>
    <row r="36" spans="2:19" x14ac:dyDescent="0.2">
      <c r="D36" t="s">
        <v>12</v>
      </c>
    </row>
    <row r="37" spans="2:19" x14ac:dyDescent="0.2">
      <c r="C37" t="s">
        <v>9</v>
      </c>
      <c r="D37">
        <v>0.81994772853438569</v>
      </c>
      <c r="E37">
        <v>1</v>
      </c>
    </row>
    <row r="38" spans="2:19" x14ac:dyDescent="0.2">
      <c r="C38" t="s">
        <v>507</v>
      </c>
      <c r="D38">
        <v>1.1989114624538399</v>
      </c>
      <c r="E38">
        <v>1.4621803570293834</v>
      </c>
    </row>
    <row r="39" spans="2:19" x14ac:dyDescent="0.2">
      <c r="C39" t="s">
        <v>508</v>
      </c>
      <c r="D39">
        <v>2.6735109000000001</v>
      </c>
      <c r="E39">
        <v>3.260586994708508</v>
      </c>
    </row>
    <row r="40" spans="2:19" x14ac:dyDescent="0.2">
      <c r="C40" t="s">
        <v>509</v>
      </c>
      <c r="D40">
        <v>2.02689711117063</v>
      </c>
      <c r="E40">
        <v>2.4719833236121089</v>
      </c>
    </row>
    <row r="41" spans="2:19" x14ac:dyDescent="0.2">
      <c r="C41" t="s">
        <v>510</v>
      </c>
      <c r="D41">
        <v>4.6768837110985997</v>
      </c>
      <c r="E41">
        <v>5.7038803186372498</v>
      </c>
    </row>
    <row r="44" spans="2:19" x14ac:dyDescent="0.2">
      <c r="B44" t="s">
        <v>465</v>
      </c>
    </row>
    <row r="45" spans="2:19" x14ac:dyDescent="0.2">
      <c r="C45" t="s">
        <v>466</v>
      </c>
      <c r="D45" t="s">
        <v>467</v>
      </c>
      <c r="E45" t="s">
        <v>468</v>
      </c>
      <c r="F45" t="s">
        <v>469</v>
      </c>
      <c r="G45" t="s">
        <v>470</v>
      </c>
      <c r="H45" t="s">
        <v>471</v>
      </c>
      <c r="I45" t="s">
        <v>472</v>
      </c>
      <c r="J45" t="s">
        <v>473</v>
      </c>
      <c r="K45" t="s">
        <v>474</v>
      </c>
      <c r="L45" t="s">
        <v>475</v>
      </c>
      <c r="M45" t="s">
        <v>476</v>
      </c>
      <c r="N45" t="s">
        <v>477</v>
      </c>
      <c r="Q45" t="s">
        <v>478</v>
      </c>
    </row>
    <row r="46" spans="2:19" x14ac:dyDescent="0.2">
      <c r="B46" t="s">
        <v>479</v>
      </c>
      <c r="C46" s="1">
        <v>4.7E-2</v>
      </c>
      <c r="D46" s="1">
        <v>4.8000000000000001E-2</v>
      </c>
      <c r="E46" s="1">
        <v>4.7E-2</v>
      </c>
      <c r="F46" s="52">
        <v>7.8E-2</v>
      </c>
      <c r="G46" s="52">
        <v>7.6999999999999999E-2</v>
      </c>
      <c r="H46" s="52">
        <v>7.6999999999999999E-2</v>
      </c>
      <c r="I46" s="52">
        <v>0.124</v>
      </c>
      <c r="J46" s="52">
        <v>0.11899999999999999</v>
      </c>
      <c r="K46" s="52">
        <v>0.127</v>
      </c>
      <c r="Q46" t="s">
        <v>480</v>
      </c>
      <c r="R46" t="s">
        <v>481</v>
      </c>
      <c r="S46" t="s">
        <v>8</v>
      </c>
    </row>
    <row r="47" spans="2:19" x14ac:dyDescent="0.2">
      <c r="B47" t="s">
        <v>482</v>
      </c>
      <c r="C47" s="1">
        <v>0.214</v>
      </c>
      <c r="D47" s="1">
        <v>0.20699999999999999</v>
      </c>
      <c r="E47" s="1">
        <v>0.21099999999999999</v>
      </c>
      <c r="F47" s="52">
        <v>8.3000000000000004E-2</v>
      </c>
      <c r="G47" s="52">
        <v>8.4000000000000005E-2</v>
      </c>
      <c r="H47" s="52">
        <v>8.3000000000000004E-2</v>
      </c>
      <c r="I47" s="52">
        <v>0.19400000000000001</v>
      </c>
      <c r="J47" s="52">
        <v>0.185</v>
      </c>
      <c r="K47" s="52">
        <v>0.19700000000000001</v>
      </c>
      <c r="Q47">
        <v>0</v>
      </c>
      <c r="R47">
        <v>0</v>
      </c>
      <c r="S47">
        <v>4.7140452079103207E-4</v>
      </c>
    </row>
    <row r="48" spans="2:19" x14ac:dyDescent="0.2">
      <c r="B48" t="s">
        <v>15</v>
      </c>
      <c r="C48" s="1">
        <v>0.314</v>
      </c>
      <c r="D48" s="1">
        <v>0.31</v>
      </c>
      <c r="E48" s="1">
        <v>0.314</v>
      </c>
      <c r="F48" s="52">
        <v>6.9000000000000006E-2</v>
      </c>
      <c r="G48" s="52">
        <v>6.8000000000000005E-2</v>
      </c>
      <c r="H48" s="52">
        <v>6.8000000000000005E-2</v>
      </c>
      <c r="I48" s="52">
        <v>0.21099999999999999</v>
      </c>
      <c r="J48" s="52">
        <v>0.20100000000000001</v>
      </c>
      <c r="K48" s="52">
        <v>0.20699999999999999</v>
      </c>
      <c r="Q48">
        <v>4</v>
      </c>
      <c r="R48">
        <v>0.16333333333333333</v>
      </c>
      <c r="S48">
        <v>2.8674417556808782E-3</v>
      </c>
    </row>
    <row r="49" spans="2:19" x14ac:dyDescent="0.2">
      <c r="B49" t="s">
        <v>483</v>
      </c>
      <c r="C49" s="1">
        <v>0.502</v>
      </c>
      <c r="D49" s="1">
        <v>0.49399999999999999</v>
      </c>
      <c r="E49" s="1">
        <v>0.496</v>
      </c>
      <c r="F49" s="52">
        <v>0.14199999999999999</v>
      </c>
      <c r="G49" s="52">
        <v>0.13900000000000001</v>
      </c>
      <c r="H49" s="52">
        <v>0.14099999999999999</v>
      </c>
      <c r="I49" s="52">
        <v>0.23200000000000001</v>
      </c>
      <c r="J49" s="52">
        <v>0.23400000000000001</v>
      </c>
      <c r="K49" s="52">
        <v>0.22900000000000001</v>
      </c>
      <c r="Q49">
        <v>8</v>
      </c>
      <c r="R49">
        <v>0.26533333333333331</v>
      </c>
      <c r="S49">
        <v>1.8856180831641283E-3</v>
      </c>
    </row>
    <row r="50" spans="2:19" x14ac:dyDescent="0.2">
      <c r="B50" t="s">
        <v>484</v>
      </c>
      <c r="C50" s="1">
        <v>0.622</v>
      </c>
      <c r="D50" s="1">
        <v>0.629</v>
      </c>
      <c r="E50" s="1">
        <v>0.63100000000000001</v>
      </c>
      <c r="F50" s="52">
        <v>0.13100000000000001</v>
      </c>
      <c r="G50" s="52">
        <v>0.13900000000000001</v>
      </c>
      <c r="H50" s="52">
        <v>0.13700000000000001</v>
      </c>
      <c r="Q50">
        <v>12</v>
      </c>
      <c r="R50">
        <v>0.45</v>
      </c>
      <c r="S50">
        <v>3.3993463423951931E-3</v>
      </c>
    </row>
    <row r="51" spans="2:19" x14ac:dyDescent="0.2">
      <c r="B51" t="s">
        <v>485</v>
      </c>
      <c r="C51" s="1">
        <v>0.77900000000000003</v>
      </c>
      <c r="D51" s="1">
        <v>0.77400000000000002</v>
      </c>
      <c r="E51" s="1">
        <v>0.77100000000000002</v>
      </c>
      <c r="F51" s="52">
        <v>0.14599999999999999</v>
      </c>
      <c r="G51" s="52">
        <v>0.14899999999999999</v>
      </c>
      <c r="H51" s="52">
        <v>0.151</v>
      </c>
      <c r="Q51">
        <v>16</v>
      </c>
      <c r="R51">
        <v>0.57999999999999996</v>
      </c>
      <c r="S51">
        <v>3.8586123009300786E-3</v>
      </c>
    </row>
    <row r="52" spans="2:19" x14ac:dyDescent="0.2">
      <c r="B52" t="s">
        <v>486</v>
      </c>
      <c r="C52">
        <v>4.3999999999999997E-2</v>
      </c>
      <c r="D52">
        <v>4.4999999999999998E-2</v>
      </c>
      <c r="E52">
        <v>4.2999999999999997E-2</v>
      </c>
      <c r="F52" s="52">
        <v>0.126</v>
      </c>
      <c r="G52" s="52">
        <v>0.127</v>
      </c>
      <c r="H52" s="52">
        <v>0.124</v>
      </c>
      <c r="Q52">
        <v>20</v>
      </c>
      <c r="R52">
        <v>0.73633333333333328</v>
      </c>
      <c r="S52">
        <v>4.6427960923947102E-3</v>
      </c>
    </row>
    <row r="53" spans="2:19" x14ac:dyDescent="0.2">
      <c r="B53" t="s">
        <v>487</v>
      </c>
      <c r="C53">
        <v>4.2999999999999997E-2</v>
      </c>
      <c r="D53">
        <v>4.2999999999999997E-2</v>
      </c>
      <c r="E53">
        <v>4.2999999999999997E-2</v>
      </c>
      <c r="F53" s="52">
        <v>0.11799999999999999</v>
      </c>
      <c r="G53" s="52">
        <v>0.115</v>
      </c>
      <c r="H53" s="52">
        <v>0.112</v>
      </c>
    </row>
    <row r="54" spans="2:19" x14ac:dyDescent="0.2">
      <c r="C54" s="1"/>
      <c r="D54" t="s">
        <v>488</v>
      </c>
    </row>
    <row r="55" spans="2:19" x14ac:dyDescent="0.2">
      <c r="C55" s="51"/>
      <c r="D55" t="s">
        <v>12</v>
      </c>
    </row>
    <row r="57" spans="2:19" ht="16" x14ac:dyDescent="0.2">
      <c r="E57" t="s">
        <v>489</v>
      </c>
      <c r="M57" s="55"/>
    </row>
    <row r="58" spans="2:19" x14ac:dyDescent="0.2">
      <c r="C58" t="s">
        <v>490</v>
      </c>
      <c r="D58" t="s">
        <v>491</v>
      </c>
      <c r="E58" t="s">
        <v>492</v>
      </c>
      <c r="F58" t="s">
        <v>493</v>
      </c>
      <c r="G58" t="s">
        <v>494</v>
      </c>
      <c r="H58" t="s">
        <v>495</v>
      </c>
    </row>
    <row r="59" spans="2:19" x14ac:dyDescent="0.2">
      <c r="B59" t="s">
        <v>15</v>
      </c>
      <c r="C59">
        <v>0.8113983166268004</v>
      </c>
      <c r="D59">
        <v>0.98926006657793741</v>
      </c>
      <c r="E59">
        <v>0.56512820130984176</v>
      </c>
      <c r="F59">
        <f>AVERAGE(C59:E59)</f>
        <v>0.78859552817152656</v>
      </c>
      <c r="G59">
        <f>STDEV(C59:E59)</f>
        <v>0.21298341521102143</v>
      </c>
    </row>
    <row r="60" spans="2:19" x14ac:dyDescent="0.2">
      <c r="B60" t="s">
        <v>511</v>
      </c>
      <c r="C60">
        <v>2.5352891238455117</v>
      </c>
      <c r="D60">
        <v>2.3984723931138681</v>
      </c>
      <c r="E60">
        <v>2.7541958930161412</v>
      </c>
      <c r="F60">
        <f>AVERAGE(C60:E60)</f>
        <v>2.5626524699918405</v>
      </c>
      <c r="G60">
        <f>STDEV(C60:E60)</f>
        <v>0.17943346017374651</v>
      </c>
      <c r="H60">
        <f>_xlfn.T.TEST(C59:E59,C60:E60,2,2)</f>
        <v>3.8360015845212815E-4</v>
      </c>
    </row>
    <row r="61" spans="2:19" x14ac:dyDescent="0.2">
      <c r="B61" t="s">
        <v>509</v>
      </c>
      <c r="C61">
        <v>2.1248389316505802</v>
      </c>
      <c r="D61">
        <v>1.8512054701872931</v>
      </c>
      <c r="E61">
        <v>2.0701122393579228</v>
      </c>
      <c r="F61">
        <f>AVERAGE(C61:E61)</f>
        <v>2.0153855470652653</v>
      </c>
      <c r="G61">
        <f>STDEV(C61:E61)</f>
        <v>0.14479321788352681</v>
      </c>
      <c r="H61">
        <f>_xlfn.T.TEST(C59:E59,C61:E61,2,2)</f>
        <v>1.1771438127540323E-3</v>
      </c>
    </row>
    <row r="62" spans="2:19" x14ac:dyDescent="0.2">
      <c r="B62" t="s">
        <v>510</v>
      </c>
      <c r="C62">
        <v>3.9581831234546065</v>
      </c>
      <c r="D62">
        <v>4.3412699695032089</v>
      </c>
      <c r="E62">
        <v>5.0253536231614282</v>
      </c>
      <c r="F62">
        <f>AVERAGE(C62:E62)</f>
        <v>4.4416022387064151</v>
      </c>
      <c r="G62">
        <f>STDEV(C62:E62)</f>
        <v>0.54061367171366026</v>
      </c>
      <c r="H62">
        <f>_xlfn.T.TEST(C60:E60,C62:E62,2,2)</f>
        <v>4.6419291937381769E-3</v>
      </c>
      <c r="I62">
        <f>_xlfn.T.TEST(C61:E61,C62:E62,2,2)</f>
        <v>1.6835541506227119E-3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D9F1-3C4D-4F91-8D32-CF574F21FC85}">
  <dimension ref="A7:Z83"/>
  <sheetViews>
    <sheetView topLeftCell="A10" workbookViewId="0">
      <selection activeCell="J74" sqref="J74"/>
    </sheetView>
  </sheetViews>
  <sheetFormatPr baseColWidth="10" defaultColWidth="8.83203125" defaultRowHeight="15" x14ac:dyDescent="0.2"/>
  <sheetData>
    <row r="7" spans="1:23" x14ac:dyDescent="0.2">
      <c r="A7" t="s">
        <v>528</v>
      </c>
      <c r="F7" t="s">
        <v>529</v>
      </c>
      <c r="R7" t="s">
        <v>516</v>
      </c>
      <c r="S7">
        <f>AVERAGE(E9:G9)</f>
        <v>5.5333333333333339E-2</v>
      </c>
      <c r="T7">
        <f>S7-Q8</f>
        <v>8.0000000000000002E-3</v>
      </c>
      <c r="U7">
        <v>0.25344352617079891</v>
      </c>
      <c r="V7">
        <f>AVERAGE(U7:U10)</f>
        <v>0.51515151515151503</v>
      </c>
    </row>
    <row r="8" spans="1:23" x14ac:dyDescent="0.2">
      <c r="B8" t="s">
        <v>466</v>
      </c>
      <c r="C8" t="s">
        <v>467</v>
      </c>
      <c r="D8" t="s">
        <v>468</v>
      </c>
      <c r="E8" t="s">
        <v>469</v>
      </c>
      <c r="F8" t="s">
        <v>470</v>
      </c>
      <c r="G8" t="s">
        <v>471</v>
      </c>
      <c r="H8" t="s">
        <v>472</v>
      </c>
      <c r="I8" t="s">
        <v>473</v>
      </c>
      <c r="J8" t="s">
        <v>474</v>
      </c>
      <c r="K8" t="s">
        <v>475</v>
      </c>
      <c r="L8" t="s">
        <v>476</v>
      </c>
      <c r="M8" t="s">
        <v>477</v>
      </c>
      <c r="Q8">
        <f>AVERAGE(B9:D9)</f>
        <v>4.7333333333333338E-2</v>
      </c>
      <c r="S8">
        <f>AVERAGE(E10:G10)</f>
        <v>7.1333333333333332E-2</v>
      </c>
      <c r="T8">
        <f>S8-Q8</f>
        <v>2.3999999999999994E-2</v>
      </c>
      <c r="U8">
        <v>0.69421487603305765</v>
      </c>
    </row>
    <row r="9" spans="1:23" x14ac:dyDescent="0.2">
      <c r="A9" t="s">
        <v>479</v>
      </c>
      <c r="B9" s="1">
        <v>4.7E-2</v>
      </c>
      <c r="C9" s="1">
        <v>4.8000000000000001E-2</v>
      </c>
      <c r="D9" s="1">
        <v>4.7E-2</v>
      </c>
      <c r="E9" s="76">
        <v>5.3999999999999999E-2</v>
      </c>
      <c r="F9" s="76">
        <v>5.6000000000000001E-2</v>
      </c>
      <c r="G9" s="76">
        <v>5.6000000000000001E-2</v>
      </c>
      <c r="H9" s="76">
        <v>0.10299999999999999</v>
      </c>
      <c r="I9" s="76">
        <v>0.10100000000000001</v>
      </c>
      <c r="J9" s="76">
        <v>9.9000000000000005E-2</v>
      </c>
      <c r="K9">
        <v>4.1000000000000002E-2</v>
      </c>
      <c r="L9">
        <v>4.2000000000000003E-2</v>
      </c>
      <c r="M9">
        <v>4.2999999999999997E-2</v>
      </c>
      <c r="S9">
        <f t="shared" ref="S9:S14" si="0">AVERAGE(E11:G11)</f>
        <v>6.4666666666666664E-2</v>
      </c>
      <c r="T9">
        <f>S9-Q8</f>
        <v>1.7333333333333326E-2</v>
      </c>
      <c r="U9">
        <v>0.51056014692378304</v>
      </c>
    </row>
    <row r="10" spans="1:23" x14ac:dyDescent="0.2">
      <c r="A10" t="s">
        <v>482</v>
      </c>
      <c r="B10" s="1">
        <v>0.20399999999999999</v>
      </c>
      <c r="C10" s="1">
        <v>0.20300000000000001</v>
      </c>
      <c r="D10" s="1">
        <v>0.20100000000000001</v>
      </c>
      <c r="E10" s="76">
        <v>7.0999999999999994E-2</v>
      </c>
      <c r="F10" s="76">
        <v>7.3999999999999996E-2</v>
      </c>
      <c r="G10" s="76">
        <v>6.9000000000000006E-2</v>
      </c>
      <c r="H10" s="76">
        <v>0.09</v>
      </c>
      <c r="I10" s="76">
        <v>8.7999999999999995E-2</v>
      </c>
      <c r="J10" s="76">
        <v>8.4000000000000005E-2</v>
      </c>
      <c r="K10">
        <v>4.2000000000000003E-2</v>
      </c>
      <c r="L10">
        <v>4.2000000000000003E-2</v>
      </c>
      <c r="M10">
        <v>4.3999999999999997E-2</v>
      </c>
      <c r="S10">
        <f t="shared" si="0"/>
        <v>6.8000000000000005E-2</v>
      </c>
      <c r="T10">
        <f>S10-Q8</f>
        <v>2.0666666666666667E-2</v>
      </c>
      <c r="U10">
        <v>0.60238751147842062</v>
      </c>
    </row>
    <row r="11" spans="1:23" x14ac:dyDescent="0.2">
      <c r="A11" t="s">
        <v>15</v>
      </c>
      <c r="B11" s="1">
        <v>0.309</v>
      </c>
      <c r="C11" s="1">
        <v>0.31</v>
      </c>
      <c r="D11" s="1">
        <v>0.314</v>
      </c>
      <c r="E11" s="76">
        <v>6.2E-2</v>
      </c>
      <c r="F11" s="76">
        <v>6.6000000000000003E-2</v>
      </c>
      <c r="G11" s="76">
        <v>6.6000000000000003E-2</v>
      </c>
      <c r="H11" s="76">
        <v>0.09</v>
      </c>
      <c r="I11" s="76">
        <v>8.5000000000000006E-2</v>
      </c>
      <c r="J11" s="76">
        <v>8.3000000000000004E-2</v>
      </c>
      <c r="K11">
        <v>4.2000000000000003E-2</v>
      </c>
      <c r="L11">
        <v>4.2000000000000003E-2</v>
      </c>
      <c r="M11">
        <v>4.2000000000000003E-2</v>
      </c>
      <c r="R11" t="s">
        <v>484</v>
      </c>
      <c r="S11">
        <f t="shared" si="0"/>
        <v>0.14066666666666669</v>
      </c>
      <c r="T11">
        <f>S11-Q8</f>
        <v>9.3333333333333351E-2</v>
      </c>
      <c r="U11">
        <v>2.604224058769514</v>
      </c>
      <c r="V11">
        <f>AVERAGE(U11:U14)</f>
        <v>2.5720844811753905</v>
      </c>
      <c r="W11">
        <f>_xlfn.T.TEST(U7:U10,U11:U14,2,2)</f>
        <v>3.2045028909147085E-3</v>
      </c>
    </row>
    <row r="12" spans="1:23" x14ac:dyDescent="0.2">
      <c r="A12" t="s">
        <v>483</v>
      </c>
      <c r="B12" s="1">
        <v>0.51200000000000001</v>
      </c>
      <c r="C12" s="1">
        <v>0.49099999999999999</v>
      </c>
      <c r="D12" s="1">
        <v>0.49</v>
      </c>
      <c r="E12" s="76">
        <v>6.9000000000000006E-2</v>
      </c>
      <c r="F12" s="76">
        <v>7.0000000000000007E-2</v>
      </c>
      <c r="G12" s="76">
        <v>6.5000000000000002E-2</v>
      </c>
      <c r="H12" s="76">
        <v>0.112</v>
      </c>
      <c r="I12" s="76">
        <v>0.114</v>
      </c>
      <c r="J12" s="76">
        <v>0.11899999999999999</v>
      </c>
      <c r="K12">
        <v>4.1000000000000002E-2</v>
      </c>
      <c r="L12">
        <v>4.1000000000000002E-2</v>
      </c>
      <c r="M12">
        <v>4.2000000000000003E-2</v>
      </c>
      <c r="S12">
        <f t="shared" si="0"/>
        <v>9.633333333333334E-2</v>
      </c>
      <c r="T12">
        <f>S12-Q8</f>
        <v>4.9000000000000002E-2</v>
      </c>
      <c r="U12">
        <v>1.3829201101928374</v>
      </c>
    </row>
    <row r="13" spans="1:23" x14ac:dyDescent="0.2">
      <c r="A13" t="s">
        <v>484</v>
      </c>
      <c r="B13" s="1">
        <v>0.61199999999999999</v>
      </c>
      <c r="C13" s="1">
        <v>0.63600000000000001</v>
      </c>
      <c r="D13" s="1">
        <v>0.624</v>
      </c>
      <c r="E13" s="76">
        <v>0.14000000000000001</v>
      </c>
      <c r="F13" s="76">
        <v>0.14399999999999999</v>
      </c>
      <c r="G13" s="76">
        <v>0.13800000000000001</v>
      </c>
      <c r="H13">
        <v>4.2000000000000003E-2</v>
      </c>
      <c r="I13">
        <v>4.1000000000000002E-2</v>
      </c>
      <c r="J13">
        <v>4.2000000000000003E-2</v>
      </c>
      <c r="K13">
        <v>4.2000000000000003E-2</v>
      </c>
      <c r="L13">
        <v>4.1000000000000002E-2</v>
      </c>
      <c r="M13">
        <v>4.2000000000000003E-2</v>
      </c>
      <c r="S13">
        <f t="shared" si="0"/>
        <v>0.16733333333333333</v>
      </c>
      <c r="T13">
        <f>S13-Q8</f>
        <v>0.12</v>
      </c>
      <c r="U13">
        <v>3.3388429752066116</v>
      </c>
    </row>
    <row r="14" spans="1:23" x14ac:dyDescent="0.2">
      <c r="A14" t="s">
        <v>485</v>
      </c>
      <c r="B14" s="1">
        <v>0.77900000000000003</v>
      </c>
      <c r="C14" s="1">
        <v>0.77400000000000002</v>
      </c>
      <c r="D14" s="1">
        <v>0.77100000000000002</v>
      </c>
      <c r="E14" s="76">
        <v>9.9000000000000005E-2</v>
      </c>
      <c r="F14" s="76">
        <v>9.7000000000000003E-2</v>
      </c>
      <c r="G14" s="76">
        <v>9.2999999999999999E-2</v>
      </c>
      <c r="H14">
        <v>4.1000000000000002E-2</v>
      </c>
      <c r="I14">
        <v>4.2000000000000003E-2</v>
      </c>
      <c r="J14">
        <v>4.2999999999999997E-2</v>
      </c>
      <c r="K14">
        <v>4.2000000000000003E-2</v>
      </c>
      <c r="L14">
        <v>4.2000000000000003E-2</v>
      </c>
      <c r="M14">
        <v>4.1000000000000002E-2</v>
      </c>
      <c r="S14">
        <f t="shared" si="0"/>
        <v>0.15366666666666665</v>
      </c>
      <c r="T14">
        <f>S14-Q8</f>
        <v>0.10633333333333331</v>
      </c>
      <c r="U14">
        <v>2.9623507805325984</v>
      </c>
    </row>
    <row r="15" spans="1:23" x14ac:dyDescent="0.2">
      <c r="A15" t="s">
        <v>486</v>
      </c>
      <c r="B15">
        <v>4.1000000000000002E-2</v>
      </c>
      <c r="C15">
        <v>4.1000000000000002E-2</v>
      </c>
      <c r="D15">
        <v>4.2000000000000003E-2</v>
      </c>
      <c r="E15" s="76">
        <v>0.16700000000000001</v>
      </c>
      <c r="F15" s="76">
        <v>0.17</v>
      </c>
      <c r="G15" s="76">
        <v>0.16500000000000001</v>
      </c>
      <c r="H15">
        <v>4.2000000000000003E-2</v>
      </c>
      <c r="I15">
        <v>4.2000000000000003E-2</v>
      </c>
      <c r="J15">
        <v>4.2000000000000003E-2</v>
      </c>
      <c r="K15">
        <v>4.2000000000000003E-2</v>
      </c>
      <c r="L15">
        <v>4.2000000000000003E-2</v>
      </c>
      <c r="M15">
        <v>4.2000000000000003E-2</v>
      </c>
      <c r="R15" t="s">
        <v>14</v>
      </c>
      <c r="S15">
        <f>AVERAGE(H9:J9)</f>
        <v>0.10100000000000002</v>
      </c>
      <c r="T15">
        <f>S15-Q8</f>
        <v>5.3666666666666682E-2</v>
      </c>
      <c r="U15">
        <v>1.5114784205693301</v>
      </c>
      <c r="V15">
        <f>AVERAGE(U15:U18)</f>
        <v>1.4104683195592289</v>
      </c>
      <c r="W15">
        <f>_xlfn.T.TEST(U7:U10,U15:U18,2,2)</f>
        <v>5.2876673542407715E-3</v>
      </c>
    </row>
    <row r="16" spans="1:23" x14ac:dyDescent="0.2">
      <c r="A16" t="s">
        <v>487</v>
      </c>
      <c r="B16">
        <v>4.1000000000000002E-2</v>
      </c>
      <c r="C16">
        <v>4.2000000000000003E-2</v>
      </c>
      <c r="D16">
        <v>4.1000000000000002E-2</v>
      </c>
      <c r="E16" s="76">
        <v>0.156</v>
      </c>
      <c r="F16" s="76">
        <v>0.154</v>
      </c>
      <c r="G16" s="76">
        <v>0.151</v>
      </c>
      <c r="H16">
        <v>4.2000000000000003E-2</v>
      </c>
      <c r="I16">
        <v>4.2000000000000003E-2</v>
      </c>
      <c r="J16">
        <v>4.2000000000000003E-2</v>
      </c>
      <c r="K16">
        <v>4.1000000000000002E-2</v>
      </c>
      <c r="L16">
        <v>4.2000000000000003E-2</v>
      </c>
      <c r="M16">
        <v>4.2000000000000003E-2</v>
      </c>
      <c r="S16">
        <f t="shared" ref="S16:S18" si="1">AVERAGE(H10:J10)</f>
        <v>8.7333333333333332E-2</v>
      </c>
      <c r="T16">
        <f>S16-Q8</f>
        <v>3.9999999999999994E-2</v>
      </c>
      <c r="U16">
        <v>1.1349862258953167</v>
      </c>
    </row>
    <row r="17" spans="2:21" x14ac:dyDescent="0.2">
      <c r="B17" s="1"/>
      <c r="C17" t="s">
        <v>530</v>
      </c>
      <c r="S17">
        <f t="shared" si="1"/>
        <v>8.6000000000000007E-2</v>
      </c>
      <c r="T17">
        <f>S17-Q8</f>
        <v>3.8666666666666669E-2</v>
      </c>
      <c r="U17">
        <v>1.098255280073462</v>
      </c>
    </row>
    <row r="18" spans="2:21" x14ac:dyDescent="0.2">
      <c r="B18" s="76"/>
      <c r="C18" t="s">
        <v>10</v>
      </c>
      <c r="S18">
        <f t="shared" si="1"/>
        <v>0.11499999999999999</v>
      </c>
      <c r="T18">
        <f>S18-Q8</f>
        <v>6.7666666666666653E-2</v>
      </c>
      <c r="U18">
        <v>1.8971533516988062</v>
      </c>
    </row>
    <row r="20" spans="2:21" x14ac:dyDescent="0.2">
      <c r="B20" t="s">
        <v>531</v>
      </c>
      <c r="C20" t="s">
        <v>532</v>
      </c>
      <c r="D20" t="s">
        <v>533</v>
      </c>
    </row>
    <row r="21" spans="2:21" x14ac:dyDescent="0.2">
      <c r="B21">
        <v>0</v>
      </c>
      <c r="C21">
        <f>AVERAGE(B9:D9)</f>
        <v>4.7333333333333338E-2</v>
      </c>
      <c r="D21">
        <f>C21-C21</f>
        <v>0</v>
      </c>
      <c r="F21">
        <v>0</v>
      </c>
      <c r="G21">
        <v>0</v>
      </c>
    </row>
    <row r="22" spans="2:21" x14ac:dyDescent="0.2">
      <c r="B22">
        <v>4</v>
      </c>
      <c r="C22">
        <f t="shared" ref="C22:C25" si="2">AVERAGE(B10:D10)</f>
        <v>0.20266666666666669</v>
      </c>
      <c r="D22">
        <f>C22-C21</f>
        <v>0.15533333333333335</v>
      </c>
      <c r="F22">
        <v>4</v>
      </c>
      <c r="G22">
        <v>0.15533333333333335</v>
      </c>
    </row>
    <row r="23" spans="2:21" x14ac:dyDescent="0.2">
      <c r="B23">
        <v>8</v>
      </c>
      <c r="C23">
        <f t="shared" si="2"/>
        <v>0.311</v>
      </c>
      <c r="D23">
        <f>C23-C21</f>
        <v>0.26366666666666666</v>
      </c>
      <c r="F23">
        <v>8</v>
      </c>
      <c r="G23">
        <v>0.26366666666666666</v>
      </c>
    </row>
    <row r="24" spans="2:21" x14ac:dyDescent="0.2">
      <c r="B24">
        <v>12</v>
      </c>
      <c r="C24">
        <f t="shared" si="2"/>
        <v>0.4976666666666667</v>
      </c>
      <c r="D24">
        <f>C24-C21</f>
        <v>0.45033333333333336</v>
      </c>
      <c r="F24">
        <v>12</v>
      </c>
      <c r="G24">
        <v>0.45033333333333336</v>
      </c>
    </row>
    <row r="25" spans="2:21" x14ac:dyDescent="0.2">
      <c r="B25">
        <v>16</v>
      </c>
      <c r="C25">
        <f t="shared" si="2"/>
        <v>0.624</v>
      </c>
      <c r="D25">
        <f>C25-C21</f>
        <v>0.57666666666666666</v>
      </c>
      <c r="F25">
        <v>16</v>
      </c>
      <c r="G25">
        <v>0.57666666666666666</v>
      </c>
    </row>
    <row r="26" spans="2:21" x14ac:dyDescent="0.2">
      <c r="B26">
        <v>20</v>
      </c>
      <c r="C26">
        <f>AVERAGE(B14:D14)</f>
        <v>0.77466666666666661</v>
      </c>
      <c r="D26">
        <f>C26-C21</f>
        <v>0.72733333333333328</v>
      </c>
      <c r="F26">
        <v>20</v>
      </c>
      <c r="G26">
        <v>0.72733333333333328</v>
      </c>
    </row>
    <row r="48" spans="6:6" x14ac:dyDescent="0.2">
      <c r="F48" t="s">
        <v>534</v>
      </c>
    </row>
    <row r="49" spans="1:26" x14ac:dyDescent="0.2">
      <c r="A49" t="s">
        <v>465</v>
      </c>
    </row>
    <row r="50" spans="1:26" x14ac:dyDescent="0.2">
      <c r="B50" t="s">
        <v>466</v>
      </c>
      <c r="C50" t="s">
        <v>467</v>
      </c>
      <c r="D50" t="s">
        <v>468</v>
      </c>
      <c r="E50" t="s">
        <v>469</v>
      </c>
      <c r="F50" t="s">
        <v>470</v>
      </c>
      <c r="G50" t="s">
        <v>471</v>
      </c>
      <c r="H50" t="s">
        <v>472</v>
      </c>
      <c r="I50" t="s">
        <v>473</v>
      </c>
      <c r="J50" t="s">
        <v>474</v>
      </c>
      <c r="K50" t="s">
        <v>475</v>
      </c>
      <c r="L50" t="s">
        <v>476</v>
      </c>
      <c r="M50" t="s">
        <v>477</v>
      </c>
      <c r="N50" t="s">
        <v>535</v>
      </c>
    </row>
    <row r="51" spans="1:26" x14ac:dyDescent="0.2">
      <c r="A51" t="s">
        <v>479</v>
      </c>
      <c r="B51" s="1">
        <v>5.6000000000000001E-2</v>
      </c>
      <c r="C51" s="1">
        <v>5.7000000000000002E-2</v>
      </c>
      <c r="D51" s="76">
        <v>6.7500000000000004E-2</v>
      </c>
      <c r="E51" s="76">
        <v>6.2E-2</v>
      </c>
      <c r="F51" s="76">
        <v>6.9000000000000006E-2</v>
      </c>
      <c r="G51" s="76">
        <v>8.1000000000000003E-2</v>
      </c>
      <c r="H51" s="76">
        <v>8.5999999999999993E-2</v>
      </c>
      <c r="I51" s="76">
        <v>7.9000000000000001E-2</v>
      </c>
      <c r="J51">
        <v>4.2000000000000003E-2</v>
      </c>
      <c r="K51">
        <v>4.1000000000000002E-2</v>
      </c>
      <c r="L51">
        <v>4.2000000000000003E-2</v>
      </c>
    </row>
    <row r="52" spans="1:26" x14ac:dyDescent="0.2">
      <c r="A52" t="s">
        <v>482</v>
      </c>
      <c r="B52" s="1">
        <v>0.09</v>
      </c>
      <c r="C52" s="1">
        <v>8.5999999999999993E-2</v>
      </c>
      <c r="D52" s="76">
        <v>6.5000000000000002E-2</v>
      </c>
      <c r="E52" s="76">
        <v>7.3999999999999996E-2</v>
      </c>
      <c r="F52" s="76">
        <v>6.8000000000000005E-2</v>
      </c>
      <c r="G52" s="76">
        <v>9.0999999999999998E-2</v>
      </c>
      <c r="H52" s="76">
        <v>9.2999999999999999E-2</v>
      </c>
      <c r="I52" s="76">
        <v>9.7000000000000003E-2</v>
      </c>
      <c r="J52">
        <v>4.2000000000000003E-2</v>
      </c>
      <c r="K52">
        <v>4.2000000000000003E-2</v>
      </c>
      <c r="L52">
        <v>4.1000000000000002E-2</v>
      </c>
      <c r="N52" t="s">
        <v>514</v>
      </c>
      <c r="O52" t="s">
        <v>536</v>
      </c>
      <c r="Q52" t="s">
        <v>532</v>
      </c>
      <c r="R52" t="s">
        <v>537</v>
      </c>
    </row>
    <row r="53" spans="1:26" x14ac:dyDescent="0.2">
      <c r="A53" t="s">
        <v>15</v>
      </c>
      <c r="B53" s="1">
        <v>0.109</v>
      </c>
      <c r="C53" s="1">
        <v>0.11</v>
      </c>
      <c r="D53" s="76">
        <v>6.5000000000000002E-2</v>
      </c>
      <c r="E53" s="76">
        <v>6.3E-2</v>
      </c>
      <c r="F53" s="76">
        <v>6.0999999999999999E-2</v>
      </c>
      <c r="G53" s="76">
        <v>8.4000000000000005E-2</v>
      </c>
      <c r="H53" s="76">
        <v>8.2000000000000003E-2</v>
      </c>
      <c r="I53" s="76">
        <v>8.5000000000000006E-2</v>
      </c>
      <c r="J53">
        <v>4.2000000000000003E-2</v>
      </c>
      <c r="K53">
        <v>4.2000000000000003E-2</v>
      </c>
      <c r="L53">
        <v>4.2000000000000003E-2</v>
      </c>
      <c r="N53">
        <v>0</v>
      </c>
      <c r="O53">
        <v>5.6000000000000001E-2</v>
      </c>
      <c r="P53">
        <v>5.7000000000000002E-2</v>
      </c>
      <c r="Q53">
        <f>AVERAGE(B51:C51)</f>
        <v>5.6500000000000002E-2</v>
      </c>
      <c r="R53">
        <f>Q53-Q53</f>
        <v>0</v>
      </c>
      <c r="T53">
        <v>0</v>
      </c>
      <c r="U53">
        <v>0</v>
      </c>
      <c r="W53">
        <f>AVERAGE(D51:F51)</f>
        <v>6.6166666666666665E-2</v>
      </c>
      <c r="X53">
        <f>W53-Q53</f>
        <v>9.6666666666666637E-3</v>
      </c>
      <c r="Y53">
        <f>(X53-0.0028)/0.0053</f>
        <v>1.2955974842767288</v>
      </c>
      <c r="Z53">
        <f>Y53/(1.5/0.2)</f>
        <v>0.17274633123689717</v>
      </c>
    </row>
    <row r="54" spans="1:26" x14ac:dyDescent="0.2">
      <c r="A54" t="s">
        <v>483</v>
      </c>
      <c r="B54" s="1">
        <v>0.13500000000000001</v>
      </c>
      <c r="C54" s="1">
        <v>0.14099999999999999</v>
      </c>
      <c r="D54" s="76">
        <v>7.4999999999999997E-2</v>
      </c>
      <c r="E54" s="76">
        <v>7.3999999999999996E-2</v>
      </c>
      <c r="F54" s="76">
        <v>7.0999999999999994E-2</v>
      </c>
      <c r="G54" s="76">
        <v>9.0999999999999998E-2</v>
      </c>
      <c r="H54" s="76">
        <v>8.8999999999999996E-2</v>
      </c>
      <c r="I54" s="76">
        <v>9.7000000000000003E-2</v>
      </c>
      <c r="J54">
        <v>4.1000000000000002E-2</v>
      </c>
      <c r="K54">
        <v>4.2000000000000003E-2</v>
      </c>
      <c r="L54">
        <v>4.2000000000000003E-2</v>
      </c>
      <c r="N54">
        <v>5</v>
      </c>
      <c r="O54">
        <v>0.09</v>
      </c>
      <c r="P54">
        <v>8.5999999999999993E-2</v>
      </c>
      <c r="Q54">
        <f t="shared" ref="Q54:Q59" si="3">AVERAGE(B52:C52)</f>
        <v>8.7999999999999995E-2</v>
      </c>
      <c r="R54">
        <f>Q54-Q53</f>
        <v>3.1499999999999993E-2</v>
      </c>
      <c r="T54">
        <v>5</v>
      </c>
      <c r="U54">
        <v>3.1499999999999993E-2</v>
      </c>
      <c r="W54">
        <f t="shared" ref="W54:W60" si="4">AVERAGE(D52:F52)</f>
        <v>6.9000000000000006E-2</v>
      </c>
      <c r="X54">
        <f>W54-Q53</f>
        <v>1.2500000000000004E-2</v>
      </c>
      <c r="Y54">
        <f t="shared" ref="Y54:Y59" si="5">(X54-0.0028)/0.0053</f>
        <v>1.8301886792452837</v>
      </c>
      <c r="Z54">
        <f t="shared" ref="Z54:Z63" si="6">Y54/(1.5/0.2)</f>
        <v>0.24402515723270449</v>
      </c>
    </row>
    <row r="55" spans="1:26" x14ac:dyDescent="0.2">
      <c r="A55" t="s">
        <v>484</v>
      </c>
      <c r="B55" s="1">
        <v>0.158</v>
      </c>
      <c r="C55" s="1">
        <v>0.161</v>
      </c>
      <c r="D55" s="76">
        <v>0.10100000000000001</v>
      </c>
      <c r="E55" s="76">
        <v>0.105</v>
      </c>
      <c r="F55" s="76">
        <v>9.9000000000000005E-2</v>
      </c>
      <c r="G55">
        <v>4.2000000000000003E-2</v>
      </c>
      <c r="H55">
        <v>4.1000000000000002E-2</v>
      </c>
      <c r="I55">
        <v>4.2000000000000003E-2</v>
      </c>
      <c r="J55">
        <v>4.2000000000000003E-2</v>
      </c>
      <c r="K55">
        <v>4.1000000000000002E-2</v>
      </c>
      <c r="L55">
        <v>4.2000000000000003E-2</v>
      </c>
      <c r="N55">
        <v>10</v>
      </c>
      <c r="O55">
        <v>0.109</v>
      </c>
      <c r="P55">
        <v>0.11</v>
      </c>
      <c r="Q55">
        <f t="shared" si="3"/>
        <v>0.1095</v>
      </c>
      <c r="R55">
        <f>Q55-Q53</f>
        <v>5.2999999999999999E-2</v>
      </c>
      <c r="T55">
        <v>10</v>
      </c>
      <c r="U55">
        <v>5.2999999999999999E-2</v>
      </c>
      <c r="W55">
        <f t="shared" si="4"/>
        <v>6.3E-2</v>
      </c>
      <c r="X55">
        <f>W55-Q53</f>
        <v>6.4999999999999988E-3</v>
      </c>
      <c r="Y55">
        <f t="shared" si="5"/>
        <v>0.69811320754716955</v>
      </c>
      <c r="Z55">
        <f t="shared" si="6"/>
        <v>9.3081761006289274E-2</v>
      </c>
    </row>
    <row r="56" spans="1:26" x14ac:dyDescent="0.2">
      <c r="A56" t="s">
        <v>485</v>
      </c>
      <c r="B56" s="1">
        <v>0.214</v>
      </c>
      <c r="C56" s="1">
        <v>0.24199999999999999</v>
      </c>
      <c r="D56" s="76">
        <v>0.104</v>
      </c>
      <c r="E56" s="76">
        <v>0.108</v>
      </c>
      <c r="F56" s="76">
        <v>0.107</v>
      </c>
      <c r="G56">
        <v>4.1000000000000002E-2</v>
      </c>
      <c r="H56">
        <v>4.2000000000000003E-2</v>
      </c>
      <c r="I56">
        <v>4.2999999999999997E-2</v>
      </c>
      <c r="J56">
        <v>4.2000000000000003E-2</v>
      </c>
      <c r="K56">
        <v>4.2000000000000003E-2</v>
      </c>
      <c r="L56">
        <v>4.1000000000000002E-2</v>
      </c>
      <c r="N56">
        <v>15</v>
      </c>
      <c r="O56">
        <v>0.13500000000000001</v>
      </c>
      <c r="P56">
        <v>0.14099999999999999</v>
      </c>
      <c r="Q56">
        <f t="shared" si="3"/>
        <v>0.13800000000000001</v>
      </c>
      <c r="R56">
        <f>Q56-Q53</f>
        <v>8.1500000000000017E-2</v>
      </c>
      <c r="T56">
        <v>15</v>
      </c>
      <c r="U56">
        <v>8.1500000000000017E-2</v>
      </c>
      <c r="W56">
        <f t="shared" si="4"/>
        <v>7.333333333333332E-2</v>
      </c>
      <c r="X56">
        <f>W56-Q53</f>
        <v>1.6833333333333318E-2</v>
      </c>
      <c r="Y56">
        <f t="shared" si="5"/>
        <v>2.6477987421383617</v>
      </c>
      <c r="Z56">
        <f t="shared" si="6"/>
        <v>0.35303983228511487</v>
      </c>
    </row>
    <row r="57" spans="1:26" x14ac:dyDescent="0.2">
      <c r="A57" t="s">
        <v>486</v>
      </c>
      <c r="B57" s="1">
        <v>0.27600000000000002</v>
      </c>
      <c r="C57" s="1">
        <v>0.28299999999999997</v>
      </c>
      <c r="D57" s="76">
        <v>0.108</v>
      </c>
      <c r="E57" s="76">
        <v>0.11</v>
      </c>
      <c r="F57" s="76">
        <v>0.106</v>
      </c>
      <c r="G57">
        <v>4.2000000000000003E-2</v>
      </c>
      <c r="H57">
        <v>4.2000000000000003E-2</v>
      </c>
      <c r="I57">
        <v>4.2000000000000003E-2</v>
      </c>
      <c r="J57">
        <v>4.2000000000000003E-2</v>
      </c>
      <c r="K57">
        <v>4.2000000000000003E-2</v>
      </c>
      <c r="L57">
        <v>4.2000000000000003E-2</v>
      </c>
      <c r="N57">
        <v>20</v>
      </c>
      <c r="O57">
        <v>0.158</v>
      </c>
      <c r="P57">
        <v>0.161</v>
      </c>
      <c r="Q57">
        <f t="shared" si="3"/>
        <v>0.1595</v>
      </c>
      <c r="R57">
        <f>Q57-Q53</f>
        <v>0.10300000000000001</v>
      </c>
      <c r="T57">
        <v>20</v>
      </c>
      <c r="U57">
        <v>0.10300000000000001</v>
      </c>
      <c r="W57">
        <f t="shared" si="4"/>
        <v>0.10166666666666668</v>
      </c>
      <c r="X57">
        <f>W57-Q53</f>
        <v>4.5166666666666681E-2</v>
      </c>
      <c r="Y57">
        <f t="shared" si="5"/>
        <v>7.9937106918239023</v>
      </c>
      <c r="Z57">
        <f t="shared" si="6"/>
        <v>1.0658280922431869</v>
      </c>
    </row>
    <row r="58" spans="1:26" x14ac:dyDescent="0.2">
      <c r="A58" t="s">
        <v>487</v>
      </c>
      <c r="B58" s="1">
        <v>0.29099999999999998</v>
      </c>
      <c r="C58" s="1">
        <v>0.33200000000000002</v>
      </c>
      <c r="D58" s="76">
        <v>0.09</v>
      </c>
      <c r="E58" s="76">
        <v>0.09</v>
      </c>
      <c r="F58" s="76">
        <v>9.1999999999999998E-2</v>
      </c>
      <c r="G58">
        <v>4.2000000000000003E-2</v>
      </c>
      <c r="H58">
        <v>4.2000000000000003E-2</v>
      </c>
      <c r="I58">
        <v>4.2000000000000003E-2</v>
      </c>
      <c r="J58">
        <v>4.1000000000000002E-2</v>
      </c>
      <c r="K58">
        <v>4.2000000000000003E-2</v>
      </c>
      <c r="L58">
        <v>4.2000000000000003E-2</v>
      </c>
      <c r="N58">
        <v>30</v>
      </c>
      <c r="O58">
        <v>0.214</v>
      </c>
      <c r="P58">
        <v>0.24199999999999999</v>
      </c>
      <c r="Q58">
        <f t="shared" si="3"/>
        <v>0.22799999999999998</v>
      </c>
      <c r="R58">
        <f>Q58-Q53</f>
        <v>0.17149999999999999</v>
      </c>
      <c r="T58">
        <v>30</v>
      </c>
      <c r="U58">
        <v>0.17149999999999999</v>
      </c>
      <c r="W58">
        <f t="shared" si="4"/>
        <v>0.10633333333333334</v>
      </c>
      <c r="X58">
        <f>W58-Q53</f>
        <v>4.9833333333333334E-2</v>
      </c>
      <c r="Y58">
        <f>(X58-0.0028)/0.0053</f>
        <v>8.8742138364779883</v>
      </c>
      <c r="Z58">
        <f t="shared" si="6"/>
        <v>1.1832285115303984</v>
      </c>
    </row>
    <row r="59" spans="1:26" x14ac:dyDescent="0.2">
      <c r="N59">
        <v>40</v>
      </c>
      <c r="O59">
        <v>0.27600000000000002</v>
      </c>
      <c r="P59">
        <v>0.28299999999999997</v>
      </c>
      <c r="Q59">
        <f t="shared" si="3"/>
        <v>0.27949999999999997</v>
      </c>
      <c r="R59">
        <f>Q59-Q53</f>
        <v>0.22299999999999998</v>
      </c>
      <c r="T59">
        <v>40</v>
      </c>
      <c r="U59">
        <v>0.22299999999999998</v>
      </c>
      <c r="W59">
        <f t="shared" si="4"/>
        <v>0.108</v>
      </c>
      <c r="X59">
        <f>W59-Q53</f>
        <v>5.1499999999999997E-2</v>
      </c>
      <c r="Y59">
        <f t="shared" si="5"/>
        <v>9.1886792452830193</v>
      </c>
      <c r="Z59">
        <f t="shared" si="6"/>
        <v>1.2251572327044025</v>
      </c>
    </row>
    <row r="60" spans="1:26" x14ac:dyDescent="0.2">
      <c r="B60" s="1"/>
      <c r="C60" t="s">
        <v>530</v>
      </c>
      <c r="N60">
        <v>50</v>
      </c>
      <c r="O60">
        <v>0.29099999999999998</v>
      </c>
      <c r="P60">
        <v>0.33200000000000002</v>
      </c>
      <c r="Q60">
        <f>AVERAGE(B58:C58)</f>
        <v>0.3115</v>
      </c>
      <c r="R60">
        <f>Q60-Q53</f>
        <v>0.255</v>
      </c>
      <c r="T60">
        <v>50</v>
      </c>
      <c r="U60">
        <v>0.255</v>
      </c>
      <c r="W60">
        <f t="shared" si="4"/>
        <v>9.0666666666666673E-2</v>
      </c>
      <c r="X60">
        <f>W60-Q53</f>
        <v>3.4166666666666672E-2</v>
      </c>
      <c r="Y60">
        <f>(X60-0.0028)/0.0053</f>
        <v>5.918238993710693</v>
      </c>
      <c r="Z60">
        <f t="shared" si="6"/>
        <v>0.78909853249475903</v>
      </c>
    </row>
    <row r="61" spans="1:26" x14ac:dyDescent="0.2">
      <c r="B61" s="76"/>
      <c r="C61" t="s">
        <v>10</v>
      </c>
      <c r="W61">
        <f>AVERAGE(G51:I51)</f>
        <v>8.2000000000000003E-2</v>
      </c>
      <c r="X61">
        <f>W61-Q53</f>
        <v>2.5500000000000002E-2</v>
      </c>
      <c r="Y61">
        <f t="shared" ref="Y61:Y64" si="7">(X61-0.0028)/0.0053</f>
        <v>4.2830188679245289</v>
      </c>
      <c r="Z61">
        <f t="shared" si="6"/>
        <v>0.5710691823899372</v>
      </c>
    </row>
    <row r="62" spans="1:26" x14ac:dyDescent="0.2">
      <c r="D62" t="s">
        <v>516</v>
      </c>
      <c r="E62" s="58">
        <v>0.1675850891</v>
      </c>
      <c r="F62" s="58">
        <f>AVERAGE(E62:E65)</f>
        <v>0.21624392219999999</v>
      </c>
      <c r="G62" s="58">
        <f>STDEV(E62:E65)</f>
        <v>0.11228454324933139</v>
      </c>
      <c r="H62" s="58"/>
      <c r="W62">
        <f t="shared" ref="W62:W64" si="8">AVERAGE(G52:I52)</f>
        <v>9.3666666666666676E-2</v>
      </c>
      <c r="X62">
        <f>W62-Q53</f>
        <v>3.7166666666666674E-2</v>
      </c>
      <c r="Y62">
        <f t="shared" si="7"/>
        <v>6.4842767295597508</v>
      </c>
      <c r="Z62">
        <f t="shared" si="6"/>
        <v>0.86457023060796678</v>
      </c>
    </row>
    <row r="63" spans="1:26" x14ac:dyDescent="0.2">
      <c r="D63" s="58"/>
      <c r="E63" s="58">
        <v>0.24149108590000001</v>
      </c>
      <c r="F63" s="58"/>
      <c r="G63" s="58"/>
      <c r="H63" s="58"/>
      <c r="W63">
        <f t="shared" si="8"/>
        <v>8.3666666666666667E-2</v>
      </c>
      <c r="X63">
        <f>W63-Q53</f>
        <v>2.7166666666666665E-2</v>
      </c>
      <c r="Y63">
        <f t="shared" si="7"/>
        <v>4.5974842767295598</v>
      </c>
      <c r="Z63">
        <f t="shared" si="6"/>
        <v>0.61299790356394135</v>
      </c>
    </row>
    <row r="64" spans="1:26" x14ac:dyDescent="0.2">
      <c r="D64" s="58"/>
      <c r="E64" s="58">
        <v>9.65262021E-2</v>
      </c>
      <c r="F64" s="58"/>
      <c r="G64" s="58"/>
      <c r="H64" s="58"/>
      <c r="W64">
        <f t="shared" si="8"/>
        <v>9.2333333333333337E-2</v>
      </c>
      <c r="X64">
        <f>W64-Q53</f>
        <v>3.5833333333333335E-2</v>
      </c>
      <c r="Y64">
        <f t="shared" si="7"/>
        <v>6.2327044025157239</v>
      </c>
      <c r="Z64">
        <f>Y64/(1.5/0.2)</f>
        <v>0.83102725366876318</v>
      </c>
    </row>
    <row r="65" spans="3:9" x14ac:dyDescent="0.2">
      <c r="E65">
        <v>0.35937331169999998</v>
      </c>
    </row>
    <row r="66" spans="3:9" x14ac:dyDescent="0.2">
      <c r="D66" t="s">
        <v>538</v>
      </c>
      <c r="E66" s="58">
        <v>1.0708806049999999</v>
      </c>
      <c r="F66" s="58">
        <f>AVERAGE(E66:E69)</f>
        <v>1.0710561845</v>
      </c>
      <c r="G66" s="58">
        <f>STDEV(E66:E69)</f>
        <v>0.19920439830991638</v>
      </c>
      <c r="H66" s="58">
        <f>_xlfn.T.TEST(E62:E65,E66:E69,2,2)</f>
        <v>2.9564555463687466E-4</v>
      </c>
      <c r="I66" t="s">
        <v>499</v>
      </c>
    </row>
    <row r="67" spans="3:9" x14ac:dyDescent="0.2">
      <c r="E67" s="58">
        <v>1.1858454890000001</v>
      </c>
      <c r="F67" s="58"/>
      <c r="G67" s="58"/>
      <c r="H67" s="58"/>
    </row>
    <row r="68" spans="3:9" x14ac:dyDescent="0.2">
      <c r="E68" s="58">
        <v>1.2365748240000001</v>
      </c>
      <c r="F68" s="58"/>
      <c r="G68" s="58"/>
      <c r="H68" s="58"/>
    </row>
    <row r="69" spans="3:9" x14ac:dyDescent="0.2">
      <c r="E69" s="58">
        <v>0.79092382000000006</v>
      </c>
    </row>
    <row r="70" spans="3:9" x14ac:dyDescent="0.2">
      <c r="D70" t="s">
        <v>14</v>
      </c>
      <c r="E70" s="58">
        <v>0.57379794709999998</v>
      </c>
      <c r="F70" s="58">
        <f>AVERAGE(E70:E73)</f>
        <v>0.72422339276249992</v>
      </c>
      <c r="G70" s="58">
        <f>STDEV(E70:E73)</f>
        <v>0.15065698280571305</v>
      </c>
      <c r="H70" s="58">
        <f>_xlfn.T.TEST(E62:E65,E70:E73,2,2)</f>
        <v>1.6529367092310478E-3</v>
      </c>
      <c r="I70" t="s">
        <v>499</v>
      </c>
    </row>
    <row r="71" spans="3:9" x14ac:dyDescent="0.2">
      <c r="D71" s="58"/>
      <c r="E71" s="58">
        <v>0.86843327930000003</v>
      </c>
      <c r="F71" s="58"/>
      <c r="G71" s="58"/>
      <c r="H71" s="58"/>
    </row>
    <row r="72" spans="3:9" x14ac:dyDescent="0.2">
      <c r="D72" s="58"/>
      <c r="E72">
        <v>0.61631550509999999</v>
      </c>
    </row>
    <row r="73" spans="3:9" x14ac:dyDescent="0.2">
      <c r="E73">
        <v>0.83834683955</v>
      </c>
    </row>
    <row r="76" spans="3:9" x14ac:dyDescent="0.2">
      <c r="C76" t="s">
        <v>519</v>
      </c>
    </row>
    <row r="77" spans="3:9" x14ac:dyDescent="0.2">
      <c r="C77" t="s">
        <v>520</v>
      </c>
    </row>
    <row r="78" spans="3:9" x14ac:dyDescent="0.2">
      <c r="C78" t="s">
        <v>522</v>
      </c>
      <c r="F78">
        <v>5.271052631578948E-3</v>
      </c>
    </row>
    <row r="79" spans="3:9" x14ac:dyDescent="0.2">
      <c r="C79" t="s">
        <v>523</v>
      </c>
      <c r="F79">
        <v>2.8026315789473483E-3</v>
      </c>
    </row>
    <row r="80" spans="3:9" x14ac:dyDescent="0.2">
      <c r="C80" t="s">
        <v>524</v>
      </c>
    </row>
    <row r="81" spans="3:3" x14ac:dyDescent="0.2">
      <c r="C81" t="s">
        <v>525</v>
      </c>
    </row>
    <row r="82" spans="3:3" x14ac:dyDescent="0.2">
      <c r="C82" t="s">
        <v>539</v>
      </c>
    </row>
    <row r="83" spans="3:3" x14ac:dyDescent="0.2">
      <c r="C83" t="s">
        <v>527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7BAB-92C4-4655-99E3-D7A5DA4CCEDB}">
  <dimension ref="A1:E19"/>
  <sheetViews>
    <sheetView workbookViewId="0">
      <selection activeCell="I35" sqref="I35"/>
    </sheetView>
  </sheetViews>
  <sheetFormatPr baseColWidth="10" defaultColWidth="9.1640625" defaultRowHeight="13" x14ac:dyDescent="0.15"/>
  <cols>
    <col min="1" max="1" width="15.6640625" style="31" customWidth="1"/>
    <col min="2" max="2" width="9.1640625" style="31"/>
    <col min="3" max="3" width="15.5" style="31" bestFit="1" customWidth="1"/>
    <col min="4" max="16384" width="9.1640625" style="31"/>
  </cols>
  <sheetData>
    <row r="1" spans="1:5" ht="12.75" customHeight="1" x14ac:dyDescent="0.15">
      <c r="A1" s="31" t="s">
        <v>42</v>
      </c>
      <c r="B1" s="31" t="s">
        <v>131</v>
      </c>
      <c r="C1" s="31" t="s">
        <v>130</v>
      </c>
      <c r="D1" s="31" t="s">
        <v>129</v>
      </c>
      <c r="E1" s="31" t="s">
        <v>128</v>
      </c>
    </row>
    <row r="2" spans="1:5" ht="12.75" customHeight="1" x14ac:dyDescent="0.15">
      <c r="A2" s="31" t="s">
        <v>127</v>
      </c>
      <c r="B2" s="31">
        <v>0.68</v>
      </c>
      <c r="C2" s="31">
        <v>7.55</v>
      </c>
      <c r="D2" s="31">
        <v>5.89</v>
      </c>
      <c r="E2" s="31">
        <v>85.9</v>
      </c>
    </row>
    <row r="3" spans="1:5" ht="12.75" customHeight="1" x14ac:dyDescent="0.15">
      <c r="A3" s="31" t="s">
        <v>126</v>
      </c>
      <c r="B3" s="31">
        <v>0.57999999999999996</v>
      </c>
      <c r="C3" s="31">
        <v>7.51</v>
      </c>
      <c r="D3" s="31">
        <v>5.45</v>
      </c>
      <c r="E3" s="31">
        <v>86.5</v>
      </c>
    </row>
    <row r="4" spans="1:5" ht="12.75" customHeight="1" x14ac:dyDescent="0.15">
      <c r="A4" s="31" t="s">
        <v>125</v>
      </c>
      <c r="B4" s="31">
        <v>0.6</v>
      </c>
      <c r="C4" s="31">
        <v>7.06</v>
      </c>
      <c r="D4" s="31">
        <v>4.5199999999999996</v>
      </c>
      <c r="E4" s="31">
        <v>87.8</v>
      </c>
    </row>
    <row r="5" spans="1:5" ht="12.75" customHeight="1" x14ac:dyDescent="0.15">
      <c r="A5" s="31" t="s">
        <v>124</v>
      </c>
      <c r="B5" s="31">
        <v>0.69</v>
      </c>
      <c r="C5" s="31">
        <v>7.51</v>
      </c>
      <c r="D5" s="31">
        <v>4.3499999999999996</v>
      </c>
      <c r="E5" s="31">
        <v>87.5</v>
      </c>
    </row>
    <row r="6" spans="1:5" ht="12.75" customHeight="1" x14ac:dyDescent="0.15">
      <c r="A6" s="31" t="s">
        <v>123</v>
      </c>
      <c r="B6" s="31">
        <v>0.57999999999999996</v>
      </c>
      <c r="C6" s="31">
        <v>8.02</v>
      </c>
      <c r="D6" s="31">
        <v>5.37</v>
      </c>
      <c r="E6" s="31">
        <v>86</v>
      </c>
    </row>
    <row r="7" spans="1:5" ht="12.75" customHeight="1" x14ac:dyDescent="0.15">
      <c r="A7" s="31" t="s">
        <v>122</v>
      </c>
      <c r="B7" s="31">
        <v>0.63</v>
      </c>
      <c r="C7" s="31">
        <v>13.7</v>
      </c>
      <c r="D7" s="31">
        <v>11.6</v>
      </c>
      <c r="E7" s="31">
        <v>74</v>
      </c>
    </row>
    <row r="8" spans="1:5" ht="12.75" customHeight="1" x14ac:dyDescent="0.15">
      <c r="A8" s="31" t="s">
        <v>121</v>
      </c>
      <c r="B8" s="31">
        <v>1.1599999999999999</v>
      </c>
      <c r="C8" s="31">
        <v>19.3</v>
      </c>
      <c r="D8" s="31">
        <v>8.98</v>
      </c>
      <c r="E8" s="31">
        <v>70.599999999999994</v>
      </c>
    </row>
    <row r="9" spans="1:5" ht="12.75" customHeight="1" x14ac:dyDescent="0.15">
      <c r="A9" s="31" t="s">
        <v>120</v>
      </c>
      <c r="B9" s="31">
        <v>0.56000000000000005</v>
      </c>
      <c r="C9" s="31">
        <v>16.2</v>
      </c>
      <c r="D9" s="31">
        <v>13.3</v>
      </c>
      <c r="E9" s="31">
        <v>69.900000000000006</v>
      </c>
    </row>
    <row r="10" spans="1:5" ht="12.75" customHeight="1" x14ac:dyDescent="0.15">
      <c r="A10" s="31" t="s">
        <v>119</v>
      </c>
      <c r="B10" s="31">
        <v>0.46</v>
      </c>
      <c r="C10" s="31">
        <v>9.66</v>
      </c>
      <c r="D10" s="31">
        <v>21.5</v>
      </c>
      <c r="E10" s="31">
        <v>68.400000000000006</v>
      </c>
    </row>
    <row r="16" spans="1:5" x14ac:dyDescent="0.15">
      <c r="B16" s="72"/>
      <c r="C16" s="72"/>
      <c r="D16" s="72"/>
      <c r="E16" s="72"/>
    </row>
    <row r="17" spans="1:5" x14ac:dyDescent="0.15">
      <c r="B17" s="72"/>
      <c r="C17" s="72"/>
      <c r="D17" s="72"/>
      <c r="E17" s="72"/>
    </row>
    <row r="19" spans="1:5" x14ac:dyDescent="0.15">
      <c r="A19" s="73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F913-3609-44CA-A9FB-533381574A62}">
  <dimension ref="A1:G15"/>
  <sheetViews>
    <sheetView topLeftCell="B1" workbookViewId="0">
      <selection activeCell="K31" sqref="K31"/>
    </sheetView>
  </sheetViews>
  <sheetFormatPr baseColWidth="10" defaultColWidth="9.1640625" defaultRowHeight="13" x14ac:dyDescent="0.15"/>
  <cols>
    <col min="1" max="1" width="26.5" style="31" bestFit="1" customWidth="1"/>
    <col min="2" max="16384" width="9.1640625" style="31"/>
  </cols>
  <sheetData>
    <row r="1" spans="1:7" ht="12.75" customHeight="1" x14ac:dyDescent="0.15">
      <c r="A1" s="31" t="s">
        <v>42</v>
      </c>
      <c r="B1" s="31" t="s">
        <v>131</v>
      </c>
      <c r="C1" s="31" t="s">
        <v>130</v>
      </c>
      <c r="D1" s="31" t="s">
        <v>129</v>
      </c>
      <c r="E1" s="31" t="s">
        <v>128</v>
      </c>
    </row>
    <row r="2" spans="1:7" ht="12.75" customHeight="1" x14ac:dyDescent="0.15">
      <c r="A2" s="31" t="s">
        <v>139</v>
      </c>
      <c r="B2" s="31">
        <v>5.2</v>
      </c>
      <c r="C2" s="31">
        <v>4.0599999999999996</v>
      </c>
      <c r="D2" s="31">
        <v>1.95</v>
      </c>
      <c r="E2" s="31">
        <v>88.8</v>
      </c>
    </row>
    <row r="3" spans="1:7" ht="12.75" customHeight="1" x14ac:dyDescent="0.15">
      <c r="A3" s="31" t="s">
        <v>138</v>
      </c>
      <c r="B3" s="31">
        <v>5.45</v>
      </c>
      <c r="C3" s="31">
        <v>5.35</v>
      </c>
      <c r="D3" s="31">
        <v>3.14</v>
      </c>
      <c r="E3" s="31">
        <v>86.1</v>
      </c>
    </row>
    <row r="4" spans="1:7" ht="12.75" customHeight="1" x14ac:dyDescent="0.15">
      <c r="A4" s="31" t="s">
        <v>137</v>
      </c>
      <c r="B4" s="31">
        <v>6.67</v>
      </c>
      <c r="C4" s="31">
        <v>5.76</v>
      </c>
      <c r="D4" s="31">
        <v>1.86</v>
      </c>
      <c r="E4" s="31">
        <v>85.7</v>
      </c>
    </row>
    <row r="5" spans="1:7" ht="12.75" customHeight="1" x14ac:dyDescent="0.15">
      <c r="A5" s="31" t="s">
        <v>136</v>
      </c>
      <c r="B5" s="31">
        <v>8.64</v>
      </c>
      <c r="C5" s="31">
        <v>6.98</v>
      </c>
      <c r="D5" s="31">
        <v>2.12</v>
      </c>
      <c r="E5" s="31">
        <v>82.2</v>
      </c>
    </row>
    <row r="6" spans="1:7" ht="12.75" customHeight="1" x14ac:dyDescent="0.15">
      <c r="A6" s="31" t="s">
        <v>135</v>
      </c>
      <c r="B6" s="31">
        <v>16.8</v>
      </c>
      <c r="C6" s="31">
        <v>15.4</v>
      </c>
      <c r="D6" s="31">
        <v>3.58</v>
      </c>
      <c r="E6" s="31">
        <v>64.2</v>
      </c>
    </row>
    <row r="7" spans="1:7" ht="12.75" customHeight="1" x14ac:dyDescent="0.15">
      <c r="A7" s="31" t="s">
        <v>134</v>
      </c>
      <c r="B7" s="31">
        <v>20.9</v>
      </c>
      <c r="C7" s="31">
        <v>15.3</v>
      </c>
      <c r="D7" s="31">
        <v>2.78</v>
      </c>
      <c r="E7" s="31">
        <v>61.1</v>
      </c>
    </row>
    <row r="8" spans="1:7" ht="12.75" customHeight="1" x14ac:dyDescent="0.15">
      <c r="A8" s="31" t="s">
        <v>133</v>
      </c>
      <c r="B8" s="31">
        <v>16.600000000000001</v>
      </c>
      <c r="C8" s="31">
        <v>12.8</v>
      </c>
      <c r="D8" s="31">
        <v>2.48</v>
      </c>
      <c r="E8" s="31">
        <v>68.099999999999994</v>
      </c>
    </row>
    <row r="9" spans="1:7" ht="12.75" customHeight="1" x14ac:dyDescent="0.15">
      <c r="A9" s="31" t="s">
        <v>132</v>
      </c>
      <c r="B9" s="31">
        <v>16.3</v>
      </c>
      <c r="C9" s="31">
        <v>13.9</v>
      </c>
      <c r="D9" s="31">
        <v>2.88</v>
      </c>
      <c r="E9" s="31">
        <v>66.900000000000006</v>
      </c>
    </row>
    <row r="10" spans="1:7" ht="12.75" customHeight="1" x14ac:dyDescent="0.15"/>
    <row r="11" spans="1:7" ht="12.75" customHeight="1" x14ac:dyDescent="0.15"/>
    <row r="14" spans="1:7" x14ac:dyDescent="0.15">
      <c r="B14" s="32"/>
      <c r="C14" s="32"/>
      <c r="D14" s="32"/>
      <c r="E14" s="32"/>
      <c r="G14" s="32"/>
    </row>
    <row r="15" spans="1:7" x14ac:dyDescent="0.15">
      <c r="B15" s="32"/>
      <c r="C15" s="32"/>
      <c r="D15" s="32"/>
      <c r="E15" s="32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2851-4DCA-4A5F-AC9B-454DB3E5B309}">
  <dimension ref="A1:S62"/>
  <sheetViews>
    <sheetView workbookViewId="0">
      <selection activeCell="O22" sqref="O22"/>
    </sheetView>
  </sheetViews>
  <sheetFormatPr baseColWidth="10" defaultColWidth="8.83203125" defaultRowHeight="15" x14ac:dyDescent="0.2"/>
  <sheetData>
    <row r="1" spans="1:19" x14ac:dyDescent="0.2">
      <c r="A1" t="s">
        <v>465</v>
      </c>
    </row>
    <row r="2" spans="1:19" x14ac:dyDescent="0.2"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P2" t="s">
        <v>512</v>
      </c>
      <c r="Q2" t="s">
        <v>512</v>
      </c>
      <c r="R2" t="s">
        <v>481</v>
      </c>
      <c r="S2" t="s">
        <v>513</v>
      </c>
    </row>
    <row r="3" spans="1:19" x14ac:dyDescent="0.2">
      <c r="A3" t="s">
        <v>479</v>
      </c>
      <c r="B3" s="1">
        <v>5.6000000000000001E-2</v>
      </c>
      <c r="C3" s="1">
        <v>5.7000000000000002E-2</v>
      </c>
      <c r="D3" s="56">
        <v>8.1000000000000003E-2</v>
      </c>
      <c r="E3" s="56">
        <v>8.2000000000000003E-2</v>
      </c>
      <c r="F3" s="56">
        <v>8.1000000000000003E-2</v>
      </c>
      <c r="G3" s="57">
        <v>0.11799999999999999</v>
      </c>
      <c r="H3" s="56">
        <v>0.121</v>
      </c>
      <c r="I3" s="56">
        <v>0.11799999999999999</v>
      </c>
      <c r="J3" s="52">
        <v>9.8000000000000004E-2</v>
      </c>
      <c r="K3" s="52">
        <v>9.9000000000000005E-2</v>
      </c>
      <c r="L3" s="52">
        <v>9.8000000000000004E-2</v>
      </c>
      <c r="P3">
        <v>5.6000000000000001E-2</v>
      </c>
      <c r="Q3">
        <v>5.7000000000000002E-2</v>
      </c>
      <c r="R3">
        <f>AVERAGE(P3:Q3)</f>
        <v>5.6500000000000002E-2</v>
      </c>
      <c r="S3">
        <f>R3-R3</f>
        <v>0</v>
      </c>
    </row>
    <row r="4" spans="1:19" x14ac:dyDescent="0.2">
      <c r="A4" t="s">
        <v>482</v>
      </c>
      <c r="B4" s="1">
        <v>0.1</v>
      </c>
      <c r="C4" s="1">
        <v>8.8999999999999996E-2</v>
      </c>
      <c r="D4" s="56">
        <v>7.5999999999999998E-2</v>
      </c>
      <c r="E4" s="56">
        <v>7.0999999999999994E-2</v>
      </c>
      <c r="F4" s="56">
        <v>7.8E-2</v>
      </c>
      <c r="G4" s="52">
        <v>6.6000000000000003E-2</v>
      </c>
      <c r="H4" s="52">
        <v>6.6000000000000003E-2</v>
      </c>
      <c r="I4" s="52">
        <v>6.6000000000000003E-2</v>
      </c>
      <c r="J4" s="52">
        <v>0.109</v>
      </c>
      <c r="K4" s="52">
        <v>0.11</v>
      </c>
      <c r="L4" s="52">
        <v>0.109</v>
      </c>
      <c r="P4">
        <v>0.1</v>
      </c>
      <c r="Q4">
        <v>8.8999999999999996E-2</v>
      </c>
      <c r="R4">
        <f t="shared" ref="R4:R10" si="0">AVERAGE(P4:Q4)</f>
        <v>9.4500000000000001E-2</v>
      </c>
      <c r="S4">
        <f>R4-R3</f>
        <v>3.7999999999999999E-2</v>
      </c>
    </row>
    <row r="5" spans="1:19" x14ac:dyDescent="0.2">
      <c r="A5" t="s">
        <v>15</v>
      </c>
      <c r="B5" s="1">
        <v>0.106</v>
      </c>
      <c r="C5" s="1">
        <v>0.105</v>
      </c>
      <c r="D5" s="56">
        <v>7.5999999999999998E-2</v>
      </c>
      <c r="E5" s="56">
        <v>7.5999999999999998E-2</v>
      </c>
      <c r="F5" s="56">
        <v>7.6999999999999999E-2</v>
      </c>
      <c r="G5" s="52">
        <v>8.1000000000000003E-2</v>
      </c>
      <c r="H5" s="52">
        <v>8.1000000000000003E-2</v>
      </c>
      <c r="I5" s="52">
        <v>7.9000000000000001E-2</v>
      </c>
      <c r="P5">
        <v>0.106</v>
      </c>
      <c r="Q5">
        <v>0.105</v>
      </c>
      <c r="R5">
        <f t="shared" si="0"/>
        <v>0.1055</v>
      </c>
      <c r="S5">
        <f>R5-R3</f>
        <v>4.8999999999999995E-2</v>
      </c>
    </row>
    <row r="6" spans="1:19" x14ac:dyDescent="0.2">
      <c r="A6" t="s">
        <v>483</v>
      </c>
      <c r="B6" s="1">
        <v>0.108</v>
      </c>
      <c r="C6" s="1">
        <v>0.14399999999999999</v>
      </c>
      <c r="D6" s="56">
        <v>0.106</v>
      </c>
      <c r="E6" s="56">
        <v>0.107</v>
      </c>
      <c r="F6" s="56">
        <v>0.105</v>
      </c>
      <c r="G6" s="52">
        <v>7.1999999999999995E-2</v>
      </c>
      <c r="H6" s="52">
        <v>7.0999999999999994E-2</v>
      </c>
      <c r="I6" s="52">
        <v>7.0999999999999994E-2</v>
      </c>
      <c r="P6">
        <v>0.108</v>
      </c>
      <c r="Q6">
        <v>0.14399999999999999</v>
      </c>
      <c r="R6">
        <f t="shared" si="0"/>
        <v>0.126</v>
      </c>
      <c r="S6">
        <f>R6-R3</f>
        <v>6.9500000000000006E-2</v>
      </c>
    </row>
    <row r="7" spans="1:19" x14ac:dyDescent="0.2">
      <c r="A7" t="s">
        <v>484</v>
      </c>
      <c r="B7" s="1">
        <v>0.158</v>
      </c>
      <c r="C7" s="1">
        <v>0.16500000000000001</v>
      </c>
      <c r="D7" s="56">
        <v>0.104</v>
      </c>
      <c r="E7" s="56">
        <v>0.10100000000000001</v>
      </c>
      <c r="F7" s="56">
        <v>0.10299999999999999</v>
      </c>
      <c r="G7" s="52">
        <v>9.7000000000000003E-2</v>
      </c>
      <c r="H7" s="52">
        <v>9.7000000000000003E-2</v>
      </c>
      <c r="I7" s="52">
        <v>9.9000000000000005E-2</v>
      </c>
      <c r="P7">
        <v>0.158</v>
      </c>
      <c r="Q7">
        <v>0.16500000000000001</v>
      </c>
      <c r="R7">
        <f t="shared" si="0"/>
        <v>0.1615</v>
      </c>
      <c r="S7">
        <f>R7-R3</f>
        <v>0.10500000000000001</v>
      </c>
    </row>
    <row r="8" spans="1:19" x14ac:dyDescent="0.2">
      <c r="A8" t="s">
        <v>485</v>
      </c>
      <c r="B8" s="1">
        <v>0.20599999999999999</v>
      </c>
      <c r="C8" s="1">
        <v>0.23200000000000001</v>
      </c>
      <c r="D8" s="56">
        <v>8.6999999999999994E-2</v>
      </c>
      <c r="E8" s="56">
        <v>8.5999999999999993E-2</v>
      </c>
      <c r="F8" s="56">
        <v>8.5999999999999993E-2</v>
      </c>
      <c r="G8" s="52">
        <v>8.7999999999999995E-2</v>
      </c>
      <c r="H8" s="52">
        <v>9.1999999999999998E-2</v>
      </c>
      <c r="I8" s="52">
        <v>9.2999999999999999E-2</v>
      </c>
      <c r="P8">
        <v>0.20599999999999999</v>
      </c>
      <c r="Q8">
        <v>0.23200000000000001</v>
      </c>
      <c r="R8">
        <f t="shared" si="0"/>
        <v>0.219</v>
      </c>
      <c r="S8">
        <f>R8-R3</f>
        <v>0.16250000000000001</v>
      </c>
    </row>
    <row r="9" spans="1:19" x14ac:dyDescent="0.2">
      <c r="A9" t="s">
        <v>486</v>
      </c>
      <c r="B9" s="1">
        <v>0.28299999999999997</v>
      </c>
      <c r="C9" s="1">
        <v>0.28799999999999998</v>
      </c>
      <c r="D9" s="56">
        <v>0.104</v>
      </c>
      <c r="E9" s="56">
        <v>0.10299999999999999</v>
      </c>
      <c r="F9" s="56">
        <v>0.105</v>
      </c>
      <c r="G9" s="52">
        <v>0.10299999999999999</v>
      </c>
      <c r="H9" s="52">
        <v>0.10100000000000001</v>
      </c>
      <c r="I9" s="52">
        <v>9.7000000000000003E-2</v>
      </c>
      <c r="P9">
        <v>0.28299999999999997</v>
      </c>
      <c r="Q9">
        <v>0.28799999999999998</v>
      </c>
      <c r="R9">
        <f>AVERAGE(P9:Q9)</f>
        <v>0.28549999999999998</v>
      </c>
      <c r="S9">
        <f>R9-R3</f>
        <v>0.22899999999999998</v>
      </c>
    </row>
    <row r="10" spans="1:19" x14ac:dyDescent="0.2">
      <c r="A10" t="s">
        <v>487</v>
      </c>
      <c r="B10" s="1">
        <v>0.29699999999999999</v>
      </c>
      <c r="C10" s="1">
        <v>0.32200000000000001</v>
      </c>
      <c r="D10" s="56">
        <v>0.121</v>
      </c>
      <c r="E10" s="56">
        <v>0.121</v>
      </c>
      <c r="F10" s="56">
        <v>0.121</v>
      </c>
      <c r="G10" s="52">
        <v>0.12</v>
      </c>
      <c r="H10" s="52">
        <v>0.11700000000000001</v>
      </c>
      <c r="I10" s="52">
        <v>0.12</v>
      </c>
      <c r="P10">
        <v>0.29699999999999999</v>
      </c>
      <c r="Q10">
        <v>0.32200000000000001</v>
      </c>
      <c r="R10">
        <f t="shared" si="0"/>
        <v>0.3095</v>
      </c>
      <c r="S10">
        <f>R10-R3</f>
        <v>0.253</v>
      </c>
    </row>
    <row r="12" spans="1:19" x14ac:dyDescent="0.2">
      <c r="B12" s="1"/>
      <c r="C12" t="s">
        <v>512</v>
      </c>
      <c r="P12" t="s">
        <v>514</v>
      </c>
      <c r="Q12" t="s">
        <v>513</v>
      </c>
    </row>
    <row r="13" spans="1:19" x14ac:dyDescent="0.2">
      <c r="B13" s="56"/>
      <c r="C13" t="s">
        <v>12</v>
      </c>
      <c r="P13">
        <v>0</v>
      </c>
      <c r="Q13">
        <v>0</v>
      </c>
    </row>
    <row r="14" spans="1:19" x14ac:dyDescent="0.2">
      <c r="B14" s="52"/>
      <c r="C14" t="s">
        <v>60</v>
      </c>
      <c r="P14">
        <v>5</v>
      </c>
      <c r="Q14">
        <v>3.7999999999999999E-2</v>
      </c>
    </row>
    <row r="15" spans="1:19" x14ac:dyDescent="0.2">
      <c r="P15">
        <v>10</v>
      </c>
      <c r="Q15">
        <v>4.8999999999999995E-2</v>
      </c>
    </row>
    <row r="16" spans="1:19" x14ac:dyDescent="0.2">
      <c r="P16">
        <v>15</v>
      </c>
      <c r="Q16">
        <v>6.9500000000000006E-2</v>
      </c>
    </row>
    <row r="17" spans="3:17" x14ac:dyDescent="0.2">
      <c r="P17">
        <v>20</v>
      </c>
      <c r="Q17">
        <v>0.10500000000000001</v>
      </c>
    </row>
    <row r="18" spans="3:17" x14ac:dyDescent="0.2">
      <c r="P18">
        <v>30</v>
      </c>
      <c r="Q18">
        <v>0.16200000000000001</v>
      </c>
    </row>
    <row r="19" spans="3:17" x14ac:dyDescent="0.2">
      <c r="P19">
        <v>40</v>
      </c>
      <c r="Q19">
        <v>0.22899999999999998</v>
      </c>
    </row>
    <row r="20" spans="3:17" x14ac:dyDescent="0.2">
      <c r="F20" t="s">
        <v>515</v>
      </c>
      <c r="P20">
        <v>50</v>
      </c>
      <c r="Q20">
        <v>0.253</v>
      </c>
    </row>
    <row r="21" spans="3:17" x14ac:dyDescent="0.2">
      <c r="C21" t="s">
        <v>489</v>
      </c>
      <c r="D21" t="s">
        <v>516</v>
      </c>
      <c r="E21" s="58">
        <v>8.1000000000000003E-2</v>
      </c>
      <c r="F21">
        <f>(0.025-0.001434)/0.005274/(1.5/0.2)*1</f>
        <v>0.59577803059031731</v>
      </c>
      <c r="G21" s="58">
        <f>AVERAGE(F21:F23)</f>
        <v>0.49719547127461677</v>
      </c>
      <c r="H21" s="58">
        <f>STDEV(F21:F23)</f>
        <v>8.6500024861547078E-2</v>
      </c>
      <c r="I21" s="58"/>
    </row>
    <row r="22" spans="3:17" x14ac:dyDescent="0.2">
      <c r="E22" s="58">
        <v>7.4999999999999997E-2</v>
      </c>
      <c r="F22" s="58">
        <v>0.43399866932801062</v>
      </c>
      <c r="G22" s="58"/>
      <c r="H22" s="58"/>
      <c r="I22" s="58"/>
    </row>
    <row r="23" spans="3:17" x14ac:dyDescent="0.2">
      <c r="E23" s="58">
        <v>7.5999999999999998E-2</v>
      </c>
      <c r="F23" s="58">
        <v>0.46180971390552233</v>
      </c>
      <c r="G23" s="58"/>
      <c r="H23" s="58"/>
      <c r="I23" s="58"/>
    </row>
    <row r="24" spans="3:17" x14ac:dyDescent="0.2">
      <c r="D24" t="s">
        <v>14</v>
      </c>
      <c r="E24" s="58">
        <v>0.106</v>
      </c>
      <c r="F24" s="58">
        <v>1.2152361942781102</v>
      </c>
      <c r="G24" s="58">
        <f>AVERAGE(F24:F26)</f>
        <v>1.0188733643823464</v>
      </c>
      <c r="H24" s="58">
        <f>STDEV(F24:F26)</f>
        <v>0.25754111606870067</v>
      </c>
      <c r="I24" s="58">
        <f>_xlfn.T.TEST(F21:F23,F24:F26,2,2)</f>
        <v>2.9217752882256497E-2</v>
      </c>
      <c r="J24" t="s">
        <v>517</v>
      </c>
    </row>
    <row r="25" spans="3:17" x14ac:dyDescent="0.2">
      <c r="E25" s="58">
        <v>0.10199999999999999</v>
      </c>
      <c r="F25" s="58">
        <v>1.114105123087159</v>
      </c>
      <c r="G25" s="58"/>
      <c r="H25" s="58"/>
      <c r="I25" s="58"/>
    </row>
    <row r="26" spans="3:17" x14ac:dyDescent="0.2">
      <c r="E26" s="58">
        <v>8.5999999999999993E-2</v>
      </c>
      <c r="F26" s="58">
        <v>0.7272787757817698</v>
      </c>
      <c r="G26" s="58"/>
      <c r="H26" s="58"/>
      <c r="I26" s="58"/>
      <c r="N26" s="59"/>
    </row>
    <row r="27" spans="3:17" x14ac:dyDescent="0.2">
      <c r="D27" t="s">
        <v>518</v>
      </c>
      <c r="E27" s="58">
        <v>0.104</v>
      </c>
      <c r="F27" s="58">
        <v>1.1646706586826345</v>
      </c>
      <c r="G27" s="58">
        <f>AVERAGE(F27:F29)</f>
        <v>1.4343535151918376</v>
      </c>
      <c r="H27" s="58">
        <f>STDEV(F27:F29)</f>
        <v>0.23491668878293226</v>
      </c>
      <c r="I27" s="58">
        <f>_xlfn.T.TEST(F21:F23,F27:F29,2,2)</f>
        <v>2.9163742226601887E-3</v>
      </c>
      <c r="J27" t="s">
        <v>499</v>
      </c>
      <c r="N27" s="59"/>
    </row>
    <row r="28" spans="3:17" x14ac:dyDescent="0.2">
      <c r="E28" s="58">
        <v>0.121</v>
      </c>
      <c r="F28" s="58">
        <v>1.5944777112441784</v>
      </c>
      <c r="G28" s="58"/>
      <c r="H28" s="58"/>
      <c r="I28" s="58"/>
    </row>
    <row r="29" spans="3:17" x14ac:dyDescent="0.2">
      <c r="E29" s="58">
        <v>0.11899999999999999</v>
      </c>
      <c r="F29" s="58">
        <v>1.5439121756487</v>
      </c>
      <c r="G29" s="58"/>
      <c r="H29" s="58"/>
      <c r="I29" s="58"/>
      <c r="Q29" t="s">
        <v>519</v>
      </c>
    </row>
    <row r="30" spans="3:17" x14ac:dyDescent="0.2">
      <c r="E30" s="58"/>
      <c r="F30" s="58"/>
      <c r="G30" s="58"/>
      <c r="H30" s="58"/>
      <c r="I30" s="58"/>
      <c r="Q30" t="s">
        <v>520</v>
      </c>
    </row>
    <row r="31" spans="3:17" x14ac:dyDescent="0.2">
      <c r="C31" t="s">
        <v>521</v>
      </c>
      <c r="D31" t="s">
        <v>516</v>
      </c>
      <c r="E31" s="58">
        <v>6.6000000000000003E-2</v>
      </c>
      <c r="F31" s="58">
        <v>0.2039254823685962</v>
      </c>
      <c r="G31" s="58">
        <f>AVERAGE(F31:F33)</f>
        <v>0.36404967842093594</v>
      </c>
      <c r="H31" s="58">
        <f>STDEV(F31:F33)</f>
        <v>0.17937109621737063</v>
      </c>
      <c r="I31" s="58"/>
      <c r="Q31" t="s">
        <v>522</v>
      </c>
    </row>
    <row r="32" spans="3:17" x14ac:dyDescent="0.2">
      <c r="E32" s="58">
        <v>0.08</v>
      </c>
      <c r="F32" s="58">
        <v>0.55788423153692623</v>
      </c>
      <c r="G32" s="58"/>
      <c r="H32" s="58"/>
      <c r="I32" s="58"/>
      <c r="Q32" t="s">
        <v>523</v>
      </c>
    </row>
    <row r="33" spans="4:17" x14ac:dyDescent="0.2">
      <c r="E33" s="58">
        <v>7.0999999999999994E-2</v>
      </c>
      <c r="F33" s="58">
        <v>0.33033932135728528</v>
      </c>
      <c r="G33" s="58"/>
      <c r="H33" s="58"/>
      <c r="I33" s="58"/>
      <c r="Q33" t="s">
        <v>524</v>
      </c>
    </row>
    <row r="34" spans="4:17" x14ac:dyDescent="0.2">
      <c r="D34" t="s">
        <v>14</v>
      </c>
      <c r="E34" s="58">
        <v>9.7000000000000003E-2</v>
      </c>
      <c r="F34" s="58">
        <v>0.98769128409847018</v>
      </c>
      <c r="G34" s="58">
        <f>AVERAGE(F34:F36)</f>
        <v>0.96240851630073221</v>
      </c>
      <c r="H34" s="58">
        <f>STDEV(F34:F36)</f>
        <v>0.11586019721112584</v>
      </c>
      <c r="I34" s="58">
        <f>_xlfn.T.TEST(F31:F33,F34:F36,2,2)</f>
        <v>8.3185560939933387E-3</v>
      </c>
      <c r="J34" t="s">
        <v>499</v>
      </c>
      <c r="Q34" t="s">
        <v>525</v>
      </c>
    </row>
    <row r="35" spans="4:17" ht="17" x14ac:dyDescent="0.2">
      <c r="E35" s="58">
        <v>9.0999999999999998E-2</v>
      </c>
      <c r="F35" s="58">
        <v>0.8359946773120428</v>
      </c>
      <c r="G35" s="58"/>
      <c r="H35" s="58"/>
      <c r="I35" s="58"/>
      <c r="Q35" t="s">
        <v>526</v>
      </c>
    </row>
    <row r="36" spans="4:17" x14ac:dyDescent="0.2">
      <c r="E36" s="58">
        <v>0.1</v>
      </c>
      <c r="F36" s="58">
        <v>1.0635395874916838</v>
      </c>
      <c r="G36" s="58"/>
      <c r="H36" s="58"/>
      <c r="I36" s="58"/>
      <c r="Q36" t="s">
        <v>527</v>
      </c>
    </row>
    <row r="37" spans="4:17" x14ac:dyDescent="0.2">
      <c r="D37" t="s">
        <v>518</v>
      </c>
      <c r="E37" s="58">
        <v>0.11899999999999999</v>
      </c>
      <c r="F37" s="58">
        <v>1.5439121756487024</v>
      </c>
      <c r="G37" s="58">
        <f>AVERAGE(F37:F39)</f>
        <v>1.2885562208915502</v>
      </c>
      <c r="H37" s="58">
        <f>STDEV(F37:F39)</f>
        <v>0.25662943390110371</v>
      </c>
      <c r="I37" s="58">
        <f>_xlfn.T.TEST(F31:F33,F37:F39,2,2)</f>
        <v>6.9135148641087793E-3</v>
      </c>
      <c r="J37" t="s">
        <v>499</v>
      </c>
    </row>
    <row r="38" spans="4:17" x14ac:dyDescent="0.2">
      <c r="E38" s="58">
        <v>9.8000000000000004E-2</v>
      </c>
      <c r="F38" s="58">
        <v>1.0306719893546239</v>
      </c>
      <c r="G38" s="58"/>
      <c r="H38" s="58"/>
      <c r="I38" s="58"/>
    </row>
    <row r="39" spans="4:17" x14ac:dyDescent="0.2">
      <c r="E39" s="58">
        <v>0.109</v>
      </c>
      <c r="F39" s="58">
        <v>1.291084497671324</v>
      </c>
      <c r="G39" s="58"/>
      <c r="H39" s="58"/>
      <c r="I39" s="58"/>
    </row>
    <row r="42" spans="4:17" x14ac:dyDescent="0.2">
      <c r="E42" s="58"/>
      <c r="G42" s="58"/>
      <c r="H42" s="58"/>
      <c r="I42" s="58"/>
    </row>
    <row r="43" spans="4:17" x14ac:dyDescent="0.2">
      <c r="E43" s="58"/>
      <c r="G43" s="58"/>
      <c r="H43" s="58"/>
      <c r="I43" s="58"/>
    </row>
    <row r="44" spans="4:17" x14ac:dyDescent="0.2">
      <c r="E44" s="58"/>
      <c r="G44" s="58"/>
      <c r="H44" s="58"/>
      <c r="I44" s="58"/>
    </row>
    <row r="45" spans="4:17" x14ac:dyDescent="0.2">
      <c r="E45" s="58"/>
      <c r="G45" s="58"/>
      <c r="H45" s="58"/>
      <c r="I45" s="58"/>
    </row>
    <row r="46" spans="4:17" x14ac:dyDescent="0.2">
      <c r="E46" s="58"/>
      <c r="G46" s="58"/>
      <c r="H46" s="58"/>
      <c r="I46" s="58"/>
    </row>
    <row r="47" spans="4:17" x14ac:dyDescent="0.2">
      <c r="E47" s="58"/>
      <c r="G47" s="58"/>
      <c r="H47" s="58"/>
      <c r="I47" s="58"/>
    </row>
    <row r="48" spans="4:17" x14ac:dyDescent="0.2">
      <c r="E48" s="58"/>
      <c r="G48" s="58"/>
      <c r="H48" s="58"/>
      <c r="I48" s="58"/>
    </row>
    <row r="49" spans="3:9" x14ac:dyDescent="0.2">
      <c r="E49" s="58"/>
      <c r="G49" s="58"/>
      <c r="H49" s="58"/>
      <c r="I49" s="58"/>
    </row>
    <row r="50" spans="3:9" x14ac:dyDescent="0.2">
      <c r="E50" s="58"/>
      <c r="G50" s="58"/>
      <c r="H50" s="58"/>
      <c r="I50" s="58"/>
    </row>
    <row r="51" spans="3:9" x14ac:dyDescent="0.2">
      <c r="E51" s="58"/>
      <c r="G51" s="58"/>
      <c r="H51" s="58"/>
      <c r="I51" s="58"/>
    </row>
    <row r="52" spans="3:9" x14ac:dyDescent="0.2">
      <c r="E52" s="58"/>
      <c r="G52" s="58"/>
      <c r="H52" s="58"/>
      <c r="I52" s="58"/>
    </row>
    <row r="53" spans="3:9" x14ac:dyDescent="0.2">
      <c r="E53" s="58"/>
      <c r="G53" s="58"/>
      <c r="H53" s="58"/>
      <c r="I53" s="58"/>
    </row>
    <row r="54" spans="3:9" x14ac:dyDescent="0.2">
      <c r="E54" s="58"/>
      <c r="G54" s="58"/>
      <c r="H54" s="58"/>
      <c r="I54" s="58"/>
    </row>
    <row r="55" spans="3:9" x14ac:dyDescent="0.2">
      <c r="E55" s="58"/>
      <c r="G55" s="58"/>
      <c r="H55" s="58"/>
      <c r="I55" s="58"/>
    </row>
    <row r="56" spans="3:9" x14ac:dyDescent="0.2">
      <c r="E56" s="58"/>
      <c r="G56" s="58"/>
      <c r="H56" s="58"/>
      <c r="I56" s="58"/>
    </row>
    <row r="57" spans="3:9" x14ac:dyDescent="0.2">
      <c r="E57" s="58"/>
      <c r="G57" s="58"/>
      <c r="H57" s="58"/>
      <c r="I57" s="58"/>
    </row>
    <row r="58" spans="3:9" x14ac:dyDescent="0.2">
      <c r="E58" s="58"/>
      <c r="G58" s="58"/>
      <c r="H58" s="58"/>
      <c r="I58" s="58"/>
    </row>
    <row r="59" spans="3:9" x14ac:dyDescent="0.2">
      <c r="E59" s="58"/>
      <c r="G59" s="58"/>
      <c r="H59" s="58"/>
      <c r="I59" s="58"/>
    </row>
    <row r="60" spans="3:9" x14ac:dyDescent="0.2">
      <c r="E60" s="58"/>
      <c r="G60" s="58"/>
      <c r="H60" s="58"/>
      <c r="I60" s="58"/>
    </row>
    <row r="61" spans="3:9" x14ac:dyDescent="0.2">
      <c r="C61" s="58"/>
      <c r="D61" s="58"/>
    </row>
    <row r="62" spans="3:9" x14ac:dyDescent="0.2">
      <c r="C62" s="58"/>
      <c r="D62" s="58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FD64-82F6-440F-AC0E-E3409C4E73A7}">
  <dimension ref="A1:Y74"/>
  <sheetViews>
    <sheetView topLeftCell="J1" workbookViewId="0">
      <selection activeCell="U26" sqref="U26"/>
    </sheetView>
  </sheetViews>
  <sheetFormatPr baseColWidth="10" defaultColWidth="8.83203125" defaultRowHeight="15" x14ac:dyDescent="0.2"/>
  <cols>
    <col min="14" max="14" width="11.6640625" bestFit="1" customWidth="1"/>
    <col min="21" max="21" width="34.33203125" bestFit="1" customWidth="1"/>
  </cols>
  <sheetData>
    <row r="1" spans="1:17" x14ac:dyDescent="0.2">
      <c r="N1" s="7"/>
    </row>
    <row r="3" spans="1:17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1:17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1:17" x14ac:dyDescent="0.2">
      <c r="A5" s="83" t="s">
        <v>79</v>
      </c>
      <c r="B5" s="2"/>
      <c r="C5" s="6" t="s">
        <v>15</v>
      </c>
      <c r="D5" s="3">
        <v>50</v>
      </c>
      <c r="E5" s="3">
        <v>7</v>
      </c>
      <c r="F5">
        <f t="shared" ref="F5:F16" si="0">SUM(D5:E5)</f>
        <v>57</v>
      </c>
      <c r="G5">
        <f t="shared" ref="G5:G16" si="1">(E5/F5)*100</f>
        <v>12.280701754385964</v>
      </c>
      <c r="H5" s="3">
        <v>58</v>
      </c>
      <c r="I5" s="3">
        <v>9</v>
      </c>
      <c r="J5">
        <f t="shared" ref="J5:J16" si="2">H5+I5</f>
        <v>67</v>
      </c>
      <c r="K5">
        <f t="shared" ref="K5:K16" si="3">(I5/J5)*100</f>
        <v>13.432835820895523</v>
      </c>
      <c r="L5" s="3">
        <v>63</v>
      </c>
      <c r="M5" s="3">
        <v>6</v>
      </c>
      <c r="N5">
        <f t="shared" ref="N5:N16" si="4">SUM(L5:M5)</f>
        <v>69</v>
      </c>
      <c r="O5">
        <f t="shared" ref="O5:O16" si="5">(M5/N5)*100</f>
        <v>8.695652173913043</v>
      </c>
      <c r="P5">
        <f t="shared" ref="P5:P16" si="6">AVERAGE(G5,K5,O5)</f>
        <v>11.469729916398174</v>
      </c>
      <c r="Q5">
        <f t="shared" ref="Q5:Q16" si="7">STDEV(G5,K5,O5)</f>
        <v>2.4705229644382181</v>
      </c>
    </row>
    <row r="6" spans="1:17" x14ac:dyDescent="0.2">
      <c r="A6" s="83"/>
      <c r="B6" s="83" t="s">
        <v>80</v>
      </c>
      <c r="C6" s="6" t="s">
        <v>16</v>
      </c>
      <c r="D6" s="3">
        <v>52</v>
      </c>
      <c r="E6" s="3">
        <v>9</v>
      </c>
      <c r="F6">
        <f t="shared" si="0"/>
        <v>61</v>
      </c>
      <c r="G6">
        <f t="shared" si="1"/>
        <v>14.754098360655737</v>
      </c>
      <c r="H6" s="3">
        <v>56</v>
      </c>
      <c r="I6" s="3">
        <v>6</v>
      </c>
      <c r="J6">
        <f t="shared" si="2"/>
        <v>62</v>
      </c>
      <c r="K6">
        <f t="shared" si="3"/>
        <v>9.67741935483871</v>
      </c>
      <c r="L6" s="3">
        <v>61</v>
      </c>
      <c r="M6" s="3">
        <v>7</v>
      </c>
      <c r="N6">
        <f t="shared" si="4"/>
        <v>68</v>
      </c>
      <c r="O6">
        <f t="shared" si="5"/>
        <v>10.294117647058822</v>
      </c>
      <c r="P6">
        <f t="shared" si="6"/>
        <v>11.575211787517757</v>
      </c>
      <c r="Q6">
        <f t="shared" si="7"/>
        <v>2.7702110171545655</v>
      </c>
    </row>
    <row r="7" spans="1:17" x14ac:dyDescent="0.2">
      <c r="A7" s="83"/>
      <c r="B7" s="83"/>
      <c r="C7" s="6" t="s">
        <v>13</v>
      </c>
      <c r="D7" s="3">
        <v>52</v>
      </c>
      <c r="E7" s="3">
        <v>3</v>
      </c>
      <c r="F7">
        <f t="shared" si="0"/>
        <v>55</v>
      </c>
      <c r="G7">
        <f t="shared" si="1"/>
        <v>5.4545454545454541</v>
      </c>
      <c r="H7" s="3">
        <v>62</v>
      </c>
      <c r="I7" s="3">
        <v>3</v>
      </c>
      <c r="J7">
        <f t="shared" si="2"/>
        <v>65</v>
      </c>
      <c r="K7">
        <f t="shared" si="3"/>
        <v>4.6153846153846159</v>
      </c>
      <c r="L7" s="3">
        <v>59</v>
      </c>
      <c r="M7" s="3">
        <v>5</v>
      </c>
      <c r="N7">
        <f t="shared" si="4"/>
        <v>64</v>
      </c>
      <c r="O7">
        <f t="shared" si="5"/>
        <v>7.8125</v>
      </c>
      <c r="P7">
        <f t="shared" si="6"/>
        <v>5.9608100233100236</v>
      </c>
      <c r="Q7">
        <f t="shared" si="7"/>
        <v>1.6575930006566377</v>
      </c>
    </row>
    <row r="8" spans="1:17" x14ac:dyDescent="0.2">
      <c r="A8" s="83"/>
      <c r="B8" s="83"/>
      <c r="C8" s="6" t="s">
        <v>14</v>
      </c>
      <c r="D8" s="3">
        <v>49</v>
      </c>
      <c r="E8" s="3">
        <v>3</v>
      </c>
      <c r="F8">
        <f t="shared" si="0"/>
        <v>52</v>
      </c>
      <c r="G8">
        <f t="shared" si="1"/>
        <v>5.7692307692307692</v>
      </c>
      <c r="H8" s="3">
        <v>55</v>
      </c>
      <c r="I8" s="3">
        <v>7</v>
      </c>
      <c r="J8">
        <f t="shared" si="2"/>
        <v>62</v>
      </c>
      <c r="K8">
        <f t="shared" si="3"/>
        <v>11.29032258064516</v>
      </c>
      <c r="L8" s="3">
        <v>58</v>
      </c>
      <c r="M8" s="3">
        <v>5</v>
      </c>
      <c r="N8">
        <f t="shared" si="4"/>
        <v>63</v>
      </c>
      <c r="O8">
        <f t="shared" si="5"/>
        <v>7.9365079365079358</v>
      </c>
      <c r="P8">
        <f t="shared" si="6"/>
        <v>8.3320204287946229</v>
      </c>
      <c r="Q8">
        <f t="shared" si="7"/>
        <v>2.7817146324134061</v>
      </c>
    </row>
    <row r="9" spans="1:17" x14ac:dyDescent="0.2">
      <c r="A9" s="83"/>
      <c r="B9" s="83" t="s">
        <v>81</v>
      </c>
      <c r="C9" s="6" t="s">
        <v>13</v>
      </c>
      <c r="D9" s="3">
        <v>42</v>
      </c>
      <c r="E9" s="3">
        <v>2</v>
      </c>
      <c r="F9">
        <f t="shared" si="0"/>
        <v>44</v>
      </c>
      <c r="G9">
        <f t="shared" si="1"/>
        <v>4.5454545454545459</v>
      </c>
      <c r="H9" s="3">
        <v>52</v>
      </c>
      <c r="I9" s="3">
        <v>8</v>
      </c>
      <c r="J9">
        <f t="shared" si="2"/>
        <v>60</v>
      </c>
      <c r="K9">
        <f t="shared" si="3"/>
        <v>13.333333333333334</v>
      </c>
      <c r="L9" s="3">
        <v>49</v>
      </c>
      <c r="M9" s="3">
        <v>6</v>
      </c>
      <c r="N9">
        <f t="shared" si="4"/>
        <v>55</v>
      </c>
      <c r="O9">
        <f t="shared" si="5"/>
        <v>10.909090909090908</v>
      </c>
      <c r="P9">
        <f t="shared" si="6"/>
        <v>9.5959595959595969</v>
      </c>
      <c r="Q9">
        <f t="shared" si="7"/>
        <v>4.5387155431638311</v>
      </c>
    </row>
    <row r="10" spans="1:17" x14ac:dyDescent="0.2">
      <c r="A10" s="83"/>
      <c r="B10" s="83"/>
      <c r="C10" s="6" t="s">
        <v>14</v>
      </c>
      <c r="D10" s="3">
        <v>34</v>
      </c>
      <c r="E10" s="3">
        <v>8</v>
      </c>
      <c r="F10">
        <f t="shared" si="0"/>
        <v>42</v>
      </c>
      <c r="G10">
        <f t="shared" si="1"/>
        <v>19.047619047619047</v>
      </c>
      <c r="H10" s="3">
        <v>30</v>
      </c>
      <c r="I10" s="3">
        <v>6</v>
      </c>
      <c r="J10">
        <f t="shared" si="2"/>
        <v>36</v>
      </c>
      <c r="K10">
        <f t="shared" si="3"/>
        <v>16.666666666666664</v>
      </c>
      <c r="L10" s="3">
        <v>36</v>
      </c>
      <c r="M10" s="3">
        <v>9</v>
      </c>
      <c r="N10">
        <f t="shared" si="4"/>
        <v>45</v>
      </c>
      <c r="O10">
        <f t="shared" si="5"/>
        <v>20</v>
      </c>
      <c r="P10">
        <f t="shared" si="6"/>
        <v>18.571428571428569</v>
      </c>
      <c r="Q10">
        <f t="shared" si="7"/>
        <v>1.7169291787923771</v>
      </c>
    </row>
    <row r="11" spans="1:17" x14ac:dyDescent="0.2">
      <c r="A11" s="83" t="s">
        <v>82</v>
      </c>
      <c r="B11" s="2"/>
      <c r="C11" s="6" t="s">
        <v>15</v>
      </c>
      <c r="D11" s="3">
        <v>58</v>
      </c>
      <c r="E11" s="3">
        <v>2</v>
      </c>
      <c r="F11">
        <f t="shared" si="0"/>
        <v>60</v>
      </c>
      <c r="G11">
        <f t="shared" si="1"/>
        <v>3.3333333333333335</v>
      </c>
      <c r="H11" s="3">
        <v>55</v>
      </c>
      <c r="I11" s="3">
        <v>4</v>
      </c>
      <c r="J11">
        <f t="shared" si="2"/>
        <v>59</v>
      </c>
      <c r="K11">
        <f t="shared" si="3"/>
        <v>6.7796610169491522</v>
      </c>
      <c r="L11" s="3">
        <v>62</v>
      </c>
      <c r="M11" s="3">
        <v>5</v>
      </c>
      <c r="N11">
        <f t="shared" si="4"/>
        <v>67</v>
      </c>
      <c r="O11">
        <f t="shared" si="5"/>
        <v>7.4626865671641784</v>
      </c>
      <c r="P11">
        <f t="shared" si="6"/>
        <v>5.8585603058155549</v>
      </c>
      <c r="Q11">
        <f t="shared" si="7"/>
        <v>2.2134157816540982</v>
      </c>
    </row>
    <row r="12" spans="1:17" x14ac:dyDescent="0.2">
      <c r="A12" s="83"/>
      <c r="B12" s="83" t="s">
        <v>80</v>
      </c>
      <c r="C12" s="6" t="s">
        <v>16</v>
      </c>
      <c r="D12" s="3">
        <v>35</v>
      </c>
      <c r="E12" s="3">
        <v>6</v>
      </c>
      <c r="F12">
        <f t="shared" si="0"/>
        <v>41</v>
      </c>
      <c r="G12">
        <f t="shared" si="1"/>
        <v>14.634146341463413</v>
      </c>
      <c r="H12" s="3">
        <v>47</v>
      </c>
      <c r="I12" s="3">
        <v>6</v>
      </c>
      <c r="J12">
        <f t="shared" si="2"/>
        <v>53</v>
      </c>
      <c r="K12">
        <f t="shared" si="3"/>
        <v>11.320754716981133</v>
      </c>
      <c r="L12" s="3">
        <v>44</v>
      </c>
      <c r="M12" s="3">
        <v>5</v>
      </c>
      <c r="N12">
        <f t="shared" si="4"/>
        <v>49</v>
      </c>
      <c r="O12">
        <f t="shared" si="5"/>
        <v>10.204081632653061</v>
      </c>
      <c r="P12">
        <f t="shared" si="6"/>
        <v>12.052994230365869</v>
      </c>
      <c r="Q12">
        <f t="shared" si="7"/>
        <v>2.3040180901597132</v>
      </c>
    </row>
    <row r="13" spans="1:17" x14ac:dyDescent="0.2">
      <c r="A13" s="83"/>
      <c r="B13" s="83"/>
      <c r="C13" s="6" t="s">
        <v>13</v>
      </c>
      <c r="D13" s="3">
        <v>52</v>
      </c>
      <c r="E13" s="3">
        <v>8</v>
      </c>
      <c r="F13">
        <f t="shared" si="0"/>
        <v>60</v>
      </c>
      <c r="G13">
        <f t="shared" si="1"/>
        <v>13.333333333333334</v>
      </c>
      <c r="H13" s="3">
        <v>44</v>
      </c>
      <c r="I13" s="3">
        <v>4</v>
      </c>
      <c r="J13">
        <f t="shared" si="2"/>
        <v>48</v>
      </c>
      <c r="K13">
        <f t="shared" si="3"/>
        <v>8.3333333333333321</v>
      </c>
      <c r="L13" s="3">
        <v>49</v>
      </c>
      <c r="M13" s="3">
        <v>5</v>
      </c>
      <c r="N13">
        <f t="shared" si="4"/>
        <v>54</v>
      </c>
      <c r="O13">
        <f t="shared" si="5"/>
        <v>9.2592592592592595</v>
      </c>
      <c r="P13">
        <f t="shared" si="6"/>
        <v>10.308641975308641</v>
      </c>
      <c r="Q13">
        <f t="shared" si="7"/>
        <v>2.6600569662241078</v>
      </c>
    </row>
    <row r="14" spans="1:17" x14ac:dyDescent="0.2">
      <c r="A14" s="83"/>
      <c r="B14" s="83"/>
      <c r="C14" s="6" t="s">
        <v>14</v>
      </c>
      <c r="D14" s="3">
        <v>30</v>
      </c>
      <c r="E14" s="3">
        <v>8</v>
      </c>
      <c r="F14">
        <f t="shared" si="0"/>
        <v>38</v>
      </c>
      <c r="G14">
        <f t="shared" si="1"/>
        <v>21.052631578947366</v>
      </c>
      <c r="H14" s="3">
        <v>35</v>
      </c>
      <c r="I14" s="3">
        <v>10</v>
      </c>
      <c r="J14">
        <f t="shared" si="2"/>
        <v>45</v>
      </c>
      <c r="K14">
        <f t="shared" si="3"/>
        <v>22.222222222222221</v>
      </c>
      <c r="L14" s="3">
        <v>33</v>
      </c>
      <c r="M14" s="3">
        <v>9</v>
      </c>
      <c r="N14">
        <f t="shared" si="4"/>
        <v>42</v>
      </c>
      <c r="O14">
        <f t="shared" si="5"/>
        <v>21.428571428571427</v>
      </c>
      <c r="P14">
        <f t="shared" si="6"/>
        <v>21.56780840991367</v>
      </c>
      <c r="Q14">
        <f t="shared" si="7"/>
        <v>0.59709779009723163</v>
      </c>
    </row>
    <row r="15" spans="1:17" x14ac:dyDescent="0.2">
      <c r="A15" s="83"/>
      <c r="B15" s="83" t="s">
        <v>81</v>
      </c>
      <c r="C15" s="6" t="s">
        <v>13</v>
      </c>
      <c r="D15" s="3">
        <v>24</v>
      </c>
      <c r="E15" s="3">
        <v>6</v>
      </c>
      <c r="F15">
        <f t="shared" si="0"/>
        <v>30</v>
      </c>
      <c r="G15">
        <f t="shared" si="1"/>
        <v>20</v>
      </c>
      <c r="H15" s="3">
        <v>26</v>
      </c>
      <c r="I15" s="3">
        <v>5</v>
      </c>
      <c r="J15">
        <f t="shared" si="2"/>
        <v>31</v>
      </c>
      <c r="K15">
        <f t="shared" si="3"/>
        <v>16.129032258064516</v>
      </c>
      <c r="L15" s="3">
        <v>31</v>
      </c>
      <c r="M15" s="3">
        <v>5</v>
      </c>
      <c r="N15">
        <f t="shared" si="4"/>
        <v>36</v>
      </c>
      <c r="O15">
        <f t="shared" si="5"/>
        <v>13.888888888888889</v>
      </c>
      <c r="P15">
        <f t="shared" si="6"/>
        <v>16.672640382317798</v>
      </c>
      <c r="Q15">
        <f t="shared" si="7"/>
        <v>3.0916099523795357</v>
      </c>
    </row>
    <row r="16" spans="1:17" x14ac:dyDescent="0.2">
      <c r="A16" s="83"/>
      <c r="B16" s="83"/>
      <c r="C16" s="6" t="s">
        <v>14</v>
      </c>
      <c r="D16" s="3">
        <v>7</v>
      </c>
      <c r="E16" s="3">
        <v>5</v>
      </c>
      <c r="F16">
        <f t="shared" si="0"/>
        <v>12</v>
      </c>
      <c r="G16">
        <f t="shared" si="1"/>
        <v>41.666666666666671</v>
      </c>
      <c r="H16" s="3">
        <v>11</v>
      </c>
      <c r="I16" s="3">
        <v>6</v>
      </c>
      <c r="J16">
        <f t="shared" si="2"/>
        <v>17</v>
      </c>
      <c r="K16">
        <f t="shared" si="3"/>
        <v>35.294117647058826</v>
      </c>
      <c r="L16" s="3">
        <v>9</v>
      </c>
      <c r="M16" s="3">
        <v>7</v>
      </c>
      <c r="N16">
        <f t="shared" si="4"/>
        <v>16</v>
      </c>
      <c r="O16">
        <f t="shared" si="5"/>
        <v>43.75</v>
      </c>
      <c r="P16">
        <f t="shared" si="6"/>
        <v>40.236928104575163</v>
      </c>
      <c r="Q16">
        <f t="shared" si="7"/>
        <v>4.4055193630994411</v>
      </c>
    </row>
    <row r="17" spans="1:13" x14ac:dyDescent="0.2">
      <c r="C17" s="2"/>
      <c r="H17" s="2"/>
      <c r="J17" s="3"/>
      <c r="K17" s="3"/>
      <c r="L17" s="3"/>
      <c r="M17" s="3"/>
    </row>
    <row r="18" spans="1:13" x14ac:dyDescent="0.2">
      <c r="C18" s="2"/>
      <c r="H18" s="2"/>
      <c r="J18" s="3"/>
      <c r="K18" s="3"/>
      <c r="L18" s="3"/>
      <c r="M18" s="3"/>
    </row>
    <row r="19" spans="1:13" x14ac:dyDescent="0.2">
      <c r="C19" s="2"/>
      <c r="H19" s="2"/>
      <c r="J19" s="3"/>
      <c r="K19" s="3"/>
      <c r="L19" s="3"/>
      <c r="M19" s="3"/>
    </row>
    <row r="20" spans="1:13" x14ac:dyDescent="0.2">
      <c r="A20" s="83"/>
      <c r="B20" s="2"/>
      <c r="C20" s="6"/>
      <c r="D20" s="3"/>
      <c r="E20" s="3"/>
      <c r="F20" s="3"/>
      <c r="G20" s="3"/>
      <c r="H20" s="2"/>
      <c r="J20" s="3"/>
      <c r="K20" s="3"/>
      <c r="L20" s="3"/>
      <c r="M20" s="3"/>
    </row>
    <row r="21" spans="1:13" x14ac:dyDescent="0.2">
      <c r="A21" s="83"/>
      <c r="B21" s="83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1:13" x14ac:dyDescent="0.2">
      <c r="A22" s="83"/>
      <c r="B22" s="83"/>
      <c r="C22" s="6"/>
      <c r="D22" s="3"/>
      <c r="E22" s="3"/>
      <c r="F22" s="3"/>
      <c r="G22" s="3"/>
      <c r="H22" s="2"/>
      <c r="J22" s="3"/>
      <c r="K22" s="3"/>
      <c r="L22" s="3"/>
      <c r="M22" s="3"/>
    </row>
    <row r="23" spans="1:13" x14ac:dyDescent="0.2">
      <c r="A23" s="83"/>
      <c r="B23" s="83"/>
      <c r="C23" s="6"/>
      <c r="D23" s="3"/>
      <c r="E23" s="3"/>
      <c r="F23" s="3"/>
      <c r="G23" s="3"/>
      <c r="H23" s="2"/>
      <c r="J23" s="3"/>
      <c r="K23" s="3"/>
      <c r="L23" s="3"/>
      <c r="M23" s="3"/>
    </row>
    <row r="24" spans="1:13" x14ac:dyDescent="0.2">
      <c r="A24" s="83"/>
      <c r="B24" s="83"/>
      <c r="C24" s="6"/>
      <c r="D24" s="3"/>
      <c r="E24" s="3"/>
      <c r="F24" s="3"/>
      <c r="G24" s="3"/>
      <c r="H24" s="2"/>
      <c r="J24" s="3"/>
      <c r="K24" s="3"/>
      <c r="L24" s="3"/>
      <c r="M24" s="3"/>
    </row>
    <row r="25" spans="1:13" x14ac:dyDescent="0.2">
      <c r="A25" s="83"/>
      <c r="B25" s="83"/>
      <c r="C25" s="6"/>
      <c r="D25" s="3"/>
      <c r="E25" s="3"/>
      <c r="F25" s="3"/>
      <c r="G25" s="3"/>
      <c r="H25" s="2"/>
      <c r="J25" s="3"/>
      <c r="K25" s="3"/>
      <c r="L25" s="3"/>
      <c r="M25" s="3"/>
    </row>
    <row r="26" spans="1:13" x14ac:dyDescent="0.2">
      <c r="A26" s="83"/>
      <c r="B26" s="2"/>
      <c r="C26" s="6"/>
      <c r="D26" s="3"/>
      <c r="E26" s="3"/>
      <c r="F26" s="3"/>
      <c r="G26" s="3"/>
      <c r="H26" s="2"/>
      <c r="J26" s="3"/>
      <c r="K26" s="3"/>
      <c r="L26" s="3"/>
      <c r="M26" s="3"/>
    </row>
    <row r="27" spans="1:13" x14ac:dyDescent="0.2">
      <c r="A27" s="83"/>
      <c r="B27" s="83"/>
      <c r="C27" s="6"/>
      <c r="D27" s="3"/>
      <c r="E27" s="3"/>
      <c r="F27" s="3"/>
      <c r="G27" s="3"/>
      <c r="H27" s="2"/>
      <c r="J27" s="3"/>
      <c r="K27" s="3"/>
      <c r="L27" s="3"/>
      <c r="M27" s="3"/>
    </row>
    <row r="28" spans="1:13" x14ac:dyDescent="0.2">
      <c r="A28" s="83"/>
      <c r="B28" s="83"/>
      <c r="C28" s="6"/>
      <c r="D28" s="3"/>
      <c r="E28" s="3"/>
      <c r="F28" s="3"/>
      <c r="G28" s="3"/>
      <c r="H28" s="2"/>
      <c r="J28" s="3"/>
      <c r="K28" s="3"/>
      <c r="L28" s="3"/>
      <c r="M28" s="3"/>
    </row>
    <row r="29" spans="1:13" x14ac:dyDescent="0.2">
      <c r="A29" s="83"/>
      <c r="B29" s="83"/>
      <c r="C29" s="6"/>
      <c r="D29" s="3"/>
      <c r="E29" s="3"/>
      <c r="F29" s="3"/>
      <c r="G29" s="3"/>
      <c r="H29" s="2"/>
      <c r="J29" s="3"/>
      <c r="K29" s="3"/>
      <c r="L29" s="3"/>
      <c r="M29" s="3"/>
    </row>
    <row r="30" spans="1:13" x14ac:dyDescent="0.2">
      <c r="A30" s="83"/>
      <c r="B30" s="83"/>
      <c r="C30" s="6"/>
      <c r="D30" s="3"/>
      <c r="E30" s="3"/>
      <c r="F30" s="3"/>
      <c r="G30" s="3"/>
      <c r="H30" s="2"/>
      <c r="J30" s="3"/>
      <c r="K30" s="3"/>
      <c r="L30" s="3"/>
      <c r="M30" s="3"/>
    </row>
    <row r="31" spans="1:13" x14ac:dyDescent="0.2">
      <c r="A31" s="83"/>
      <c r="B31" s="83"/>
      <c r="C31" s="6"/>
      <c r="D31" s="3"/>
      <c r="E31" s="3"/>
      <c r="F31" s="3"/>
      <c r="G31" s="3"/>
      <c r="H31" s="2"/>
      <c r="J31" s="3"/>
      <c r="K31" s="3"/>
      <c r="L31" s="3"/>
      <c r="M31" s="3"/>
    </row>
    <row r="32" spans="1:13" x14ac:dyDescent="0.2">
      <c r="C32" s="2"/>
      <c r="H32" s="2"/>
      <c r="J32" s="3"/>
      <c r="K32" s="3"/>
      <c r="L32" s="3"/>
      <c r="M32" s="3"/>
    </row>
    <row r="33" spans="3:25" x14ac:dyDescent="0.2">
      <c r="C33" s="83"/>
      <c r="H33" s="83"/>
      <c r="J33" s="3"/>
      <c r="K33" s="3"/>
      <c r="L33" s="3"/>
      <c r="M33" s="3"/>
    </row>
    <row r="34" spans="3:25" x14ac:dyDescent="0.2">
      <c r="C34" s="83"/>
      <c r="H34" s="83"/>
      <c r="J34" s="3"/>
      <c r="K34" s="3"/>
      <c r="L34" s="3"/>
      <c r="M34" s="3"/>
    </row>
    <row r="35" spans="3:25" x14ac:dyDescent="0.2">
      <c r="C35" s="83"/>
      <c r="H35" s="83"/>
      <c r="J35" s="3"/>
      <c r="K35" s="3"/>
      <c r="L35" s="3"/>
      <c r="M35" s="3"/>
    </row>
    <row r="36" spans="3:25" x14ac:dyDescent="0.2">
      <c r="C36" s="83"/>
      <c r="H36" s="83"/>
      <c r="J36" s="3"/>
      <c r="K36" s="3"/>
      <c r="L36" s="3"/>
      <c r="M36" s="3"/>
    </row>
    <row r="37" spans="3:25" x14ac:dyDescent="0.2">
      <c r="C37" s="83"/>
      <c r="H37" s="83"/>
      <c r="J37" s="3"/>
      <c r="K37" s="3"/>
      <c r="L37" s="3"/>
      <c r="M37" s="3"/>
    </row>
    <row r="38" spans="3:25" x14ac:dyDescent="0.2">
      <c r="H38" s="83"/>
      <c r="I38" s="2"/>
      <c r="J38" s="6"/>
      <c r="Q38" s="6"/>
    </row>
    <row r="39" spans="3:25" x14ac:dyDescent="0.2">
      <c r="H39" s="83"/>
      <c r="I39" s="83"/>
      <c r="J39" s="6"/>
      <c r="N39" s="6"/>
    </row>
    <row r="40" spans="3:25" x14ac:dyDescent="0.2">
      <c r="H40" s="83"/>
      <c r="I40" s="83"/>
      <c r="J40" s="6"/>
      <c r="N40" s="6"/>
    </row>
    <row r="41" spans="3:25" x14ac:dyDescent="0.2">
      <c r="H41" s="83"/>
      <c r="I41" s="83"/>
      <c r="J41" s="6"/>
      <c r="N41" s="6"/>
    </row>
    <row r="42" spans="3:25" x14ac:dyDescent="0.2">
      <c r="H42" s="83"/>
      <c r="I42" s="83"/>
      <c r="J42" s="6"/>
      <c r="N42" s="6"/>
    </row>
    <row r="43" spans="3:25" x14ac:dyDescent="0.2">
      <c r="H43" s="83"/>
      <c r="I43" s="83"/>
      <c r="J43" s="6"/>
      <c r="N43" s="6"/>
    </row>
    <row r="44" spans="3:25" x14ac:dyDescent="0.2">
      <c r="H44" s="83"/>
      <c r="I44" s="2"/>
      <c r="J44" s="6"/>
      <c r="N44" s="6"/>
      <c r="Y44" s="5"/>
    </row>
    <row r="45" spans="3:25" x14ac:dyDescent="0.2">
      <c r="H45" s="83"/>
      <c r="I45" s="83"/>
      <c r="J45" s="6"/>
      <c r="N45" s="6"/>
    </row>
    <row r="46" spans="3:25" x14ac:dyDescent="0.2">
      <c r="H46" s="83"/>
      <c r="I46" s="83"/>
      <c r="J46" s="6"/>
      <c r="N46" s="6"/>
    </row>
    <row r="47" spans="3:25" x14ac:dyDescent="0.2">
      <c r="H47" s="83"/>
      <c r="I47" s="83"/>
      <c r="J47" s="6"/>
      <c r="N47" s="6"/>
    </row>
    <row r="48" spans="3:25" x14ac:dyDescent="0.2">
      <c r="H48" s="83"/>
      <c r="I48" s="83"/>
      <c r="J48" s="6"/>
      <c r="N48" s="6"/>
    </row>
    <row r="49" spans="8:25" x14ac:dyDescent="0.2">
      <c r="H49" s="83"/>
      <c r="I49" s="83"/>
      <c r="J49" s="6"/>
      <c r="N49" s="6"/>
    </row>
    <row r="50" spans="8:25" x14ac:dyDescent="0.2">
      <c r="N50" s="6"/>
    </row>
    <row r="51" spans="8:25" x14ac:dyDescent="0.2">
      <c r="N51" s="6"/>
    </row>
    <row r="52" spans="8:25" x14ac:dyDescent="0.2">
      <c r="N52" s="6"/>
      <c r="Y52" s="5"/>
    </row>
    <row r="53" spans="8:25" x14ac:dyDescent="0.2">
      <c r="N53" s="6"/>
    </row>
    <row r="54" spans="8:25" x14ac:dyDescent="0.2">
      <c r="N54" s="6"/>
    </row>
    <row r="55" spans="8:25" x14ac:dyDescent="0.2">
      <c r="N55" s="6"/>
    </row>
    <row r="56" spans="8:25" x14ac:dyDescent="0.2">
      <c r="N56" s="6"/>
    </row>
    <row r="57" spans="8:25" x14ac:dyDescent="0.2">
      <c r="N57" s="6"/>
    </row>
    <row r="58" spans="8:25" x14ac:dyDescent="0.2">
      <c r="N58" s="6"/>
    </row>
    <row r="59" spans="8:25" x14ac:dyDescent="0.2">
      <c r="N59" s="6"/>
    </row>
    <row r="60" spans="8:25" x14ac:dyDescent="0.2">
      <c r="N60" s="6"/>
    </row>
    <row r="61" spans="8:25" x14ac:dyDescent="0.2">
      <c r="N61" s="6"/>
    </row>
    <row r="62" spans="8:25" x14ac:dyDescent="0.2">
      <c r="N62" s="6"/>
    </row>
    <row r="63" spans="8:25" x14ac:dyDescent="0.2">
      <c r="N63" s="6"/>
    </row>
    <row r="64" spans="8:25" x14ac:dyDescent="0.2">
      <c r="N64" s="6"/>
    </row>
    <row r="65" spans="14:25" x14ac:dyDescent="0.2">
      <c r="N65" s="6"/>
    </row>
    <row r="66" spans="14:25" x14ac:dyDescent="0.2">
      <c r="N66" s="6"/>
    </row>
    <row r="67" spans="14:25" x14ac:dyDescent="0.2">
      <c r="N67" s="6"/>
    </row>
    <row r="68" spans="14:25" x14ac:dyDescent="0.2">
      <c r="N68" s="6"/>
    </row>
    <row r="69" spans="14:25" x14ac:dyDescent="0.2">
      <c r="N69" s="6"/>
    </row>
    <row r="70" spans="14:25" x14ac:dyDescent="0.2">
      <c r="N70" s="6"/>
    </row>
    <row r="71" spans="14:25" x14ac:dyDescent="0.2">
      <c r="N71" s="6"/>
      <c r="Y71" s="5"/>
    </row>
    <row r="72" spans="14:25" x14ac:dyDescent="0.2">
      <c r="N72" s="6"/>
    </row>
    <row r="73" spans="14:25" x14ac:dyDescent="0.2">
      <c r="N73" s="6"/>
    </row>
    <row r="74" spans="14:25" x14ac:dyDescent="0.2">
      <c r="N74" s="6"/>
    </row>
  </sheetData>
  <mergeCells count="23">
    <mergeCell ref="D3:F3"/>
    <mergeCell ref="H3:J3"/>
    <mergeCell ref="L3:N3"/>
    <mergeCell ref="A5:A10"/>
    <mergeCell ref="B6:B8"/>
    <mergeCell ref="B9:B10"/>
    <mergeCell ref="A11:A16"/>
    <mergeCell ref="B12:B14"/>
    <mergeCell ref="B15:B16"/>
    <mergeCell ref="A20:A25"/>
    <mergeCell ref="B21:B23"/>
    <mergeCell ref="B24:B25"/>
    <mergeCell ref="A26:A31"/>
    <mergeCell ref="B27:B29"/>
    <mergeCell ref="B30:B31"/>
    <mergeCell ref="C33:C37"/>
    <mergeCell ref="H33:H37"/>
    <mergeCell ref="I39:I41"/>
    <mergeCell ref="I42:I43"/>
    <mergeCell ref="H44:H49"/>
    <mergeCell ref="I45:I47"/>
    <mergeCell ref="I48:I49"/>
    <mergeCell ref="H38:H4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0E6F-A964-40A8-982A-C138AE0C9794}">
  <dimension ref="A3:X146"/>
  <sheetViews>
    <sheetView workbookViewId="0">
      <selection activeCell="N27" sqref="N27:X159"/>
    </sheetView>
  </sheetViews>
  <sheetFormatPr baseColWidth="10" defaultColWidth="8.83203125" defaultRowHeight="15" x14ac:dyDescent="0.2"/>
  <cols>
    <col min="15" max="15" width="26.5" bestFit="1" customWidth="1"/>
  </cols>
  <sheetData>
    <row r="3" spans="1:15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1:15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15" x14ac:dyDescent="0.2">
      <c r="B5" s="2"/>
      <c r="C5" s="6" t="s">
        <v>9</v>
      </c>
      <c r="D5" s="3">
        <v>185</v>
      </c>
      <c r="E5" s="3">
        <v>1</v>
      </c>
      <c r="F5">
        <f t="shared" ref="F5:F20" si="0">SUM(D5:E5)</f>
        <v>186</v>
      </c>
      <c r="G5">
        <f t="shared" ref="G5:G20" si="1">(E5/F5)*100</f>
        <v>0.53763440860215062</v>
      </c>
      <c r="H5" s="3">
        <v>187</v>
      </c>
      <c r="I5" s="3">
        <v>3</v>
      </c>
      <c r="J5">
        <f>H5+I5</f>
        <v>190</v>
      </c>
      <c r="K5">
        <f>(I5/J5)*100</f>
        <v>1.5789473684210527</v>
      </c>
      <c r="L5" s="3">
        <v>175</v>
      </c>
      <c r="M5" s="3">
        <v>2</v>
      </c>
      <c r="N5">
        <f>SUM(L5:M5)</f>
        <v>177</v>
      </c>
      <c r="O5">
        <f>(M5/N5)*100</f>
        <v>1.1299435028248588</v>
      </c>
    </row>
    <row r="6" spans="1:15" x14ac:dyDescent="0.2">
      <c r="B6" s="2"/>
      <c r="C6" s="6" t="s">
        <v>16</v>
      </c>
      <c r="D6" s="3">
        <v>166</v>
      </c>
      <c r="E6" s="3">
        <v>3</v>
      </c>
      <c r="F6">
        <f t="shared" si="0"/>
        <v>169</v>
      </c>
      <c r="G6">
        <f t="shared" si="1"/>
        <v>1.7751479289940828</v>
      </c>
      <c r="H6" s="3">
        <v>159</v>
      </c>
      <c r="I6" s="3">
        <v>5</v>
      </c>
      <c r="J6">
        <f>H6+I6</f>
        <v>164</v>
      </c>
      <c r="K6">
        <f>(I6/J6)*100</f>
        <v>3.0487804878048781</v>
      </c>
      <c r="L6" s="3">
        <v>146</v>
      </c>
      <c r="M6" s="3">
        <v>6</v>
      </c>
      <c r="N6">
        <f>SUM(L6:M6)</f>
        <v>152</v>
      </c>
      <c r="O6">
        <f>(M6/N6)*100</f>
        <v>3.9473684210526314</v>
      </c>
    </row>
    <row r="7" spans="1:15" x14ac:dyDescent="0.2">
      <c r="B7" s="4"/>
      <c r="C7" s="4" t="s">
        <v>13</v>
      </c>
      <c r="D7" s="3">
        <v>155</v>
      </c>
      <c r="E7" s="3">
        <v>7</v>
      </c>
      <c r="F7">
        <f t="shared" si="0"/>
        <v>162</v>
      </c>
      <c r="G7">
        <f t="shared" si="1"/>
        <v>4.3209876543209873</v>
      </c>
      <c r="H7" s="3">
        <v>148</v>
      </c>
      <c r="I7" s="3">
        <v>6</v>
      </c>
      <c r="J7">
        <f t="shared" ref="J7:J20" si="2">H7+I7</f>
        <v>154</v>
      </c>
      <c r="K7">
        <f t="shared" ref="K7:K20" si="3">(I7/J7)*100</f>
        <v>3.8961038961038961</v>
      </c>
      <c r="L7" s="3">
        <v>139</v>
      </c>
      <c r="M7" s="3">
        <v>7</v>
      </c>
      <c r="N7">
        <f t="shared" ref="N7:N12" si="4">SUM(L7:M7)</f>
        <v>146</v>
      </c>
      <c r="O7">
        <f t="shared" ref="O7:O20" si="5">(M7/N7)*100</f>
        <v>4.7945205479452051</v>
      </c>
    </row>
    <row r="8" spans="1:15" x14ac:dyDescent="0.2">
      <c r="B8" s="4"/>
      <c r="C8" s="4" t="s">
        <v>14</v>
      </c>
      <c r="D8" s="3">
        <v>135</v>
      </c>
      <c r="E8" s="3">
        <v>19</v>
      </c>
      <c r="F8">
        <f t="shared" si="0"/>
        <v>154</v>
      </c>
      <c r="G8">
        <f t="shared" si="1"/>
        <v>12.337662337662337</v>
      </c>
      <c r="H8" s="3">
        <v>125</v>
      </c>
      <c r="I8" s="3">
        <v>17</v>
      </c>
      <c r="J8">
        <f t="shared" si="2"/>
        <v>142</v>
      </c>
      <c r="K8">
        <f t="shared" si="3"/>
        <v>11.971830985915492</v>
      </c>
      <c r="L8" s="3">
        <v>127</v>
      </c>
      <c r="M8" s="3">
        <v>17</v>
      </c>
      <c r="N8">
        <f t="shared" si="4"/>
        <v>144</v>
      </c>
      <c r="O8">
        <f t="shared" si="5"/>
        <v>11.805555555555555</v>
      </c>
    </row>
    <row r="9" spans="1:15" x14ac:dyDescent="0.2">
      <c r="B9" s="83" t="s">
        <v>17</v>
      </c>
      <c r="C9" s="6" t="s">
        <v>9</v>
      </c>
      <c r="D9" s="3">
        <v>178</v>
      </c>
      <c r="E9" s="3">
        <v>3</v>
      </c>
      <c r="F9">
        <f t="shared" si="0"/>
        <v>181</v>
      </c>
      <c r="G9">
        <f t="shared" si="1"/>
        <v>1.6574585635359116</v>
      </c>
      <c r="H9" s="3">
        <v>181</v>
      </c>
      <c r="I9" s="3">
        <v>1</v>
      </c>
      <c r="J9">
        <f t="shared" si="2"/>
        <v>182</v>
      </c>
      <c r="K9">
        <f t="shared" si="3"/>
        <v>0.5494505494505495</v>
      </c>
      <c r="L9" s="3">
        <v>190</v>
      </c>
      <c r="M9" s="3">
        <v>4</v>
      </c>
      <c r="N9">
        <f t="shared" si="4"/>
        <v>194</v>
      </c>
      <c r="O9">
        <f t="shared" si="5"/>
        <v>2.0618556701030926</v>
      </c>
    </row>
    <row r="10" spans="1:15" x14ac:dyDescent="0.2">
      <c r="B10" s="83"/>
      <c r="C10" s="6" t="s">
        <v>16</v>
      </c>
      <c r="D10" s="3">
        <v>183</v>
      </c>
      <c r="E10" s="3">
        <v>3</v>
      </c>
      <c r="F10">
        <f t="shared" si="0"/>
        <v>186</v>
      </c>
      <c r="G10">
        <f t="shared" si="1"/>
        <v>1.6129032258064515</v>
      </c>
      <c r="H10" s="3">
        <v>179</v>
      </c>
      <c r="I10" s="3">
        <v>3</v>
      </c>
      <c r="J10">
        <f t="shared" si="2"/>
        <v>182</v>
      </c>
      <c r="K10">
        <f t="shared" si="3"/>
        <v>1.6483516483516485</v>
      </c>
      <c r="L10" s="3">
        <v>178</v>
      </c>
      <c r="M10" s="3">
        <v>4</v>
      </c>
      <c r="N10">
        <f t="shared" si="4"/>
        <v>182</v>
      </c>
      <c r="O10">
        <f t="shared" si="5"/>
        <v>2.197802197802198</v>
      </c>
    </row>
    <row r="11" spans="1:15" x14ac:dyDescent="0.2">
      <c r="B11" s="83"/>
      <c r="C11" s="4" t="s">
        <v>13</v>
      </c>
      <c r="D11" s="3">
        <v>166</v>
      </c>
      <c r="E11" s="3">
        <v>2</v>
      </c>
      <c r="F11">
        <f t="shared" si="0"/>
        <v>168</v>
      </c>
      <c r="G11">
        <f t="shared" si="1"/>
        <v>1.1904761904761905</v>
      </c>
      <c r="H11" s="3">
        <v>156</v>
      </c>
      <c r="I11" s="3">
        <v>4</v>
      </c>
      <c r="J11">
        <f t="shared" si="2"/>
        <v>160</v>
      </c>
      <c r="K11">
        <f t="shared" si="3"/>
        <v>2.5</v>
      </c>
      <c r="L11" s="3">
        <v>149</v>
      </c>
      <c r="M11" s="3">
        <v>7</v>
      </c>
      <c r="N11">
        <f t="shared" si="4"/>
        <v>156</v>
      </c>
      <c r="O11">
        <f t="shared" si="5"/>
        <v>4.4871794871794872</v>
      </c>
    </row>
    <row r="12" spans="1:15" x14ac:dyDescent="0.2">
      <c r="B12" s="83"/>
      <c r="C12" s="4" t="s">
        <v>14</v>
      </c>
      <c r="D12" s="3">
        <v>145</v>
      </c>
      <c r="E12" s="3">
        <v>6</v>
      </c>
      <c r="F12">
        <f t="shared" si="0"/>
        <v>151</v>
      </c>
      <c r="G12">
        <f t="shared" si="1"/>
        <v>3.9735099337748347</v>
      </c>
      <c r="H12" s="3">
        <v>133</v>
      </c>
      <c r="I12" s="3">
        <v>7</v>
      </c>
      <c r="J12">
        <f t="shared" si="2"/>
        <v>140</v>
      </c>
      <c r="K12">
        <f t="shared" si="3"/>
        <v>5</v>
      </c>
      <c r="L12" s="3">
        <v>128</v>
      </c>
      <c r="M12" s="3">
        <v>9</v>
      </c>
      <c r="N12">
        <f t="shared" si="4"/>
        <v>137</v>
      </c>
      <c r="O12">
        <f t="shared" si="5"/>
        <v>6.5693430656934311</v>
      </c>
    </row>
    <row r="13" spans="1:15" x14ac:dyDescent="0.2">
      <c r="B13" s="83" t="s">
        <v>11</v>
      </c>
      <c r="C13" s="6" t="s">
        <v>9</v>
      </c>
      <c r="D13" s="3">
        <v>46</v>
      </c>
      <c r="E13" s="3">
        <v>25</v>
      </c>
      <c r="F13">
        <f t="shared" si="0"/>
        <v>71</v>
      </c>
      <c r="G13">
        <f t="shared" si="1"/>
        <v>35.2112676056338</v>
      </c>
      <c r="H13" s="3">
        <v>51</v>
      </c>
      <c r="I13" s="3">
        <v>33</v>
      </c>
      <c r="J13">
        <f t="shared" si="2"/>
        <v>84</v>
      </c>
      <c r="K13">
        <f t="shared" si="3"/>
        <v>39.285714285714285</v>
      </c>
      <c r="L13" s="3">
        <v>55</v>
      </c>
      <c r="M13" s="3">
        <v>33</v>
      </c>
      <c r="N13">
        <f t="shared" ref="N13:N20" si="6">SUM(L13:M13)</f>
        <v>88</v>
      </c>
      <c r="O13">
        <f t="shared" si="5"/>
        <v>37.5</v>
      </c>
    </row>
    <row r="14" spans="1:15" x14ac:dyDescent="0.2">
      <c r="B14" s="83"/>
      <c r="C14" s="6" t="s">
        <v>16</v>
      </c>
      <c r="D14" s="3">
        <v>47</v>
      </c>
      <c r="E14" s="3">
        <v>26</v>
      </c>
      <c r="F14">
        <f t="shared" si="0"/>
        <v>73</v>
      </c>
      <c r="G14">
        <f t="shared" si="1"/>
        <v>35.61643835616438</v>
      </c>
      <c r="H14" s="3">
        <v>52</v>
      </c>
      <c r="I14" s="3">
        <v>32</v>
      </c>
      <c r="J14">
        <f t="shared" si="2"/>
        <v>84</v>
      </c>
      <c r="K14">
        <f t="shared" si="3"/>
        <v>38.095238095238095</v>
      </c>
      <c r="L14" s="3">
        <v>55</v>
      </c>
      <c r="M14" s="3">
        <v>30</v>
      </c>
      <c r="N14">
        <f t="shared" si="6"/>
        <v>85</v>
      </c>
      <c r="O14">
        <f t="shared" si="5"/>
        <v>35.294117647058826</v>
      </c>
    </row>
    <row r="15" spans="1:15" x14ac:dyDescent="0.2">
      <c r="A15" s="85"/>
      <c r="B15" s="83"/>
      <c r="C15" s="4" t="s">
        <v>13</v>
      </c>
      <c r="D15" s="3">
        <v>57</v>
      </c>
      <c r="E15" s="3">
        <v>32</v>
      </c>
      <c r="F15">
        <f t="shared" si="0"/>
        <v>89</v>
      </c>
      <c r="G15">
        <f t="shared" si="1"/>
        <v>35.955056179775283</v>
      </c>
      <c r="H15" s="3">
        <v>63</v>
      </c>
      <c r="I15" s="3">
        <v>35</v>
      </c>
      <c r="J15">
        <f t="shared" si="2"/>
        <v>98</v>
      </c>
      <c r="K15">
        <f t="shared" si="3"/>
        <v>35.714285714285715</v>
      </c>
      <c r="L15" s="3">
        <v>60</v>
      </c>
      <c r="M15" s="3">
        <v>32</v>
      </c>
      <c r="N15">
        <f t="shared" si="6"/>
        <v>92</v>
      </c>
      <c r="O15">
        <f t="shared" si="5"/>
        <v>34.782608695652172</v>
      </c>
    </row>
    <row r="16" spans="1:15" x14ac:dyDescent="0.2">
      <c r="A16" s="85"/>
      <c r="B16" s="83"/>
      <c r="C16" s="4" t="s">
        <v>14</v>
      </c>
      <c r="D16" s="3">
        <v>50</v>
      </c>
      <c r="E16" s="3">
        <v>60</v>
      </c>
      <c r="F16">
        <f t="shared" si="0"/>
        <v>110</v>
      </c>
      <c r="G16">
        <f t="shared" si="1"/>
        <v>54.54545454545454</v>
      </c>
      <c r="H16" s="3">
        <v>51</v>
      </c>
      <c r="I16" s="3">
        <v>59</v>
      </c>
      <c r="J16">
        <f t="shared" si="2"/>
        <v>110</v>
      </c>
      <c r="K16">
        <f t="shared" si="3"/>
        <v>53.63636363636364</v>
      </c>
      <c r="L16" s="3">
        <v>45</v>
      </c>
      <c r="M16" s="3">
        <v>61</v>
      </c>
      <c r="N16">
        <f t="shared" si="6"/>
        <v>106</v>
      </c>
      <c r="O16">
        <f t="shared" si="5"/>
        <v>57.547169811320757</v>
      </c>
    </row>
    <row r="17" spans="2:24" x14ac:dyDescent="0.2">
      <c r="B17" s="83" t="s">
        <v>18</v>
      </c>
      <c r="C17" s="6" t="s">
        <v>9</v>
      </c>
      <c r="D17" s="3">
        <v>55</v>
      </c>
      <c r="E17" s="3">
        <v>32</v>
      </c>
      <c r="F17">
        <f t="shared" si="0"/>
        <v>87</v>
      </c>
      <c r="G17">
        <f t="shared" si="1"/>
        <v>36.781609195402297</v>
      </c>
      <c r="H17" s="3">
        <v>45</v>
      </c>
      <c r="I17" s="3">
        <v>36</v>
      </c>
      <c r="J17">
        <f t="shared" si="2"/>
        <v>81</v>
      </c>
      <c r="K17">
        <f t="shared" si="3"/>
        <v>44.444444444444443</v>
      </c>
      <c r="L17" s="3">
        <v>42</v>
      </c>
      <c r="M17" s="3">
        <v>30</v>
      </c>
      <c r="N17">
        <f t="shared" si="6"/>
        <v>72</v>
      </c>
      <c r="O17">
        <f t="shared" si="5"/>
        <v>41.666666666666671</v>
      </c>
    </row>
    <row r="18" spans="2:24" x14ac:dyDescent="0.2">
      <c r="B18" s="83"/>
      <c r="C18" s="6" t="s">
        <v>16</v>
      </c>
      <c r="D18" s="3">
        <v>56</v>
      </c>
      <c r="E18" s="3">
        <v>42</v>
      </c>
      <c r="F18">
        <f t="shared" si="0"/>
        <v>98</v>
      </c>
      <c r="G18">
        <f t="shared" si="1"/>
        <v>42.857142857142854</v>
      </c>
      <c r="H18" s="3">
        <v>47</v>
      </c>
      <c r="I18" s="3">
        <v>34</v>
      </c>
      <c r="J18">
        <f t="shared" si="2"/>
        <v>81</v>
      </c>
      <c r="K18">
        <f t="shared" si="3"/>
        <v>41.975308641975303</v>
      </c>
      <c r="L18" s="3">
        <v>51</v>
      </c>
      <c r="M18" s="3">
        <v>37</v>
      </c>
      <c r="N18">
        <f t="shared" si="6"/>
        <v>88</v>
      </c>
      <c r="O18">
        <f t="shared" si="5"/>
        <v>42.045454545454547</v>
      </c>
    </row>
    <row r="19" spans="2:24" ht="15" customHeight="1" x14ac:dyDescent="0.2">
      <c r="B19" s="83"/>
      <c r="C19" s="4" t="s">
        <v>13</v>
      </c>
      <c r="D19" s="3">
        <v>53</v>
      </c>
      <c r="E19" s="3">
        <v>25</v>
      </c>
      <c r="F19">
        <f t="shared" si="0"/>
        <v>78</v>
      </c>
      <c r="G19">
        <f t="shared" si="1"/>
        <v>32.051282051282051</v>
      </c>
      <c r="H19" s="3">
        <v>55</v>
      </c>
      <c r="I19" s="3">
        <v>33</v>
      </c>
      <c r="J19">
        <f t="shared" si="2"/>
        <v>88</v>
      </c>
      <c r="K19">
        <f t="shared" si="3"/>
        <v>37.5</v>
      </c>
      <c r="L19" s="3">
        <v>64</v>
      </c>
      <c r="M19" s="3">
        <v>25</v>
      </c>
      <c r="N19">
        <f t="shared" si="6"/>
        <v>89</v>
      </c>
      <c r="O19">
        <f t="shared" si="5"/>
        <v>28.08988764044944</v>
      </c>
    </row>
    <row r="20" spans="2:24" x14ac:dyDescent="0.2">
      <c r="B20" s="83"/>
      <c r="C20" s="4" t="s">
        <v>14</v>
      </c>
      <c r="D20" s="3">
        <v>62</v>
      </c>
      <c r="E20" s="3">
        <v>26</v>
      </c>
      <c r="F20">
        <f t="shared" si="0"/>
        <v>88</v>
      </c>
      <c r="G20">
        <f t="shared" si="1"/>
        <v>29.545454545454547</v>
      </c>
      <c r="H20" s="3">
        <v>81</v>
      </c>
      <c r="I20" s="3">
        <v>41</v>
      </c>
      <c r="J20">
        <f t="shared" si="2"/>
        <v>122</v>
      </c>
      <c r="K20">
        <f t="shared" si="3"/>
        <v>33.606557377049178</v>
      </c>
      <c r="L20" s="3">
        <v>55</v>
      </c>
      <c r="M20" s="3">
        <v>27</v>
      </c>
      <c r="N20">
        <f t="shared" si="6"/>
        <v>82</v>
      </c>
      <c r="O20">
        <f t="shared" si="5"/>
        <v>32.926829268292686</v>
      </c>
    </row>
    <row r="21" spans="2:24" x14ac:dyDescent="0.2">
      <c r="C21" s="2"/>
    </row>
    <row r="22" spans="2:24" x14ac:dyDescent="0.2">
      <c r="C22" s="2"/>
    </row>
    <row r="23" spans="2:24" x14ac:dyDescent="0.2">
      <c r="C23" s="2"/>
      <c r="H23" s="2"/>
      <c r="J23" s="3"/>
      <c r="K23" s="3"/>
      <c r="L23" s="3"/>
      <c r="N23" s="3"/>
      <c r="O23" s="3"/>
      <c r="P23" s="3"/>
      <c r="R23" s="3"/>
      <c r="S23" s="3"/>
      <c r="T23" s="3"/>
      <c r="V23" s="3"/>
      <c r="W23" s="3"/>
      <c r="X23" s="3"/>
    </row>
    <row r="24" spans="2:24" x14ac:dyDescent="0.2">
      <c r="C24" s="2"/>
      <c r="H24" s="2"/>
    </row>
    <row r="25" spans="2:24" x14ac:dyDescent="0.2">
      <c r="C25" s="2"/>
      <c r="H25" s="2"/>
    </row>
    <row r="26" spans="2:24" x14ac:dyDescent="0.2">
      <c r="C26" s="2"/>
      <c r="H26" s="2"/>
    </row>
    <row r="27" spans="2:24" x14ac:dyDescent="0.2">
      <c r="C27" s="2"/>
      <c r="H27" s="2"/>
      <c r="J27" s="3"/>
      <c r="K27" s="3"/>
      <c r="L27" s="3"/>
      <c r="M27" s="3"/>
    </row>
    <row r="28" spans="2:24" x14ac:dyDescent="0.2">
      <c r="C28" s="2"/>
      <c r="H28" s="2"/>
      <c r="J28" s="3"/>
      <c r="K28" s="3"/>
      <c r="L28" s="3"/>
      <c r="M28" s="3"/>
    </row>
    <row r="29" spans="2:24" x14ac:dyDescent="0.2">
      <c r="C29" s="2"/>
      <c r="H29" s="2"/>
    </row>
    <row r="30" spans="2:24" x14ac:dyDescent="0.2">
      <c r="C30" s="2"/>
      <c r="H30" s="2"/>
    </row>
    <row r="31" spans="2:24" x14ac:dyDescent="0.2">
      <c r="C31" s="2"/>
      <c r="H31" s="2"/>
      <c r="S31" s="5"/>
    </row>
    <row r="32" spans="2:24" x14ac:dyDescent="0.2">
      <c r="C32" s="83"/>
      <c r="H32" s="83"/>
      <c r="S32" s="5"/>
    </row>
    <row r="33" spans="3:19" x14ac:dyDescent="0.2">
      <c r="C33" s="83"/>
      <c r="H33" s="83"/>
    </row>
    <row r="34" spans="3:19" x14ac:dyDescent="0.2">
      <c r="C34" s="83"/>
      <c r="H34" s="83"/>
    </row>
    <row r="35" spans="3:19" x14ac:dyDescent="0.2">
      <c r="C35" s="83"/>
      <c r="H35" s="83"/>
    </row>
    <row r="36" spans="3:19" x14ac:dyDescent="0.2">
      <c r="C36" s="83"/>
      <c r="H36" s="83"/>
    </row>
    <row r="37" spans="3:19" x14ac:dyDescent="0.2">
      <c r="C37" s="83"/>
      <c r="H37" s="83"/>
      <c r="S37" s="5"/>
    </row>
    <row r="38" spans="3:19" x14ac:dyDescent="0.2">
      <c r="C38" s="83"/>
      <c r="H38" s="83"/>
    </row>
    <row r="39" spans="3:19" x14ac:dyDescent="0.2">
      <c r="C39" s="83"/>
      <c r="H39" s="83"/>
    </row>
    <row r="40" spans="3:19" x14ac:dyDescent="0.2">
      <c r="C40" s="83"/>
      <c r="H40" s="83"/>
    </row>
    <row r="41" spans="3:19" x14ac:dyDescent="0.2">
      <c r="C41" s="83"/>
      <c r="H41" s="83"/>
      <c r="S41" s="5"/>
    </row>
    <row r="42" spans="3:19" x14ac:dyDescent="0.2">
      <c r="C42" s="83"/>
      <c r="H42" s="83"/>
    </row>
    <row r="43" spans="3:19" x14ac:dyDescent="0.2">
      <c r="C43" s="83"/>
      <c r="H43" s="83"/>
    </row>
    <row r="46" spans="3:19" x14ac:dyDescent="0.2">
      <c r="S46" s="5"/>
    </row>
    <row r="83" spans="19:19" x14ac:dyDescent="0.2">
      <c r="S83" s="5"/>
    </row>
    <row r="84" spans="19:19" x14ac:dyDescent="0.2">
      <c r="S84" s="5"/>
    </row>
    <row r="85" spans="19:19" x14ac:dyDescent="0.2">
      <c r="S85" s="5"/>
    </row>
    <row r="87" spans="19:19" x14ac:dyDescent="0.2">
      <c r="S87" s="5"/>
    </row>
    <row r="88" spans="19:19" x14ac:dyDescent="0.2">
      <c r="S88" s="5"/>
    </row>
    <row r="89" spans="19:19" x14ac:dyDescent="0.2">
      <c r="S89" s="5"/>
    </row>
    <row r="90" spans="19:19" x14ac:dyDescent="0.2">
      <c r="S90" s="5"/>
    </row>
    <row r="91" spans="19:19" x14ac:dyDescent="0.2">
      <c r="S91" s="5"/>
    </row>
    <row r="92" spans="19:19" x14ac:dyDescent="0.2">
      <c r="S92" s="5"/>
    </row>
    <row r="93" spans="19:19" x14ac:dyDescent="0.2">
      <c r="S93" s="5"/>
    </row>
    <row r="105" spans="19:19" x14ac:dyDescent="0.2">
      <c r="S105" s="5"/>
    </row>
    <row r="117" spans="19:19" x14ac:dyDescent="0.2">
      <c r="S117" s="5"/>
    </row>
    <row r="122" spans="19:19" x14ac:dyDescent="0.2">
      <c r="S122" s="5"/>
    </row>
    <row r="130" spans="19:19" x14ac:dyDescent="0.2">
      <c r="S130" s="5"/>
    </row>
    <row r="131" spans="19:19" x14ac:dyDescent="0.2">
      <c r="S131" s="5"/>
    </row>
    <row r="132" spans="19:19" x14ac:dyDescent="0.2">
      <c r="S132" s="5"/>
    </row>
    <row r="136" spans="19:19" x14ac:dyDescent="0.2">
      <c r="S136" s="5"/>
    </row>
    <row r="144" spans="19:19" x14ac:dyDescent="0.2">
      <c r="S144" s="5"/>
    </row>
    <row r="145" spans="19:19" x14ac:dyDescent="0.2">
      <c r="S145" s="5"/>
    </row>
    <row r="146" spans="19:19" x14ac:dyDescent="0.2">
      <c r="S146" s="5"/>
    </row>
  </sheetData>
  <mergeCells count="11">
    <mergeCell ref="L3:N3"/>
    <mergeCell ref="C32:C38"/>
    <mergeCell ref="H32:H38"/>
    <mergeCell ref="C39:C43"/>
    <mergeCell ref="H39:H43"/>
    <mergeCell ref="A15:A16"/>
    <mergeCell ref="B9:B12"/>
    <mergeCell ref="B17:B20"/>
    <mergeCell ref="D3:F3"/>
    <mergeCell ref="H3:J3"/>
    <mergeCell ref="B13:B1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D288-13DE-4293-996D-39CB7B54B719}">
  <dimension ref="A1:AA122"/>
  <sheetViews>
    <sheetView workbookViewId="0">
      <selection activeCell="G38" sqref="G38"/>
    </sheetView>
  </sheetViews>
  <sheetFormatPr baseColWidth="10" defaultColWidth="8.83203125" defaultRowHeight="15" x14ac:dyDescent="0.2"/>
  <cols>
    <col min="23" max="23" width="26.5" bestFit="1" customWidth="1"/>
  </cols>
  <sheetData>
    <row r="1" spans="1:27" ht="14.5" customHeight="1" x14ac:dyDescent="0.2"/>
    <row r="3" spans="1:27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1:27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27" x14ac:dyDescent="0.2">
      <c r="B5" s="2"/>
      <c r="C5" s="6" t="s">
        <v>9</v>
      </c>
      <c r="D5" s="3">
        <v>116</v>
      </c>
      <c r="E5" s="3">
        <v>13</v>
      </c>
      <c r="F5">
        <f t="shared" ref="F5:F20" si="0">SUM(D5:E5)</f>
        <v>129</v>
      </c>
      <c r="G5">
        <f t="shared" ref="G5:G20" si="1">(E5/F5)*100</f>
        <v>10.077519379844961</v>
      </c>
      <c r="H5" s="3">
        <v>131</v>
      </c>
      <c r="I5" s="3">
        <v>9</v>
      </c>
      <c r="J5">
        <f>H5+I5</f>
        <v>140</v>
      </c>
      <c r="K5">
        <f>(I5/J5)*100</f>
        <v>6.4285714285714279</v>
      </c>
      <c r="L5" s="3">
        <v>111</v>
      </c>
      <c r="M5" s="3">
        <v>11</v>
      </c>
      <c r="N5">
        <f>SUM(L5:M5)</f>
        <v>122</v>
      </c>
      <c r="O5">
        <f>(M5/N5)*100</f>
        <v>9.0163934426229506</v>
      </c>
    </row>
    <row r="6" spans="1:27" x14ac:dyDescent="0.2">
      <c r="B6" s="2"/>
      <c r="C6" s="6" t="s">
        <v>16</v>
      </c>
      <c r="D6" s="3">
        <v>88</v>
      </c>
      <c r="E6" s="3">
        <v>14</v>
      </c>
      <c r="F6">
        <f t="shared" si="0"/>
        <v>102</v>
      </c>
      <c r="G6">
        <f t="shared" si="1"/>
        <v>13.725490196078432</v>
      </c>
      <c r="H6" s="3">
        <v>101</v>
      </c>
      <c r="I6" s="3">
        <v>18</v>
      </c>
      <c r="J6">
        <f t="shared" ref="J6:J20" si="2">H6+I6</f>
        <v>119</v>
      </c>
      <c r="K6">
        <f t="shared" ref="K6:K20" si="3">(I6/J6)*100</f>
        <v>15.126050420168067</v>
      </c>
      <c r="L6" s="3">
        <v>96</v>
      </c>
      <c r="M6" s="3">
        <v>17</v>
      </c>
      <c r="N6">
        <f t="shared" ref="N6:N20" si="4">SUM(L6:M6)</f>
        <v>113</v>
      </c>
      <c r="O6">
        <f t="shared" ref="O6:O20" si="5">(M6/N6)*100</f>
        <v>15.044247787610621</v>
      </c>
    </row>
    <row r="7" spans="1:27" x14ac:dyDescent="0.2">
      <c r="B7" s="4"/>
      <c r="C7" s="4" t="s">
        <v>13</v>
      </c>
      <c r="D7" s="3">
        <v>132</v>
      </c>
      <c r="E7" s="3">
        <v>22</v>
      </c>
      <c r="F7">
        <f t="shared" si="0"/>
        <v>154</v>
      </c>
      <c r="G7">
        <f t="shared" si="1"/>
        <v>14.285714285714285</v>
      </c>
      <c r="H7" s="3">
        <v>128</v>
      </c>
      <c r="I7" s="3">
        <v>28</v>
      </c>
      <c r="J7">
        <f t="shared" si="2"/>
        <v>156</v>
      </c>
      <c r="K7">
        <f t="shared" si="3"/>
        <v>17.948717948717949</v>
      </c>
      <c r="L7" s="3">
        <v>121</v>
      </c>
      <c r="M7" s="3">
        <v>24</v>
      </c>
      <c r="N7">
        <f t="shared" si="4"/>
        <v>145</v>
      </c>
      <c r="O7">
        <f t="shared" si="5"/>
        <v>16.551724137931036</v>
      </c>
    </row>
    <row r="8" spans="1:27" x14ac:dyDescent="0.2">
      <c r="B8" s="4"/>
      <c r="C8" s="4" t="s">
        <v>14</v>
      </c>
      <c r="D8" s="3">
        <v>93</v>
      </c>
      <c r="E8" s="3">
        <v>21</v>
      </c>
      <c r="F8">
        <f t="shared" si="0"/>
        <v>114</v>
      </c>
      <c r="G8">
        <f t="shared" si="1"/>
        <v>18.421052631578945</v>
      </c>
      <c r="H8" s="3">
        <v>103</v>
      </c>
      <c r="I8" s="3">
        <v>35</v>
      </c>
      <c r="J8">
        <f t="shared" si="2"/>
        <v>138</v>
      </c>
      <c r="K8">
        <f t="shared" si="3"/>
        <v>25.362318840579711</v>
      </c>
      <c r="L8" s="3">
        <v>109</v>
      </c>
      <c r="M8" s="3">
        <v>33</v>
      </c>
      <c r="N8">
        <f t="shared" si="4"/>
        <v>142</v>
      </c>
      <c r="O8">
        <f t="shared" si="5"/>
        <v>23.239436619718308</v>
      </c>
    </row>
    <row r="9" spans="1:27" x14ac:dyDescent="0.2">
      <c r="B9" s="83" t="s">
        <v>17</v>
      </c>
      <c r="C9" s="6" t="s">
        <v>9</v>
      </c>
      <c r="D9" s="3">
        <v>121</v>
      </c>
      <c r="E9" s="3">
        <v>16</v>
      </c>
      <c r="F9">
        <f t="shared" si="0"/>
        <v>137</v>
      </c>
      <c r="G9">
        <f t="shared" si="1"/>
        <v>11.678832116788321</v>
      </c>
      <c r="H9" s="3">
        <v>127</v>
      </c>
      <c r="I9" s="3">
        <v>21</v>
      </c>
      <c r="J9">
        <f t="shared" si="2"/>
        <v>148</v>
      </c>
      <c r="K9">
        <f t="shared" si="3"/>
        <v>14.189189189189189</v>
      </c>
      <c r="L9" s="3">
        <v>116</v>
      </c>
      <c r="M9" s="3">
        <v>17</v>
      </c>
      <c r="N9">
        <f t="shared" si="4"/>
        <v>133</v>
      </c>
      <c r="O9">
        <f t="shared" si="5"/>
        <v>12.781954887218044</v>
      </c>
      <c r="AA9" s="5"/>
    </row>
    <row r="10" spans="1:27" x14ac:dyDescent="0.2">
      <c r="B10" s="83"/>
      <c r="C10" s="6" t="s">
        <v>16</v>
      </c>
      <c r="D10" s="3">
        <v>96</v>
      </c>
      <c r="E10" s="3">
        <v>21</v>
      </c>
      <c r="F10">
        <f t="shared" si="0"/>
        <v>117</v>
      </c>
      <c r="G10">
        <f t="shared" si="1"/>
        <v>17.948717948717949</v>
      </c>
      <c r="H10" s="3">
        <v>88</v>
      </c>
      <c r="I10" s="3">
        <v>19</v>
      </c>
      <c r="J10">
        <f t="shared" si="2"/>
        <v>107</v>
      </c>
      <c r="K10">
        <f t="shared" si="3"/>
        <v>17.75700934579439</v>
      </c>
      <c r="L10" s="3">
        <v>93</v>
      </c>
      <c r="M10" s="3">
        <v>16</v>
      </c>
      <c r="N10">
        <f t="shared" si="4"/>
        <v>109</v>
      </c>
      <c r="O10">
        <f t="shared" si="5"/>
        <v>14.678899082568808</v>
      </c>
    </row>
    <row r="11" spans="1:27" x14ac:dyDescent="0.2">
      <c r="A11" s="85"/>
      <c r="B11" s="83"/>
      <c r="C11" s="4" t="s">
        <v>13</v>
      </c>
      <c r="D11" s="3">
        <v>151</v>
      </c>
      <c r="E11" s="3">
        <v>19</v>
      </c>
      <c r="F11">
        <f t="shared" si="0"/>
        <v>170</v>
      </c>
      <c r="G11">
        <f t="shared" si="1"/>
        <v>11.176470588235295</v>
      </c>
      <c r="H11" s="3">
        <v>131</v>
      </c>
      <c r="I11" s="3">
        <v>23</v>
      </c>
      <c r="J11">
        <f t="shared" si="2"/>
        <v>154</v>
      </c>
      <c r="K11">
        <f t="shared" si="3"/>
        <v>14.935064935064934</v>
      </c>
      <c r="L11" s="3">
        <v>116</v>
      </c>
      <c r="M11" s="3">
        <v>16</v>
      </c>
      <c r="N11">
        <f t="shared" si="4"/>
        <v>132</v>
      </c>
      <c r="O11">
        <f t="shared" si="5"/>
        <v>12.121212121212121</v>
      </c>
    </row>
    <row r="12" spans="1:27" x14ac:dyDescent="0.2">
      <c r="A12" s="85"/>
      <c r="B12" s="83"/>
      <c r="C12" s="4" t="s">
        <v>14</v>
      </c>
      <c r="D12" s="3">
        <v>132</v>
      </c>
      <c r="E12" s="3">
        <v>21</v>
      </c>
      <c r="F12">
        <f t="shared" si="0"/>
        <v>153</v>
      </c>
      <c r="G12">
        <f t="shared" si="1"/>
        <v>13.725490196078432</v>
      </c>
      <c r="H12" s="3">
        <v>115</v>
      </c>
      <c r="I12" s="3">
        <v>23</v>
      </c>
      <c r="J12">
        <f t="shared" si="2"/>
        <v>138</v>
      </c>
      <c r="K12">
        <f t="shared" si="3"/>
        <v>16.666666666666664</v>
      </c>
      <c r="L12" s="3">
        <v>123</v>
      </c>
      <c r="M12" s="3">
        <v>24</v>
      </c>
      <c r="N12">
        <f t="shared" si="4"/>
        <v>147</v>
      </c>
      <c r="O12">
        <f t="shared" si="5"/>
        <v>16.326530612244898</v>
      </c>
    </row>
    <row r="13" spans="1:27" x14ac:dyDescent="0.2">
      <c r="A13" s="83" t="s">
        <v>11</v>
      </c>
      <c r="C13" s="6" t="s">
        <v>9</v>
      </c>
      <c r="D13" s="3">
        <v>22</v>
      </c>
      <c r="E13" s="3">
        <v>12</v>
      </c>
      <c r="F13">
        <f t="shared" si="0"/>
        <v>34</v>
      </c>
      <c r="G13">
        <f t="shared" si="1"/>
        <v>35.294117647058826</v>
      </c>
      <c r="H13" s="3">
        <v>37</v>
      </c>
      <c r="I13" s="3">
        <v>13</v>
      </c>
      <c r="J13">
        <f t="shared" si="2"/>
        <v>50</v>
      </c>
      <c r="K13">
        <f t="shared" si="3"/>
        <v>26</v>
      </c>
      <c r="L13" s="3">
        <v>26</v>
      </c>
      <c r="M13" s="3">
        <v>12</v>
      </c>
      <c r="N13">
        <f t="shared" si="4"/>
        <v>38</v>
      </c>
      <c r="O13">
        <f t="shared" si="5"/>
        <v>31.578947368421051</v>
      </c>
    </row>
    <row r="14" spans="1:27" x14ac:dyDescent="0.2">
      <c r="A14" s="83"/>
      <c r="C14" s="6" t="s">
        <v>16</v>
      </c>
      <c r="D14" s="3">
        <v>28</v>
      </c>
      <c r="E14" s="3">
        <v>11</v>
      </c>
      <c r="F14">
        <f t="shared" si="0"/>
        <v>39</v>
      </c>
      <c r="G14">
        <f t="shared" si="1"/>
        <v>28.205128205128204</v>
      </c>
      <c r="H14" s="3">
        <v>35</v>
      </c>
      <c r="I14" s="3">
        <v>9</v>
      </c>
      <c r="J14">
        <f t="shared" si="2"/>
        <v>44</v>
      </c>
      <c r="K14">
        <f t="shared" si="3"/>
        <v>20.454545454545457</v>
      </c>
      <c r="L14" s="3">
        <v>31</v>
      </c>
      <c r="M14" s="3">
        <v>11</v>
      </c>
      <c r="N14">
        <f t="shared" si="4"/>
        <v>42</v>
      </c>
      <c r="O14">
        <f t="shared" si="5"/>
        <v>26.190476190476193</v>
      </c>
    </row>
    <row r="15" spans="1:27" ht="15" customHeight="1" x14ac:dyDescent="0.2">
      <c r="A15" s="83"/>
      <c r="C15" s="4" t="s">
        <v>13</v>
      </c>
      <c r="D15" s="3">
        <v>34</v>
      </c>
      <c r="E15" s="3">
        <v>17</v>
      </c>
      <c r="F15">
        <f t="shared" si="0"/>
        <v>51</v>
      </c>
      <c r="G15">
        <f t="shared" si="1"/>
        <v>33.333333333333329</v>
      </c>
      <c r="H15" s="3">
        <v>29</v>
      </c>
      <c r="I15" s="3">
        <v>13</v>
      </c>
      <c r="J15">
        <f t="shared" si="2"/>
        <v>42</v>
      </c>
      <c r="K15">
        <f t="shared" si="3"/>
        <v>30.952380952380953</v>
      </c>
      <c r="L15" s="3">
        <v>33</v>
      </c>
      <c r="M15" s="3">
        <v>14</v>
      </c>
      <c r="N15">
        <f t="shared" si="4"/>
        <v>47</v>
      </c>
      <c r="O15">
        <f t="shared" si="5"/>
        <v>29.787234042553191</v>
      </c>
    </row>
    <row r="16" spans="1:27" x14ac:dyDescent="0.2">
      <c r="A16" s="83"/>
      <c r="C16" s="4" t="s">
        <v>14</v>
      </c>
      <c r="D16" s="3">
        <v>25</v>
      </c>
      <c r="E16" s="3">
        <v>17</v>
      </c>
      <c r="F16">
        <f t="shared" si="0"/>
        <v>42</v>
      </c>
      <c r="G16">
        <f t="shared" si="1"/>
        <v>40.476190476190474</v>
      </c>
      <c r="H16" s="2">
        <v>28</v>
      </c>
      <c r="I16" s="3">
        <v>24</v>
      </c>
      <c r="J16">
        <f t="shared" si="2"/>
        <v>52</v>
      </c>
      <c r="K16">
        <f t="shared" si="3"/>
        <v>46.153846153846153</v>
      </c>
      <c r="L16" s="3">
        <v>22</v>
      </c>
      <c r="M16" s="3">
        <v>21</v>
      </c>
      <c r="N16">
        <f t="shared" si="4"/>
        <v>43</v>
      </c>
      <c r="O16">
        <f t="shared" si="5"/>
        <v>48.837209302325576</v>
      </c>
    </row>
    <row r="17" spans="1:15" x14ac:dyDescent="0.2">
      <c r="A17" s="83"/>
      <c r="B17" s="83" t="s">
        <v>17</v>
      </c>
      <c r="C17" s="6" t="s">
        <v>9</v>
      </c>
      <c r="D17" s="3">
        <v>28</v>
      </c>
      <c r="E17" s="3">
        <v>7</v>
      </c>
      <c r="F17">
        <f t="shared" si="0"/>
        <v>35</v>
      </c>
      <c r="G17">
        <f t="shared" si="1"/>
        <v>20</v>
      </c>
      <c r="H17" s="2">
        <v>29</v>
      </c>
      <c r="I17" s="3">
        <v>6</v>
      </c>
      <c r="J17">
        <f t="shared" si="2"/>
        <v>35</v>
      </c>
      <c r="K17">
        <f t="shared" si="3"/>
        <v>17.142857142857142</v>
      </c>
      <c r="L17" s="3">
        <v>27</v>
      </c>
      <c r="M17" s="3">
        <v>8</v>
      </c>
      <c r="N17">
        <f t="shared" si="4"/>
        <v>35</v>
      </c>
      <c r="O17">
        <f t="shared" si="5"/>
        <v>22.857142857142858</v>
      </c>
    </row>
    <row r="18" spans="1:15" x14ac:dyDescent="0.2">
      <c r="A18" s="83"/>
      <c r="B18" s="83"/>
      <c r="C18" s="6" t="s">
        <v>16</v>
      </c>
      <c r="D18" s="3">
        <v>18</v>
      </c>
      <c r="E18" s="3">
        <v>7</v>
      </c>
      <c r="F18">
        <f t="shared" si="0"/>
        <v>25</v>
      </c>
      <c r="G18">
        <f t="shared" si="1"/>
        <v>28.000000000000004</v>
      </c>
      <c r="H18" s="2">
        <v>27</v>
      </c>
      <c r="I18" s="3">
        <v>5</v>
      </c>
      <c r="J18">
        <f t="shared" si="2"/>
        <v>32</v>
      </c>
      <c r="K18">
        <f t="shared" si="3"/>
        <v>15.625</v>
      </c>
      <c r="L18" s="3">
        <v>23</v>
      </c>
      <c r="M18" s="3">
        <v>6</v>
      </c>
      <c r="N18">
        <f t="shared" si="4"/>
        <v>29</v>
      </c>
      <c r="O18">
        <f t="shared" si="5"/>
        <v>20.689655172413794</v>
      </c>
    </row>
    <row r="19" spans="1:15" x14ac:dyDescent="0.2">
      <c r="A19" s="83"/>
      <c r="B19" s="83"/>
      <c r="C19" s="4" t="s">
        <v>13</v>
      </c>
      <c r="D19" s="3">
        <v>28</v>
      </c>
      <c r="E19" s="3">
        <v>6</v>
      </c>
      <c r="F19">
        <f t="shared" si="0"/>
        <v>34</v>
      </c>
      <c r="G19">
        <f t="shared" si="1"/>
        <v>17.647058823529413</v>
      </c>
      <c r="H19" s="2">
        <v>35</v>
      </c>
      <c r="I19" s="3">
        <v>8</v>
      </c>
      <c r="J19">
        <f t="shared" si="2"/>
        <v>43</v>
      </c>
      <c r="K19">
        <f t="shared" si="3"/>
        <v>18.604651162790699</v>
      </c>
      <c r="L19" s="3">
        <v>32</v>
      </c>
      <c r="M19" s="3">
        <v>9</v>
      </c>
      <c r="N19">
        <f t="shared" si="4"/>
        <v>41</v>
      </c>
      <c r="O19">
        <f t="shared" si="5"/>
        <v>21.951219512195124</v>
      </c>
    </row>
    <row r="20" spans="1:15" x14ac:dyDescent="0.2">
      <c r="A20" s="83"/>
      <c r="B20" s="83"/>
      <c r="C20" s="4" t="s">
        <v>14</v>
      </c>
      <c r="D20" s="3">
        <v>33</v>
      </c>
      <c r="E20" s="3">
        <v>4</v>
      </c>
      <c r="F20">
        <f t="shared" si="0"/>
        <v>37</v>
      </c>
      <c r="G20">
        <f t="shared" si="1"/>
        <v>10.810810810810811</v>
      </c>
      <c r="H20" s="2">
        <v>37</v>
      </c>
      <c r="I20" s="3">
        <v>7</v>
      </c>
      <c r="J20">
        <f t="shared" si="2"/>
        <v>44</v>
      </c>
      <c r="K20">
        <f t="shared" si="3"/>
        <v>15.909090909090908</v>
      </c>
      <c r="L20" s="3">
        <v>29</v>
      </c>
      <c r="M20" s="3">
        <v>6</v>
      </c>
      <c r="N20">
        <f t="shared" si="4"/>
        <v>35</v>
      </c>
      <c r="O20">
        <f t="shared" si="5"/>
        <v>17.142857142857142</v>
      </c>
    </row>
    <row r="21" spans="1:15" x14ac:dyDescent="0.2">
      <c r="A21" s="4"/>
      <c r="B21" s="4"/>
      <c r="C21" s="4"/>
      <c r="D21" s="3"/>
      <c r="E21" s="3"/>
      <c r="H21" s="2"/>
      <c r="I21" s="3"/>
      <c r="L21" s="3"/>
      <c r="M21" s="3"/>
    </row>
    <row r="22" spans="1:15" x14ac:dyDescent="0.2">
      <c r="A22" s="4"/>
      <c r="B22" s="2"/>
      <c r="C22" s="6"/>
      <c r="D22" s="3"/>
      <c r="E22" s="3"/>
      <c r="H22" s="3"/>
      <c r="I22" s="3"/>
      <c r="L22" s="3"/>
      <c r="M22" s="3"/>
    </row>
    <row r="23" spans="1:15" x14ac:dyDescent="0.2">
      <c r="A23" s="4"/>
      <c r="B23" s="2"/>
      <c r="C23" s="6"/>
      <c r="D23" s="3"/>
      <c r="E23" s="3"/>
      <c r="H23" s="3"/>
      <c r="I23" s="3"/>
      <c r="L23" s="3"/>
      <c r="M23" s="3"/>
    </row>
    <row r="24" spans="1:15" x14ac:dyDescent="0.2">
      <c r="A24" s="4"/>
      <c r="B24" s="4"/>
      <c r="C24" s="4"/>
      <c r="D24" s="3"/>
      <c r="E24" s="3"/>
      <c r="H24" s="3"/>
      <c r="I24" s="3"/>
      <c r="L24" s="3"/>
      <c r="M24" s="3"/>
    </row>
    <row r="25" spans="1:15" x14ac:dyDescent="0.2">
      <c r="A25" s="4"/>
      <c r="B25" s="4"/>
      <c r="C25" s="4"/>
      <c r="D25" s="3"/>
      <c r="E25" s="3"/>
      <c r="H25" s="3"/>
      <c r="I25" s="3"/>
      <c r="L25" s="3"/>
      <c r="M25" s="3"/>
    </row>
    <row r="26" spans="1:15" x14ac:dyDescent="0.2">
      <c r="A26" s="4"/>
      <c r="B26" s="83"/>
      <c r="C26" s="6"/>
      <c r="D26" s="3"/>
      <c r="E26" s="3"/>
      <c r="H26" s="3"/>
      <c r="I26" s="3"/>
      <c r="L26" s="3"/>
      <c r="M26" s="3"/>
    </row>
    <row r="27" spans="1:15" x14ac:dyDescent="0.2">
      <c r="A27" s="4"/>
      <c r="B27" s="83"/>
      <c r="C27" s="6"/>
      <c r="D27" s="3"/>
      <c r="E27" s="3"/>
      <c r="H27" s="3"/>
      <c r="I27" s="3"/>
      <c r="L27" s="3"/>
      <c r="M27" s="3"/>
    </row>
    <row r="28" spans="1:15" x14ac:dyDescent="0.2">
      <c r="A28" s="4"/>
      <c r="B28" s="83"/>
      <c r="C28" s="4"/>
      <c r="D28" s="3"/>
      <c r="E28" s="3"/>
      <c r="H28" s="3"/>
      <c r="I28" s="3"/>
      <c r="L28" s="3"/>
      <c r="M28" s="3"/>
    </row>
    <row r="29" spans="1:15" x14ac:dyDescent="0.2">
      <c r="A29" s="4"/>
      <c r="B29" s="83"/>
      <c r="C29" s="4"/>
      <c r="D29" s="3"/>
      <c r="E29" s="3"/>
      <c r="H29" s="3"/>
      <c r="I29" s="3"/>
      <c r="L29" s="3"/>
      <c r="M29" s="3"/>
    </row>
    <row r="30" spans="1:15" x14ac:dyDescent="0.2">
      <c r="A30" s="83"/>
      <c r="C30" s="6"/>
      <c r="D30" s="3"/>
      <c r="E30" s="3"/>
      <c r="H30" s="2"/>
      <c r="I30" s="3"/>
      <c r="J30" s="3"/>
      <c r="K30" s="3"/>
      <c r="L30" s="3"/>
      <c r="M30" s="3"/>
    </row>
    <row r="31" spans="1:15" x14ac:dyDescent="0.2">
      <c r="A31" s="83"/>
      <c r="C31" s="6"/>
      <c r="D31" s="3"/>
      <c r="E31" s="3"/>
      <c r="H31" s="2"/>
      <c r="I31" s="3"/>
      <c r="J31" s="3"/>
      <c r="K31" s="3"/>
      <c r="L31" s="3"/>
      <c r="M31" s="3"/>
    </row>
    <row r="32" spans="1:15" x14ac:dyDescent="0.2">
      <c r="A32" s="83"/>
      <c r="C32" s="4"/>
      <c r="D32" s="3"/>
      <c r="E32" s="3"/>
      <c r="H32" s="2"/>
      <c r="I32" s="3"/>
      <c r="J32" s="3"/>
      <c r="K32" s="3"/>
      <c r="L32" s="3"/>
      <c r="M32" s="3"/>
    </row>
    <row r="33" spans="1:27" x14ac:dyDescent="0.2">
      <c r="A33" s="83"/>
      <c r="C33" s="4"/>
      <c r="D33" s="3"/>
      <c r="E33" s="3"/>
      <c r="H33" s="2"/>
      <c r="I33" s="3"/>
      <c r="J33" s="3"/>
      <c r="K33" s="3"/>
      <c r="L33" s="3"/>
      <c r="M33" s="3"/>
    </row>
    <row r="34" spans="1:27" x14ac:dyDescent="0.2">
      <c r="A34" s="83"/>
      <c r="B34" s="83"/>
      <c r="C34" s="6"/>
      <c r="D34" s="3"/>
      <c r="E34" s="3"/>
      <c r="H34" s="2"/>
      <c r="I34" s="3"/>
      <c r="J34" s="3"/>
      <c r="K34" s="3"/>
      <c r="L34" s="3"/>
      <c r="M34" s="3"/>
      <c r="AA34" s="5"/>
    </row>
    <row r="35" spans="1:27" x14ac:dyDescent="0.2">
      <c r="A35" s="83"/>
      <c r="B35" s="83"/>
      <c r="C35" s="6"/>
      <c r="D35" s="3"/>
      <c r="E35" s="3"/>
      <c r="H35" s="2"/>
      <c r="I35" s="3"/>
      <c r="J35" s="3"/>
      <c r="K35" s="3"/>
      <c r="L35" s="3"/>
      <c r="M35" s="3"/>
      <c r="AA35" s="5"/>
    </row>
    <row r="36" spans="1:27" x14ac:dyDescent="0.2">
      <c r="A36" s="83"/>
      <c r="B36" s="83"/>
      <c r="C36" s="4"/>
      <c r="D36" s="3"/>
      <c r="E36" s="3"/>
      <c r="H36" s="2"/>
      <c r="I36" s="3"/>
      <c r="J36" s="3"/>
      <c r="K36" s="3"/>
      <c r="L36" s="3"/>
      <c r="M36" s="3"/>
      <c r="AA36" s="5"/>
    </row>
    <row r="37" spans="1:27" x14ac:dyDescent="0.2">
      <c r="A37" s="83"/>
      <c r="B37" s="83"/>
      <c r="C37" s="4"/>
      <c r="D37" s="3"/>
      <c r="E37" s="3"/>
      <c r="H37" s="2"/>
      <c r="I37" s="3"/>
      <c r="J37" s="3"/>
      <c r="K37" s="3"/>
      <c r="L37" s="3"/>
      <c r="M37" s="3"/>
    </row>
    <row r="38" spans="1:27" x14ac:dyDescent="0.2">
      <c r="C38" s="2"/>
      <c r="H38" s="2"/>
      <c r="J38" s="3"/>
      <c r="K38" s="3"/>
      <c r="L38" s="3"/>
      <c r="M38" s="3"/>
      <c r="AA38" s="5"/>
    </row>
    <row r="39" spans="1:27" x14ac:dyDescent="0.2">
      <c r="C39" s="2"/>
      <c r="H39" s="2"/>
      <c r="J39" s="3"/>
      <c r="K39" s="3"/>
      <c r="L39" s="3"/>
      <c r="M39" s="3"/>
      <c r="AA39" s="5"/>
    </row>
    <row r="40" spans="1:27" x14ac:dyDescent="0.2">
      <c r="C40" s="2"/>
      <c r="H40" s="2"/>
      <c r="J40" s="3"/>
      <c r="K40" s="3"/>
      <c r="L40" s="3"/>
      <c r="M40" s="3"/>
      <c r="AA40" s="5"/>
    </row>
    <row r="41" spans="1:27" x14ac:dyDescent="0.2">
      <c r="C41" s="2"/>
      <c r="H41" s="2"/>
      <c r="J41" s="3"/>
      <c r="K41" s="3"/>
      <c r="L41" s="3"/>
      <c r="M41" s="3"/>
      <c r="AA41" s="5"/>
    </row>
    <row r="42" spans="1:27" x14ac:dyDescent="0.2">
      <c r="C42" s="2"/>
      <c r="H42" s="2"/>
      <c r="J42" s="3"/>
      <c r="K42" s="3"/>
      <c r="L42" s="3"/>
      <c r="M42" s="3"/>
      <c r="AA42" s="5"/>
    </row>
    <row r="43" spans="1:27" x14ac:dyDescent="0.2">
      <c r="C43" s="2"/>
      <c r="H43" s="2"/>
      <c r="J43" s="3"/>
      <c r="K43" s="3"/>
      <c r="L43" s="3"/>
      <c r="M43" s="3"/>
    </row>
    <row r="44" spans="1:27" x14ac:dyDescent="0.2">
      <c r="C44" s="2"/>
      <c r="H44" s="2"/>
      <c r="J44" s="3"/>
      <c r="K44" s="3"/>
      <c r="L44" s="3"/>
      <c r="M44" s="3"/>
    </row>
    <row r="45" spans="1:27" x14ac:dyDescent="0.2">
      <c r="C45" s="2"/>
      <c r="H45" s="2"/>
      <c r="J45" s="3"/>
      <c r="K45" s="3"/>
      <c r="L45" s="3"/>
      <c r="M45" s="3"/>
    </row>
    <row r="46" spans="1:27" x14ac:dyDescent="0.2">
      <c r="C46" s="2"/>
      <c r="H46" s="2"/>
      <c r="J46" s="3"/>
      <c r="K46" s="3"/>
      <c r="L46" s="3"/>
      <c r="M46" s="3"/>
    </row>
    <row r="47" spans="1:27" x14ac:dyDescent="0.2">
      <c r="C47" s="2"/>
      <c r="H47" s="2"/>
      <c r="J47" s="3"/>
      <c r="K47" s="3"/>
      <c r="L47" s="3"/>
      <c r="M47" s="3"/>
    </row>
    <row r="48" spans="1:27" x14ac:dyDescent="0.2">
      <c r="C48" s="2"/>
      <c r="H48" s="2"/>
      <c r="J48" s="3"/>
      <c r="K48" s="3"/>
      <c r="L48" s="3"/>
      <c r="M48" s="3"/>
    </row>
    <row r="51" spans="7:27" x14ac:dyDescent="0.2">
      <c r="AA51" s="5"/>
    </row>
    <row r="52" spans="7:27" x14ac:dyDescent="0.2">
      <c r="AA52" s="5"/>
    </row>
    <row r="53" spans="7:27" x14ac:dyDescent="0.2">
      <c r="G53" s="5"/>
      <c r="AA53" s="5"/>
    </row>
    <row r="55" spans="7:27" x14ac:dyDescent="0.2">
      <c r="AA55" s="5"/>
    </row>
    <row r="56" spans="7:27" x14ac:dyDescent="0.2">
      <c r="AA56" s="5"/>
    </row>
    <row r="57" spans="7:27" x14ac:dyDescent="0.2">
      <c r="AA57" s="5"/>
    </row>
    <row r="58" spans="7:27" x14ac:dyDescent="0.2">
      <c r="AA58" s="5"/>
    </row>
    <row r="62" spans="7:27" x14ac:dyDescent="0.2">
      <c r="AA62" s="5"/>
    </row>
    <row r="63" spans="7:27" x14ac:dyDescent="0.2">
      <c r="AA63" s="5"/>
    </row>
    <row r="64" spans="7:27" x14ac:dyDescent="0.2">
      <c r="AA64" s="5"/>
    </row>
    <row r="65" spans="6:27" x14ac:dyDescent="0.2">
      <c r="F65" s="71"/>
      <c r="AA65" s="5"/>
    </row>
    <row r="66" spans="6:27" x14ac:dyDescent="0.2">
      <c r="F66" s="71"/>
      <c r="AA66" s="5"/>
    </row>
    <row r="67" spans="6:27" x14ac:dyDescent="0.2">
      <c r="F67" s="71"/>
      <c r="AA67" s="5"/>
    </row>
    <row r="68" spans="6:27" x14ac:dyDescent="0.2">
      <c r="AA68" s="5"/>
    </row>
    <row r="69" spans="6:27" x14ac:dyDescent="0.2">
      <c r="AA69" s="5"/>
    </row>
    <row r="70" spans="6:27" x14ac:dyDescent="0.2">
      <c r="AA70" s="5"/>
    </row>
    <row r="71" spans="6:27" x14ac:dyDescent="0.2">
      <c r="AA71" s="5"/>
    </row>
    <row r="83" spans="27:27" x14ac:dyDescent="0.2">
      <c r="AA83" s="5"/>
    </row>
    <row r="95" spans="27:27" x14ac:dyDescent="0.2">
      <c r="AA95" s="5"/>
    </row>
    <row r="108" spans="27:27" x14ac:dyDescent="0.2">
      <c r="AA108" s="5"/>
    </row>
    <row r="119" spans="27:27" x14ac:dyDescent="0.2">
      <c r="AA119" s="5"/>
    </row>
    <row r="121" spans="27:27" x14ac:dyDescent="0.2">
      <c r="AA121" s="5"/>
    </row>
    <row r="122" spans="27:27" x14ac:dyDescent="0.2">
      <c r="AA122" s="5"/>
    </row>
  </sheetData>
  <mergeCells count="10">
    <mergeCell ref="B26:B29"/>
    <mergeCell ref="A30:A37"/>
    <mergeCell ref="B34:B37"/>
    <mergeCell ref="D3:F3"/>
    <mergeCell ref="H3:J3"/>
    <mergeCell ref="L3:N3"/>
    <mergeCell ref="B9:B12"/>
    <mergeCell ref="A11:A12"/>
    <mergeCell ref="A13:A20"/>
    <mergeCell ref="B17:B2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C6CA-80A2-4859-9948-768E7294F73A}">
  <dimension ref="A3:W89"/>
  <sheetViews>
    <sheetView zoomScale="90" zoomScaleNormal="90" workbookViewId="0">
      <selection activeCell="H26" sqref="H26"/>
    </sheetView>
  </sheetViews>
  <sheetFormatPr baseColWidth="10" defaultColWidth="8.83203125" defaultRowHeight="15" x14ac:dyDescent="0.2"/>
  <cols>
    <col min="12" max="12" width="22.5" bestFit="1" customWidth="1"/>
  </cols>
  <sheetData>
    <row r="3" spans="1:23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1:23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1:23" x14ac:dyDescent="0.2">
      <c r="B5" s="83" t="s">
        <v>9</v>
      </c>
      <c r="C5" t="s">
        <v>9</v>
      </c>
      <c r="D5" s="3">
        <v>32</v>
      </c>
      <c r="E5" s="3">
        <v>1</v>
      </c>
      <c r="F5">
        <f t="shared" ref="F5:F16" si="0">SUM(D5:E5)</f>
        <v>33</v>
      </c>
      <c r="G5">
        <f t="shared" ref="G5:G16" si="1">(E5/F5)*100</f>
        <v>3.0303030303030303</v>
      </c>
      <c r="H5" s="3">
        <v>30</v>
      </c>
      <c r="I5" s="3">
        <v>2</v>
      </c>
      <c r="J5">
        <f>H5+I5</f>
        <v>32</v>
      </c>
      <c r="K5">
        <f>(I5/J5)*100</f>
        <v>6.25</v>
      </c>
      <c r="L5" s="3">
        <v>36</v>
      </c>
      <c r="M5" s="3">
        <v>1</v>
      </c>
      <c r="N5">
        <f>SUM(L5:M5)</f>
        <v>37</v>
      </c>
      <c r="O5">
        <f>(M5/N5)*100</f>
        <v>2.7027027027027026</v>
      </c>
      <c r="S5" s="3"/>
      <c r="T5" s="3"/>
      <c r="V5" s="3"/>
      <c r="W5" s="3"/>
    </row>
    <row r="6" spans="1:23" x14ac:dyDescent="0.2">
      <c r="B6" s="83"/>
      <c r="C6" t="s">
        <v>13</v>
      </c>
      <c r="D6" s="3">
        <v>16</v>
      </c>
      <c r="E6" s="3">
        <v>1</v>
      </c>
      <c r="F6">
        <f t="shared" si="0"/>
        <v>17</v>
      </c>
      <c r="G6">
        <f t="shared" si="1"/>
        <v>5.8823529411764701</v>
      </c>
      <c r="H6" s="3">
        <v>24</v>
      </c>
      <c r="I6" s="3">
        <v>1</v>
      </c>
      <c r="J6">
        <f t="shared" ref="J6:J16" si="2">H6+I6</f>
        <v>25</v>
      </c>
      <c r="K6">
        <f t="shared" ref="K6:K16" si="3">(I6/J6)*100</f>
        <v>4</v>
      </c>
      <c r="L6" s="3">
        <v>16</v>
      </c>
      <c r="M6" s="3">
        <v>1</v>
      </c>
      <c r="N6">
        <f t="shared" ref="N6:N7" si="4">SUM(L6:M6)</f>
        <v>17</v>
      </c>
      <c r="O6">
        <f t="shared" ref="O6:O16" si="5">(M6/N6)*100</f>
        <v>5.8823529411764701</v>
      </c>
      <c r="S6" s="3"/>
      <c r="T6" s="3"/>
      <c r="V6" s="3"/>
      <c r="W6" s="3"/>
    </row>
    <row r="7" spans="1:23" x14ac:dyDescent="0.2">
      <c r="B7" s="83"/>
      <c r="C7" t="s">
        <v>14</v>
      </c>
      <c r="D7" s="3">
        <v>14</v>
      </c>
      <c r="E7" s="3">
        <v>2</v>
      </c>
      <c r="F7">
        <f t="shared" si="0"/>
        <v>16</v>
      </c>
      <c r="G7">
        <f t="shared" si="1"/>
        <v>12.5</v>
      </c>
      <c r="H7" s="3">
        <v>16</v>
      </c>
      <c r="I7" s="3">
        <v>2</v>
      </c>
      <c r="J7">
        <f t="shared" si="2"/>
        <v>18</v>
      </c>
      <c r="K7">
        <f t="shared" si="3"/>
        <v>11.111111111111111</v>
      </c>
      <c r="L7" s="3">
        <v>16</v>
      </c>
      <c r="M7" s="3">
        <v>2</v>
      </c>
      <c r="N7">
        <f t="shared" si="4"/>
        <v>18</v>
      </c>
      <c r="O7">
        <f t="shared" si="5"/>
        <v>11.111111111111111</v>
      </c>
      <c r="S7" s="3"/>
      <c r="T7" s="3"/>
      <c r="V7" s="3"/>
      <c r="W7" s="3"/>
    </row>
    <row r="8" spans="1:23" x14ac:dyDescent="0.2">
      <c r="B8" s="83" t="s">
        <v>17</v>
      </c>
      <c r="C8" t="s">
        <v>9</v>
      </c>
      <c r="D8" s="3">
        <v>36</v>
      </c>
      <c r="E8" s="3">
        <v>1</v>
      </c>
      <c r="F8">
        <f t="shared" si="0"/>
        <v>37</v>
      </c>
      <c r="G8">
        <f t="shared" si="1"/>
        <v>2.7027027027027026</v>
      </c>
      <c r="H8" s="3">
        <v>40</v>
      </c>
      <c r="I8" s="3">
        <v>1</v>
      </c>
      <c r="J8">
        <f t="shared" si="2"/>
        <v>41</v>
      </c>
      <c r="K8">
        <f t="shared" si="3"/>
        <v>2.4390243902439024</v>
      </c>
      <c r="L8" s="3">
        <v>41</v>
      </c>
      <c r="M8" s="3">
        <v>2</v>
      </c>
      <c r="N8">
        <f t="shared" ref="N8:N10" si="6">SUM(L8:M8)</f>
        <v>43</v>
      </c>
      <c r="O8">
        <f t="shared" si="5"/>
        <v>4.6511627906976747</v>
      </c>
      <c r="S8" s="3"/>
      <c r="T8" s="3"/>
      <c r="V8" s="3"/>
      <c r="W8" s="3"/>
    </row>
    <row r="9" spans="1:23" x14ac:dyDescent="0.2">
      <c r="A9" s="85"/>
      <c r="B9" s="83"/>
      <c r="C9" t="s">
        <v>13</v>
      </c>
      <c r="D9" s="3">
        <v>20</v>
      </c>
      <c r="E9" s="3">
        <v>1</v>
      </c>
      <c r="F9">
        <f t="shared" si="0"/>
        <v>21</v>
      </c>
      <c r="G9">
        <f t="shared" si="1"/>
        <v>4.7619047619047619</v>
      </c>
      <c r="H9" s="3">
        <v>19</v>
      </c>
      <c r="I9" s="3">
        <v>2</v>
      </c>
      <c r="J9">
        <f t="shared" si="2"/>
        <v>21</v>
      </c>
      <c r="K9">
        <f t="shared" si="3"/>
        <v>9.5238095238095237</v>
      </c>
      <c r="L9" s="3">
        <v>17</v>
      </c>
      <c r="M9" s="3">
        <v>1</v>
      </c>
      <c r="N9">
        <f t="shared" si="6"/>
        <v>18</v>
      </c>
      <c r="O9">
        <f t="shared" si="5"/>
        <v>5.5555555555555554</v>
      </c>
      <c r="S9" s="3"/>
      <c r="T9" s="3"/>
      <c r="V9" s="3"/>
      <c r="W9" s="3"/>
    </row>
    <row r="10" spans="1:23" x14ac:dyDescent="0.2">
      <c r="A10" s="85"/>
      <c r="B10" s="83"/>
      <c r="C10" t="s">
        <v>14</v>
      </c>
      <c r="D10" s="3">
        <v>16</v>
      </c>
      <c r="E10" s="3">
        <v>1</v>
      </c>
      <c r="F10">
        <f t="shared" si="0"/>
        <v>17</v>
      </c>
      <c r="G10">
        <f t="shared" si="1"/>
        <v>5.8823529411764701</v>
      </c>
      <c r="H10" s="3">
        <v>20</v>
      </c>
      <c r="I10" s="3">
        <v>2</v>
      </c>
      <c r="J10">
        <f t="shared" si="2"/>
        <v>22</v>
      </c>
      <c r="K10">
        <f t="shared" si="3"/>
        <v>9.0909090909090917</v>
      </c>
      <c r="L10" s="3">
        <v>13</v>
      </c>
      <c r="M10" s="3">
        <v>1</v>
      </c>
      <c r="N10">
        <f t="shared" si="6"/>
        <v>14</v>
      </c>
      <c r="O10">
        <f t="shared" si="5"/>
        <v>7.1428571428571423</v>
      </c>
      <c r="S10" s="3"/>
      <c r="T10" s="3"/>
      <c r="V10" s="3"/>
      <c r="W10" s="3"/>
    </row>
    <row r="11" spans="1:23" x14ac:dyDescent="0.2">
      <c r="B11" s="83" t="s">
        <v>11</v>
      </c>
      <c r="C11" t="s">
        <v>9</v>
      </c>
      <c r="D11" s="3">
        <v>14</v>
      </c>
      <c r="E11" s="3">
        <v>2</v>
      </c>
      <c r="F11">
        <f t="shared" si="0"/>
        <v>16</v>
      </c>
      <c r="G11">
        <f t="shared" si="1"/>
        <v>12.5</v>
      </c>
      <c r="H11" s="3">
        <v>16</v>
      </c>
      <c r="I11" s="3">
        <v>2</v>
      </c>
      <c r="J11">
        <f t="shared" si="2"/>
        <v>18</v>
      </c>
      <c r="K11">
        <f t="shared" si="3"/>
        <v>11.111111111111111</v>
      </c>
      <c r="L11" s="3">
        <v>17</v>
      </c>
      <c r="M11" s="3">
        <v>3</v>
      </c>
      <c r="N11">
        <f t="shared" ref="N11:N16" si="7">SUM(L11:M11)</f>
        <v>20</v>
      </c>
      <c r="O11">
        <f t="shared" si="5"/>
        <v>15</v>
      </c>
    </row>
    <row r="12" spans="1:23" x14ac:dyDescent="0.2">
      <c r="B12" s="83"/>
      <c r="C12" t="s">
        <v>13</v>
      </c>
      <c r="D12" s="3">
        <v>15</v>
      </c>
      <c r="E12" s="3">
        <v>3</v>
      </c>
      <c r="F12">
        <f t="shared" si="0"/>
        <v>18</v>
      </c>
      <c r="G12">
        <f t="shared" si="1"/>
        <v>16.666666666666664</v>
      </c>
      <c r="H12" s="3">
        <v>12</v>
      </c>
      <c r="I12" s="3">
        <v>3</v>
      </c>
      <c r="J12">
        <f t="shared" si="2"/>
        <v>15</v>
      </c>
      <c r="K12">
        <f t="shared" si="3"/>
        <v>20</v>
      </c>
      <c r="L12" s="3">
        <v>14</v>
      </c>
      <c r="M12" s="3">
        <v>3</v>
      </c>
      <c r="N12">
        <f t="shared" si="7"/>
        <v>17</v>
      </c>
      <c r="O12">
        <f t="shared" si="5"/>
        <v>17.647058823529413</v>
      </c>
    </row>
    <row r="13" spans="1:23" x14ac:dyDescent="0.2">
      <c r="B13" s="83"/>
      <c r="C13" t="s">
        <v>14</v>
      </c>
      <c r="D13" s="3">
        <v>12</v>
      </c>
      <c r="E13" s="3">
        <v>4</v>
      </c>
      <c r="F13">
        <f t="shared" si="0"/>
        <v>16</v>
      </c>
      <c r="G13">
        <f t="shared" si="1"/>
        <v>25</v>
      </c>
      <c r="H13" s="3">
        <v>12</v>
      </c>
      <c r="I13" s="3">
        <v>4</v>
      </c>
      <c r="J13">
        <f t="shared" si="2"/>
        <v>16</v>
      </c>
      <c r="K13">
        <f t="shared" si="3"/>
        <v>25</v>
      </c>
      <c r="L13" s="3">
        <v>10</v>
      </c>
      <c r="M13" s="3">
        <v>3</v>
      </c>
      <c r="N13">
        <f t="shared" si="7"/>
        <v>13</v>
      </c>
      <c r="O13">
        <f t="shared" si="5"/>
        <v>23.076923076923077</v>
      </c>
    </row>
    <row r="14" spans="1:23" x14ac:dyDescent="0.2">
      <c r="B14" s="83" t="s">
        <v>18</v>
      </c>
      <c r="C14" t="s">
        <v>9</v>
      </c>
      <c r="D14" s="3">
        <v>17</v>
      </c>
      <c r="E14" s="3">
        <v>2</v>
      </c>
      <c r="F14">
        <f t="shared" si="0"/>
        <v>19</v>
      </c>
      <c r="G14">
        <f t="shared" si="1"/>
        <v>10.526315789473683</v>
      </c>
      <c r="H14" s="3">
        <v>13</v>
      </c>
      <c r="I14" s="3">
        <v>1</v>
      </c>
      <c r="J14">
        <f t="shared" si="2"/>
        <v>14</v>
      </c>
      <c r="K14">
        <f t="shared" si="3"/>
        <v>7.1428571428571423</v>
      </c>
      <c r="L14" s="3">
        <v>18</v>
      </c>
      <c r="M14" s="3">
        <v>2</v>
      </c>
      <c r="N14">
        <f t="shared" si="7"/>
        <v>20</v>
      </c>
      <c r="O14">
        <f t="shared" si="5"/>
        <v>10</v>
      </c>
    </row>
    <row r="15" spans="1:23" x14ac:dyDescent="0.2">
      <c r="B15" s="83"/>
      <c r="C15" t="s">
        <v>13</v>
      </c>
      <c r="D15" s="3">
        <v>16</v>
      </c>
      <c r="E15" s="3">
        <v>1</v>
      </c>
      <c r="F15">
        <f t="shared" si="0"/>
        <v>17</v>
      </c>
      <c r="G15">
        <f t="shared" si="1"/>
        <v>5.8823529411764701</v>
      </c>
      <c r="H15" s="3">
        <v>18</v>
      </c>
      <c r="I15" s="3">
        <v>2</v>
      </c>
      <c r="J15">
        <f t="shared" si="2"/>
        <v>20</v>
      </c>
      <c r="K15">
        <f t="shared" si="3"/>
        <v>10</v>
      </c>
      <c r="L15" s="3">
        <v>13</v>
      </c>
      <c r="M15" s="3">
        <v>1</v>
      </c>
      <c r="N15">
        <f t="shared" si="7"/>
        <v>14</v>
      </c>
      <c r="O15">
        <f t="shared" si="5"/>
        <v>7.1428571428571423</v>
      </c>
    </row>
    <row r="16" spans="1:23" x14ac:dyDescent="0.2">
      <c r="B16" s="83"/>
      <c r="C16" t="s">
        <v>14</v>
      </c>
      <c r="D16" s="3">
        <v>13</v>
      </c>
      <c r="E16" s="3">
        <v>2</v>
      </c>
      <c r="F16">
        <f t="shared" si="0"/>
        <v>15</v>
      </c>
      <c r="G16">
        <f t="shared" si="1"/>
        <v>13.333333333333334</v>
      </c>
      <c r="H16" s="3">
        <v>17</v>
      </c>
      <c r="I16" s="3">
        <v>2</v>
      </c>
      <c r="J16">
        <f t="shared" si="2"/>
        <v>19</v>
      </c>
      <c r="K16">
        <f t="shared" si="3"/>
        <v>10.526315789473683</v>
      </c>
      <c r="L16" s="3">
        <v>12</v>
      </c>
      <c r="M16" s="3">
        <v>2</v>
      </c>
      <c r="N16">
        <f t="shared" si="7"/>
        <v>14</v>
      </c>
      <c r="O16">
        <f t="shared" si="5"/>
        <v>14.285714285714285</v>
      </c>
    </row>
    <row r="27" spans="16:16" x14ac:dyDescent="0.2">
      <c r="P27" s="5"/>
    </row>
    <row r="31" spans="16:16" x14ac:dyDescent="0.2">
      <c r="P31" s="5"/>
    </row>
    <row r="41" spans="16:16" x14ac:dyDescent="0.2">
      <c r="P41" s="5"/>
    </row>
    <row r="42" spans="16:16" x14ac:dyDescent="0.2">
      <c r="P42" s="5"/>
    </row>
    <row r="44" spans="16:16" x14ac:dyDescent="0.2">
      <c r="P44" s="5"/>
    </row>
    <row r="47" spans="16:16" x14ac:dyDescent="0.2">
      <c r="P47" s="5"/>
    </row>
    <row r="48" spans="16:16" x14ac:dyDescent="0.2">
      <c r="P48" s="5"/>
    </row>
    <row r="50" spans="16:16" x14ac:dyDescent="0.2">
      <c r="P50" s="5"/>
    </row>
    <row r="51" spans="16:16" x14ac:dyDescent="0.2">
      <c r="P51" s="5"/>
    </row>
    <row r="52" spans="16:16" x14ac:dyDescent="0.2">
      <c r="P52" s="5"/>
    </row>
    <row r="54" spans="16:16" x14ac:dyDescent="0.2">
      <c r="P54" s="5"/>
    </row>
    <row r="55" spans="16:16" x14ac:dyDescent="0.2">
      <c r="P55" s="5"/>
    </row>
    <row r="56" spans="16:16" x14ac:dyDescent="0.2">
      <c r="P56" s="5"/>
    </row>
    <row r="57" spans="16:16" x14ac:dyDescent="0.2">
      <c r="P57" s="5"/>
    </row>
    <row r="58" spans="16:16" x14ac:dyDescent="0.2">
      <c r="P58" s="5"/>
    </row>
    <row r="59" spans="16:16" x14ac:dyDescent="0.2">
      <c r="P59" s="5"/>
    </row>
    <row r="60" spans="16:16" x14ac:dyDescent="0.2">
      <c r="P60" s="5"/>
    </row>
    <row r="69" spans="16:16" x14ac:dyDescent="0.2">
      <c r="P69" s="5"/>
    </row>
    <row r="70" spans="16:16" x14ac:dyDescent="0.2">
      <c r="P70" s="5"/>
    </row>
    <row r="78" spans="16:16" x14ac:dyDescent="0.2">
      <c r="P78" s="5"/>
    </row>
    <row r="79" spans="16:16" x14ac:dyDescent="0.2">
      <c r="P79" s="5"/>
    </row>
    <row r="81" spans="16:16" x14ac:dyDescent="0.2">
      <c r="P81" s="5"/>
    </row>
    <row r="82" spans="16:16" x14ac:dyDescent="0.2">
      <c r="P82" s="5"/>
    </row>
    <row r="84" spans="16:16" x14ac:dyDescent="0.2">
      <c r="P84" s="5"/>
    </row>
    <row r="89" spans="16:16" x14ac:dyDescent="0.2">
      <c r="P89" s="5"/>
    </row>
  </sheetData>
  <mergeCells count="8">
    <mergeCell ref="B14:B16"/>
    <mergeCell ref="D3:F3"/>
    <mergeCell ref="H3:J3"/>
    <mergeCell ref="L3:N3"/>
    <mergeCell ref="B5:B7"/>
    <mergeCell ref="B8:B10"/>
    <mergeCell ref="A9:A10"/>
    <mergeCell ref="B11:B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9E13D-FAF3-41F2-90CC-E01A2D903068}">
  <dimension ref="C2:I28"/>
  <sheetViews>
    <sheetView workbookViewId="0">
      <selection activeCell="M37" sqref="M37"/>
    </sheetView>
  </sheetViews>
  <sheetFormatPr baseColWidth="10" defaultColWidth="8.83203125" defaultRowHeight="13" x14ac:dyDescent="0.15"/>
  <cols>
    <col min="1" max="2" width="9.1640625" style="17"/>
    <col min="3" max="3" width="20.1640625" style="17" bestFit="1" customWidth="1"/>
    <col min="4" max="7" width="9.1640625" style="17"/>
    <col min="8" max="9" width="16.6640625" style="17" bestFit="1" customWidth="1"/>
    <col min="10" max="250" width="9.1640625" style="17"/>
    <col min="251" max="251" width="20.1640625" style="17" bestFit="1" customWidth="1"/>
    <col min="252" max="255" width="9.1640625" style="17"/>
    <col min="256" max="257" width="16.6640625" style="17" bestFit="1" customWidth="1"/>
    <col min="258" max="261" width="9.1640625" style="17"/>
    <col min="262" max="262" width="20.1640625" style="17" bestFit="1" customWidth="1"/>
    <col min="263" max="266" width="9.1640625" style="17"/>
    <col min="267" max="268" width="16.6640625" style="17" bestFit="1" customWidth="1"/>
    <col min="269" max="506" width="9.1640625" style="17"/>
    <col min="507" max="507" width="20.1640625" style="17" bestFit="1" customWidth="1"/>
    <col min="508" max="511" width="9.1640625" style="17"/>
    <col min="512" max="513" width="16.6640625" style="17" bestFit="1" customWidth="1"/>
    <col min="514" max="517" width="9.1640625" style="17"/>
    <col min="518" max="518" width="20.1640625" style="17" bestFit="1" customWidth="1"/>
    <col min="519" max="522" width="9.1640625" style="17"/>
    <col min="523" max="524" width="16.6640625" style="17" bestFit="1" customWidth="1"/>
    <col min="525" max="762" width="9.1640625" style="17"/>
    <col min="763" max="763" width="20.1640625" style="17" bestFit="1" customWidth="1"/>
    <col min="764" max="767" width="9.1640625" style="17"/>
    <col min="768" max="769" width="16.6640625" style="17" bestFit="1" customWidth="1"/>
    <col min="770" max="773" width="9.1640625" style="17"/>
    <col min="774" max="774" width="20.1640625" style="17" bestFit="1" customWidth="1"/>
    <col min="775" max="778" width="9.1640625" style="17"/>
    <col min="779" max="780" width="16.6640625" style="17" bestFit="1" customWidth="1"/>
    <col min="781" max="1018" width="9.1640625" style="17"/>
    <col min="1019" max="1019" width="20.1640625" style="17" bestFit="1" customWidth="1"/>
    <col min="1020" max="1023" width="9.1640625" style="17"/>
    <col min="1024" max="1025" width="16.6640625" style="17" bestFit="1" customWidth="1"/>
    <col min="1026" max="1029" width="9.1640625" style="17"/>
    <col min="1030" max="1030" width="20.1640625" style="17" bestFit="1" customWidth="1"/>
    <col min="1031" max="1034" width="9.1640625" style="17"/>
    <col min="1035" max="1036" width="16.6640625" style="17" bestFit="1" customWidth="1"/>
    <col min="1037" max="1274" width="9.1640625" style="17"/>
    <col min="1275" max="1275" width="20.1640625" style="17" bestFit="1" customWidth="1"/>
    <col min="1276" max="1279" width="9.1640625" style="17"/>
    <col min="1280" max="1281" width="16.6640625" style="17" bestFit="1" customWidth="1"/>
    <col min="1282" max="1285" width="9.1640625" style="17"/>
    <col min="1286" max="1286" width="20.1640625" style="17" bestFit="1" customWidth="1"/>
    <col min="1287" max="1290" width="9.1640625" style="17"/>
    <col min="1291" max="1292" width="16.6640625" style="17" bestFit="1" customWidth="1"/>
    <col min="1293" max="1530" width="9.1640625" style="17"/>
    <col min="1531" max="1531" width="20.1640625" style="17" bestFit="1" customWidth="1"/>
    <col min="1532" max="1535" width="9.1640625" style="17"/>
    <col min="1536" max="1537" width="16.6640625" style="17" bestFit="1" customWidth="1"/>
    <col min="1538" max="1541" width="9.1640625" style="17"/>
    <col min="1542" max="1542" width="20.1640625" style="17" bestFit="1" customWidth="1"/>
    <col min="1543" max="1546" width="9.1640625" style="17"/>
    <col min="1547" max="1548" width="16.6640625" style="17" bestFit="1" customWidth="1"/>
    <col min="1549" max="1786" width="9.1640625" style="17"/>
    <col min="1787" max="1787" width="20.1640625" style="17" bestFit="1" customWidth="1"/>
    <col min="1788" max="1791" width="9.1640625" style="17"/>
    <col min="1792" max="1793" width="16.6640625" style="17" bestFit="1" customWidth="1"/>
    <col min="1794" max="1797" width="9.1640625" style="17"/>
    <col min="1798" max="1798" width="20.1640625" style="17" bestFit="1" customWidth="1"/>
    <col min="1799" max="1802" width="9.1640625" style="17"/>
    <col min="1803" max="1804" width="16.6640625" style="17" bestFit="1" customWidth="1"/>
    <col min="1805" max="2042" width="9.1640625" style="17"/>
    <col min="2043" max="2043" width="20.1640625" style="17" bestFit="1" customWidth="1"/>
    <col min="2044" max="2047" width="9.1640625" style="17"/>
    <col min="2048" max="2049" width="16.6640625" style="17" bestFit="1" customWidth="1"/>
    <col min="2050" max="2053" width="9.1640625" style="17"/>
    <col min="2054" max="2054" width="20.1640625" style="17" bestFit="1" customWidth="1"/>
    <col min="2055" max="2058" width="9.1640625" style="17"/>
    <col min="2059" max="2060" width="16.6640625" style="17" bestFit="1" customWidth="1"/>
    <col min="2061" max="2298" width="9.1640625" style="17"/>
    <col min="2299" max="2299" width="20.1640625" style="17" bestFit="1" customWidth="1"/>
    <col min="2300" max="2303" width="9.1640625" style="17"/>
    <col min="2304" max="2305" width="16.6640625" style="17" bestFit="1" customWidth="1"/>
    <col min="2306" max="2309" width="9.1640625" style="17"/>
    <col min="2310" max="2310" width="20.1640625" style="17" bestFit="1" customWidth="1"/>
    <col min="2311" max="2314" width="9.1640625" style="17"/>
    <col min="2315" max="2316" width="16.6640625" style="17" bestFit="1" customWidth="1"/>
    <col min="2317" max="2554" width="9.1640625" style="17"/>
    <col min="2555" max="2555" width="20.1640625" style="17" bestFit="1" customWidth="1"/>
    <col min="2556" max="2559" width="9.1640625" style="17"/>
    <col min="2560" max="2561" width="16.6640625" style="17" bestFit="1" customWidth="1"/>
    <col min="2562" max="2565" width="9.1640625" style="17"/>
    <col min="2566" max="2566" width="20.1640625" style="17" bestFit="1" customWidth="1"/>
    <col min="2567" max="2570" width="9.1640625" style="17"/>
    <col min="2571" max="2572" width="16.6640625" style="17" bestFit="1" customWidth="1"/>
    <col min="2573" max="2810" width="9.1640625" style="17"/>
    <col min="2811" max="2811" width="20.1640625" style="17" bestFit="1" customWidth="1"/>
    <col min="2812" max="2815" width="9.1640625" style="17"/>
    <col min="2816" max="2817" width="16.6640625" style="17" bestFit="1" customWidth="1"/>
    <col min="2818" max="2821" width="9.1640625" style="17"/>
    <col min="2822" max="2822" width="20.1640625" style="17" bestFit="1" customWidth="1"/>
    <col min="2823" max="2826" width="9.1640625" style="17"/>
    <col min="2827" max="2828" width="16.6640625" style="17" bestFit="1" customWidth="1"/>
    <col min="2829" max="3066" width="9.1640625" style="17"/>
    <col min="3067" max="3067" width="20.1640625" style="17" bestFit="1" customWidth="1"/>
    <col min="3068" max="3071" width="9.1640625" style="17"/>
    <col min="3072" max="3073" width="16.6640625" style="17" bestFit="1" customWidth="1"/>
    <col min="3074" max="3077" width="9.1640625" style="17"/>
    <col min="3078" max="3078" width="20.1640625" style="17" bestFit="1" customWidth="1"/>
    <col min="3079" max="3082" width="9.1640625" style="17"/>
    <col min="3083" max="3084" width="16.6640625" style="17" bestFit="1" customWidth="1"/>
    <col min="3085" max="3322" width="9.1640625" style="17"/>
    <col min="3323" max="3323" width="20.1640625" style="17" bestFit="1" customWidth="1"/>
    <col min="3324" max="3327" width="9.1640625" style="17"/>
    <col min="3328" max="3329" width="16.6640625" style="17" bestFit="1" customWidth="1"/>
    <col min="3330" max="3333" width="9.1640625" style="17"/>
    <col min="3334" max="3334" width="20.1640625" style="17" bestFit="1" customWidth="1"/>
    <col min="3335" max="3338" width="9.1640625" style="17"/>
    <col min="3339" max="3340" width="16.6640625" style="17" bestFit="1" customWidth="1"/>
    <col min="3341" max="3578" width="9.1640625" style="17"/>
    <col min="3579" max="3579" width="20.1640625" style="17" bestFit="1" customWidth="1"/>
    <col min="3580" max="3583" width="9.1640625" style="17"/>
    <col min="3584" max="3585" width="16.6640625" style="17" bestFit="1" customWidth="1"/>
    <col min="3586" max="3589" width="9.1640625" style="17"/>
    <col min="3590" max="3590" width="20.1640625" style="17" bestFit="1" customWidth="1"/>
    <col min="3591" max="3594" width="9.1640625" style="17"/>
    <col min="3595" max="3596" width="16.6640625" style="17" bestFit="1" customWidth="1"/>
    <col min="3597" max="3834" width="9.1640625" style="17"/>
    <col min="3835" max="3835" width="20.1640625" style="17" bestFit="1" customWidth="1"/>
    <col min="3836" max="3839" width="9.1640625" style="17"/>
    <col min="3840" max="3841" width="16.6640625" style="17" bestFit="1" customWidth="1"/>
    <col min="3842" max="3845" width="9.1640625" style="17"/>
    <col min="3846" max="3846" width="20.1640625" style="17" bestFit="1" customWidth="1"/>
    <col min="3847" max="3850" width="9.1640625" style="17"/>
    <col min="3851" max="3852" width="16.6640625" style="17" bestFit="1" customWidth="1"/>
    <col min="3853" max="4090" width="9.1640625" style="17"/>
    <col min="4091" max="4091" width="20.1640625" style="17" bestFit="1" customWidth="1"/>
    <col min="4092" max="4095" width="9.1640625" style="17"/>
    <col min="4096" max="4097" width="16.6640625" style="17" bestFit="1" customWidth="1"/>
    <col min="4098" max="4101" width="9.1640625" style="17"/>
    <col min="4102" max="4102" width="20.1640625" style="17" bestFit="1" customWidth="1"/>
    <col min="4103" max="4106" width="9.1640625" style="17"/>
    <col min="4107" max="4108" width="16.6640625" style="17" bestFit="1" customWidth="1"/>
    <col min="4109" max="4346" width="9.1640625" style="17"/>
    <col min="4347" max="4347" width="20.1640625" style="17" bestFit="1" customWidth="1"/>
    <col min="4348" max="4351" width="9.1640625" style="17"/>
    <col min="4352" max="4353" width="16.6640625" style="17" bestFit="1" customWidth="1"/>
    <col min="4354" max="4357" width="9.1640625" style="17"/>
    <col min="4358" max="4358" width="20.1640625" style="17" bestFit="1" customWidth="1"/>
    <col min="4359" max="4362" width="9.1640625" style="17"/>
    <col min="4363" max="4364" width="16.6640625" style="17" bestFit="1" customWidth="1"/>
    <col min="4365" max="4602" width="9.1640625" style="17"/>
    <col min="4603" max="4603" width="20.1640625" style="17" bestFit="1" customWidth="1"/>
    <col min="4604" max="4607" width="9.1640625" style="17"/>
    <col min="4608" max="4609" width="16.6640625" style="17" bestFit="1" customWidth="1"/>
    <col min="4610" max="4613" width="9.1640625" style="17"/>
    <col min="4614" max="4614" width="20.1640625" style="17" bestFit="1" customWidth="1"/>
    <col min="4615" max="4618" width="9.1640625" style="17"/>
    <col min="4619" max="4620" width="16.6640625" style="17" bestFit="1" customWidth="1"/>
    <col min="4621" max="4858" width="9.1640625" style="17"/>
    <col min="4859" max="4859" width="20.1640625" style="17" bestFit="1" customWidth="1"/>
    <col min="4860" max="4863" width="9.1640625" style="17"/>
    <col min="4864" max="4865" width="16.6640625" style="17" bestFit="1" customWidth="1"/>
    <col min="4866" max="4869" width="9.1640625" style="17"/>
    <col min="4870" max="4870" width="20.1640625" style="17" bestFit="1" customWidth="1"/>
    <col min="4871" max="4874" width="9.1640625" style="17"/>
    <col min="4875" max="4876" width="16.6640625" style="17" bestFit="1" customWidth="1"/>
    <col min="4877" max="5114" width="9.1640625" style="17"/>
    <col min="5115" max="5115" width="20.1640625" style="17" bestFit="1" customWidth="1"/>
    <col min="5116" max="5119" width="9.1640625" style="17"/>
    <col min="5120" max="5121" width="16.6640625" style="17" bestFit="1" customWidth="1"/>
    <col min="5122" max="5125" width="9.1640625" style="17"/>
    <col min="5126" max="5126" width="20.1640625" style="17" bestFit="1" customWidth="1"/>
    <col min="5127" max="5130" width="9.1640625" style="17"/>
    <col min="5131" max="5132" width="16.6640625" style="17" bestFit="1" customWidth="1"/>
    <col min="5133" max="5370" width="9.1640625" style="17"/>
    <col min="5371" max="5371" width="20.1640625" style="17" bestFit="1" customWidth="1"/>
    <col min="5372" max="5375" width="9.1640625" style="17"/>
    <col min="5376" max="5377" width="16.6640625" style="17" bestFit="1" customWidth="1"/>
    <col min="5378" max="5381" width="9.1640625" style="17"/>
    <col min="5382" max="5382" width="20.1640625" style="17" bestFit="1" customWidth="1"/>
    <col min="5383" max="5386" width="9.1640625" style="17"/>
    <col min="5387" max="5388" width="16.6640625" style="17" bestFit="1" customWidth="1"/>
    <col min="5389" max="5626" width="9.1640625" style="17"/>
    <col min="5627" max="5627" width="20.1640625" style="17" bestFit="1" customWidth="1"/>
    <col min="5628" max="5631" width="9.1640625" style="17"/>
    <col min="5632" max="5633" width="16.6640625" style="17" bestFit="1" customWidth="1"/>
    <col min="5634" max="5637" width="9.1640625" style="17"/>
    <col min="5638" max="5638" width="20.1640625" style="17" bestFit="1" customWidth="1"/>
    <col min="5639" max="5642" width="9.1640625" style="17"/>
    <col min="5643" max="5644" width="16.6640625" style="17" bestFit="1" customWidth="1"/>
    <col min="5645" max="5882" width="9.1640625" style="17"/>
    <col min="5883" max="5883" width="20.1640625" style="17" bestFit="1" customWidth="1"/>
    <col min="5884" max="5887" width="9.1640625" style="17"/>
    <col min="5888" max="5889" width="16.6640625" style="17" bestFit="1" customWidth="1"/>
    <col min="5890" max="5893" width="9.1640625" style="17"/>
    <col min="5894" max="5894" width="20.1640625" style="17" bestFit="1" customWidth="1"/>
    <col min="5895" max="5898" width="9.1640625" style="17"/>
    <col min="5899" max="5900" width="16.6640625" style="17" bestFit="1" customWidth="1"/>
    <col min="5901" max="6138" width="9.1640625" style="17"/>
    <col min="6139" max="6139" width="20.1640625" style="17" bestFit="1" customWidth="1"/>
    <col min="6140" max="6143" width="9.1640625" style="17"/>
    <col min="6144" max="6145" width="16.6640625" style="17" bestFit="1" customWidth="1"/>
    <col min="6146" max="6149" width="9.1640625" style="17"/>
    <col min="6150" max="6150" width="20.1640625" style="17" bestFit="1" customWidth="1"/>
    <col min="6151" max="6154" width="9.1640625" style="17"/>
    <col min="6155" max="6156" width="16.6640625" style="17" bestFit="1" customWidth="1"/>
    <col min="6157" max="6394" width="9.1640625" style="17"/>
    <col min="6395" max="6395" width="20.1640625" style="17" bestFit="1" customWidth="1"/>
    <col min="6396" max="6399" width="9.1640625" style="17"/>
    <col min="6400" max="6401" width="16.6640625" style="17" bestFit="1" customWidth="1"/>
    <col min="6402" max="6405" width="9.1640625" style="17"/>
    <col min="6406" max="6406" width="20.1640625" style="17" bestFit="1" customWidth="1"/>
    <col min="6407" max="6410" width="9.1640625" style="17"/>
    <col min="6411" max="6412" width="16.6640625" style="17" bestFit="1" customWidth="1"/>
    <col min="6413" max="6650" width="9.1640625" style="17"/>
    <col min="6651" max="6651" width="20.1640625" style="17" bestFit="1" customWidth="1"/>
    <col min="6652" max="6655" width="9.1640625" style="17"/>
    <col min="6656" max="6657" width="16.6640625" style="17" bestFit="1" customWidth="1"/>
    <col min="6658" max="6661" width="9.1640625" style="17"/>
    <col min="6662" max="6662" width="20.1640625" style="17" bestFit="1" customWidth="1"/>
    <col min="6663" max="6666" width="9.1640625" style="17"/>
    <col min="6667" max="6668" width="16.6640625" style="17" bestFit="1" customWidth="1"/>
    <col min="6669" max="6906" width="9.1640625" style="17"/>
    <col min="6907" max="6907" width="20.1640625" style="17" bestFit="1" customWidth="1"/>
    <col min="6908" max="6911" width="9.1640625" style="17"/>
    <col min="6912" max="6913" width="16.6640625" style="17" bestFit="1" customWidth="1"/>
    <col min="6914" max="6917" width="9.1640625" style="17"/>
    <col min="6918" max="6918" width="20.1640625" style="17" bestFit="1" customWidth="1"/>
    <col min="6919" max="6922" width="9.1640625" style="17"/>
    <col min="6923" max="6924" width="16.6640625" style="17" bestFit="1" customWidth="1"/>
    <col min="6925" max="7162" width="9.1640625" style="17"/>
    <col min="7163" max="7163" width="20.1640625" style="17" bestFit="1" customWidth="1"/>
    <col min="7164" max="7167" width="9.1640625" style="17"/>
    <col min="7168" max="7169" width="16.6640625" style="17" bestFit="1" customWidth="1"/>
    <col min="7170" max="7173" width="9.1640625" style="17"/>
    <col min="7174" max="7174" width="20.1640625" style="17" bestFit="1" customWidth="1"/>
    <col min="7175" max="7178" width="9.1640625" style="17"/>
    <col min="7179" max="7180" width="16.6640625" style="17" bestFit="1" customWidth="1"/>
    <col min="7181" max="7418" width="9.1640625" style="17"/>
    <col min="7419" max="7419" width="20.1640625" style="17" bestFit="1" customWidth="1"/>
    <col min="7420" max="7423" width="9.1640625" style="17"/>
    <col min="7424" max="7425" width="16.6640625" style="17" bestFit="1" customWidth="1"/>
    <col min="7426" max="7429" width="9.1640625" style="17"/>
    <col min="7430" max="7430" width="20.1640625" style="17" bestFit="1" customWidth="1"/>
    <col min="7431" max="7434" width="9.1640625" style="17"/>
    <col min="7435" max="7436" width="16.6640625" style="17" bestFit="1" customWidth="1"/>
    <col min="7437" max="7674" width="9.1640625" style="17"/>
    <col min="7675" max="7675" width="20.1640625" style="17" bestFit="1" customWidth="1"/>
    <col min="7676" max="7679" width="9.1640625" style="17"/>
    <col min="7680" max="7681" width="16.6640625" style="17" bestFit="1" customWidth="1"/>
    <col min="7682" max="7685" width="9.1640625" style="17"/>
    <col min="7686" max="7686" width="20.1640625" style="17" bestFit="1" customWidth="1"/>
    <col min="7687" max="7690" width="9.1640625" style="17"/>
    <col min="7691" max="7692" width="16.6640625" style="17" bestFit="1" customWidth="1"/>
    <col min="7693" max="7930" width="9.1640625" style="17"/>
    <col min="7931" max="7931" width="20.1640625" style="17" bestFit="1" customWidth="1"/>
    <col min="7932" max="7935" width="9.1640625" style="17"/>
    <col min="7936" max="7937" width="16.6640625" style="17" bestFit="1" customWidth="1"/>
    <col min="7938" max="7941" width="9.1640625" style="17"/>
    <col min="7942" max="7942" width="20.1640625" style="17" bestFit="1" customWidth="1"/>
    <col min="7943" max="7946" width="9.1640625" style="17"/>
    <col min="7947" max="7948" width="16.6640625" style="17" bestFit="1" customWidth="1"/>
    <col min="7949" max="8186" width="9.1640625" style="17"/>
    <col min="8187" max="8187" width="20.1640625" style="17" bestFit="1" customWidth="1"/>
    <col min="8188" max="8191" width="9.1640625" style="17"/>
    <col min="8192" max="8193" width="16.6640625" style="17" bestFit="1" customWidth="1"/>
    <col min="8194" max="8197" width="9.1640625" style="17"/>
    <col min="8198" max="8198" width="20.1640625" style="17" bestFit="1" customWidth="1"/>
    <col min="8199" max="8202" width="9.1640625" style="17"/>
    <col min="8203" max="8204" width="16.6640625" style="17" bestFit="1" customWidth="1"/>
    <col min="8205" max="8442" width="9.1640625" style="17"/>
    <col min="8443" max="8443" width="20.1640625" style="17" bestFit="1" customWidth="1"/>
    <col min="8444" max="8447" width="9.1640625" style="17"/>
    <col min="8448" max="8449" width="16.6640625" style="17" bestFit="1" customWidth="1"/>
    <col min="8450" max="8453" width="9.1640625" style="17"/>
    <col min="8454" max="8454" width="20.1640625" style="17" bestFit="1" customWidth="1"/>
    <col min="8455" max="8458" width="9.1640625" style="17"/>
    <col min="8459" max="8460" width="16.6640625" style="17" bestFit="1" customWidth="1"/>
    <col min="8461" max="8698" width="9.1640625" style="17"/>
    <col min="8699" max="8699" width="20.1640625" style="17" bestFit="1" customWidth="1"/>
    <col min="8700" max="8703" width="9.1640625" style="17"/>
    <col min="8704" max="8705" width="16.6640625" style="17" bestFit="1" customWidth="1"/>
    <col min="8706" max="8709" width="9.1640625" style="17"/>
    <col min="8710" max="8710" width="20.1640625" style="17" bestFit="1" customWidth="1"/>
    <col min="8711" max="8714" width="9.1640625" style="17"/>
    <col min="8715" max="8716" width="16.6640625" style="17" bestFit="1" customWidth="1"/>
    <col min="8717" max="8954" width="9.1640625" style="17"/>
    <col min="8955" max="8955" width="20.1640625" style="17" bestFit="1" customWidth="1"/>
    <col min="8956" max="8959" width="9.1640625" style="17"/>
    <col min="8960" max="8961" width="16.6640625" style="17" bestFit="1" customWidth="1"/>
    <col min="8962" max="8965" width="9.1640625" style="17"/>
    <col min="8966" max="8966" width="20.1640625" style="17" bestFit="1" customWidth="1"/>
    <col min="8967" max="8970" width="9.1640625" style="17"/>
    <col min="8971" max="8972" width="16.6640625" style="17" bestFit="1" customWidth="1"/>
    <col min="8973" max="9210" width="9.1640625" style="17"/>
    <col min="9211" max="9211" width="20.1640625" style="17" bestFit="1" customWidth="1"/>
    <col min="9212" max="9215" width="9.1640625" style="17"/>
    <col min="9216" max="9217" width="16.6640625" style="17" bestFit="1" customWidth="1"/>
    <col min="9218" max="9221" width="9.1640625" style="17"/>
    <col min="9222" max="9222" width="20.1640625" style="17" bestFit="1" customWidth="1"/>
    <col min="9223" max="9226" width="9.1640625" style="17"/>
    <col min="9227" max="9228" width="16.6640625" style="17" bestFit="1" customWidth="1"/>
    <col min="9229" max="9466" width="9.1640625" style="17"/>
    <col min="9467" max="9467" width="20.1640625" style="17" bestFit="1" customWidth="1"/>
    <col min="9468" max="9471" width="9.1640625" style="17"/>
    <col min="9472" max="9473" width="16.6640625" style="17" bestFit="1" customWidth="1"/>
    <col min="9474" max="9477" width="9.1640625" style="17"/>
    <col min="9478" max="9478" width="20.1640625" style="17" bestFit="1" customWidth="1"/>
    <col min="9479" max="9482" width="9.1640625" style="17"/>
    <col min="9483" max="9484" width="16.6640625" style="17" bestFit="1" customWidth="1"/>
    <col min="9485" max="9722" width="9.1640625" style="17"/>
    <col min="9723" max="9723" width="20.1640625" style="17" bestFit="1" customWidth="1"/>
    <col min="9724" max="9727" width="9.1640625" style="17"/>
    <col min="9728" max="9729" width="16.6640625" style="17" bestFit="1" customWidth="1"/>
    <col min="9730" max="9733" width="9.1640625" style="17"/>
    <col min="9734" max="9734" width="20.1640625" style="17" bestFit="1" customWidth="1"/>
    <col min="9735" max="9738" width="9.1640625" style="17"/>
    <col min="9739" max="9740" width="16.6640625" style="17" bestFit="1" customWidth="1"/>
    <col min="9741" max="9978" width="9.1640625" style="17"/>
    <col min="9979" max="9979" width="20.1640625" style="17" bestFit="1" customWidth="1"/>
    <col min="9980" max="9983" width="9.1640625" style="17"/>
    <col min="9984" max="9985" width="16.6640625" style="17" bestFit="1" customWidth="1"/>
    <col min="9986" max="9989" width="9.1640625" style="17"/>
    <col min="9990" max="9990" width="20.1640625" style="17" bestFit="1" customWidth="1"/>
    <col min="9991" max="9994" width="9.1640625" style="17"/>
    <col min="9995" max="9996" width="16.6640625" style="17" bestFit="1" customWidth="1"/>
    <col min="9997" max="10234" width="9.1640625" style="17"/>
    <col min="10235" max="10235" width="20.1640625" style="17" bestFit="1" customWidth="1"/>
    <col min="10236" max="10239" width="9.1640625" style="17"/>
    <col min="10240" max="10241" width="16.6640625" style="17" bestFit="1" customWidth="1"/>
    <col min="10242" max="10245" width="9.1640625" style="17"/>
    <col min="10246" max="10246" width="20.1640625" style="17" bestFit="1" customWidth="1"/>
    <col min="10247" max="10250" width="9.1640625" style="17"/>
    <col min="10251" max="10252" width="16.6640625" style="17" bestFit="1" customWidth="1"/>
    <col min="10253" max="10490" width="9.1640625" style="17"/>
    <col min="10491" max="10491" width="20.1640625" style="17" bestFit="1" customWidth="1"/>
    <col min="10492" max="10495" width="9.1640625" style="17"/>
    <col min="10496" max="10497" width="16.6640625" style="17" bestFit="1" customWidth="1"/>
    <col min="10498" max="10501" width="9.1640625" style="17"/>
    <col min="10502" max="10502" width="20.1640625" style="17" bestFit="1" customWidth="1"/>
    <col min="10503" max="10506" width="9.1640625" style="17"/>
    <col min="10507" max="10508" width="16.6640625" style="17" bestFit="1" customWidth="1"/>
    <col min="10509" max="10746" width="9.1640625" style="17"/>
    <col min="10747" max="10747" width="20.1640625" style="17" bestFit="1" customWidth="1"/>
    <col min="10748" max="10751" width="9.1640625" style="17"/>
    <col min="10752" max="10753" width="16.6640625" style="17" bestFit="1" customWidth="1"/>
    <col min="10754" max="10757" width="9.1640625" style="17"/>
    <col min="10758" max="10758" width="20.1640625" style="17" bestFit="1" customWidth="1"/>
    <col min="10759" max="10762" width="9.1640625" style="17"/>
    <col min="10763" max="10764" width="16.6640625" style="17" bestFit="1" customWidth="1"/>
    <col min="10765" max="11002" width="9.1640625" style="17"/>
    <col min="11003" max="11003" width="20.1640625" style="17" bestFit="1" customWidth="1"/>
    <col min="11004" max="11007" width="9.1640625" style="17"/>
    <col min="11008" max="11009" width="16.6640625" style="17" bestFit="1" customWidth="1"/>
    <col min="11010" max="11013" width="9.1640625" style="17"/>
    <col min="11014" max="11014" width="20.1640625" style="17" bestFit="1" customWidth="1"/>
    <col min="11015" max="11018" width="9.1640625" style="17"/>
    <col min="11019" max="11020" width="16.6640625" style="17" bestFit="1" customWidth="1"/>
    <col min="11021" max="11258" width="9.1640625" style="17"/>
    <col min="11259" max="11259" width="20.1640625" style="17" bestFit="1" customWidth="1"/>
    <col min="11260" max="11263" width="9.1640625" style="17"/>
    <col min="11264" max="11265" width="16.6640625" style="17" bestFit="1" customWidth="1"/>
    <col min="11266" max="11269" width="9.1640625" style="17"/>
    <col min="11270" max="11270" width="20.1640625" style="17" bestFit="1" customWidth="1"/>
    <col min="11271" max="11274" width="9.1640625" style="17"/>
    <col min="11275" max="11276" width="16.6640625" style="17" bestFit="1" customWidth="1"/>
    <col min="11277" max="11514" width="9.1640625" style="17"/>
    <col min="11515" max="11515" width="20.1640625" style="17" bestFit="1" customWidth="1"/>
    <col min="11516" max="11519" width="9.1640625" style="17"/>
    <col min="11520" max="11521" width="16.6640625" style="17" bestFit="1" customWidth="1"/>
    <col min="11522" max="11525" width="9.1640625" style="17"/>
    <col min="11526" max="11526" width="20.1640625" style="17" bestFit="1" customWidth="1"/>
    <col min="11527" max="11530" width="9.1640625" style="17"/>
    <col min="11531" max="11532" width="16.6640625" style="17" bestFit="1" customWidth="1"/>
    <col min="11533" max="11770" width="9.1640625" style="17"/>
    <col min="11771" max="11771" width="20.1640625" style="17" bestFit="1" customWidth="1"/>
    <col min="11772" max="11775" width="9.1640625" style="17"/>
    <col min="11776" max="11777" width="16.6640625" style="17" bestFit="1" customWidth="1"/>
    <col min="11778" max="11781" width="9.1640625" style="17"/>
    <col min="11782" max="11782" width="20.1640625" style="17" bestFit="1" customWidth="1"/>
    <col min="11783" max="11786" width="9.1640625" style="17"/>
    <col min="11787" max="11788" width="16.6640625" style="17" bestFit="1" customWidth="1"/>
    <col min="11789" max="12026" width="9.1640625" style="17"/>
    <col min="12027" max="12027" width="20.1640625" style="17" bestFit="1" customWidth="1"/>
    <col min="12028" max="12031" width="9.1640625" style="17"/>
    <col min="12032" max="12033" width="16.6640625" style="17" bestFit="1" customWidth="1"/>
    <col min="12034" max="12037" width="9.1640625" style="17"/>
    <col min="12038" max="12038" width="20.1640625" style="17" bestFit="1" customWidth="1"/>
    <col min="12039" max="12042" width="9.1640625" style="17"/>
    <col min="12043" max="12044" width="16.6640625" style="17" bestFit="1" customWidth="1"/>
    <col min="12045" max="12282" width="9.1640625" style="17"/>
    <col min="12283" max="12283" width="20.1640625" style="17" bestFit="1" customWidth="1"/>
    <col min="12284" max="12287" width="9.1640625" style="17"/>
    <col min="12288" max="12289" width="16.6640625" style="17" bestFit="1" customWidth="1"/>
    <col min="12290" max="12293" width="9.1640625" style="17"/>
    <col min="12294" max="12294" width="20.1640625" style="17" bestFit="1" customWidth="1"/>
    <col min="12295" max="12298" width="9.1640625" style="17"/>
    <col min="12299" max="12300" width="16.6640625" style="17" bestFit="1" customWidth="1"/>
    <col min="12301" max="12538" width="9.1640625" style="17"/>
    <col min="12539" max="12539" width="20.1640625" style="17" bestFit="1" customWidth="1"/>
    <col min="12540" max="12543" width="9.1640625" style="17"/>
    <col min="12544" max="12545" width="16.6640625" style="17" bestFit="1" customWidth="1"/>
    <col min="12546" max="12549" width="9.1640625" style="17"/>
    <col min="12550" max="12550" width="20.1640625" style="17" bestFit="1" customWidth="1"/>
    <col min="12551" max="12554" width="9.1640625" style="17"/>
    <col min="12555" max="12556" width="16.6640625" style="17" bestFit="1" customWidth="1"/>
    <col min="12557" max="12794" width="9.1640625" style="17"/>
    <col min="12795" max="12795" width="20.1640625" style="17" bestFit="1" customWidth="1"/>
    <col min="12796" max="12799" width="9.1640625" style="17"/>
    <col min="12800" max="12801" width="16.6640625" style="17" bestFit="1" customWidth="1"/>
    <col min="12802" max="12805" width="9.1640625" style="17"/>
    <col min="12806" max="12806" width="20.1640625" style="17" bestFit="1" customWidth="1"/>
    <col min="12807" max="12810" width="9.1640625" style="17"/>
    <col min="12811" max="12812" width="16.6640625" style="17" bestFit="1" customWidth="1"/>
    <col min="12813" max="13050" width="9.1640625" style="17"/>
    <col min="13051" max="13051" width="20.1640625" style="17" bestFit="1" customWidth="1"/>
    <col min="13052" max="13055" width="9.1640625" style="17"/>
    <col min="13056" max="13057" width="16.6640625" style="17" bestFit="1" customWidth="1"/>
    <col min="13058" max="13061" width="9.1640625" style="17"/>
    <col min="13062" max="13062" width="20.1640625" style="17" bestFit="1" customWidth="1"/>
    <col min="13063" max="13066" width="9.1640625" style="17"/>
    <col min="13067" max="13068" width="16.6640625" style="17" bestFit="1" customWidth="1"/>
    <col min="13069" max="13306" width="9.1640625" style="17"/>
    <col min="13307" max="13307" width="20.1640625" style="17" bestFit="1" customWidth="1"/>
    <col min="13308" max="13311" width="9.1640625" style="17"/>
    <col min="13312" max="13313" width="16.6640625" style="17" bestFit="1" customWidth="1"/>
    <col min="13314" max="13317" width="9.1640625" style="17"/>
    <col min="13318" max="13318" width="20.1640625" style="17" bestFit="1" customWidth="1"/>
    <col min="13319" max="13322" width="9.1640625" style="17"/>
    <col min="13323" max="13324" width="16.6640625" style="17" bestFit="1" customWidth="1"/>
    <col min="13325" max="13562" width="9.1640625" style="17"/>
    <col min="13563" max="13563" width="20.1640625" style="17" bestFit="1" customWidth="1"/>
    <col min="13564" max="13567" width="9.1640625" style="17"/>
    <col min="13568" max="13569" width="16.6640625" style="17" bestFit="1" customWidth="1"/>
    <col min="13570" max="13573" width="9.1640625" style="17"/>
    <col min="13574" max="13574" width="20.1640625" style="17" bestFit="1" customWidth="1"/>
    <col min="13575" max="13578" width="9.1640625" style="17"/>
    <col min="13579" max="13580" width="16.6640625" style="17" bestFit="1" customWidth="1"/>
    <col min="13581" max="13818" width="9.1640625" style="17"/>
    <col min="13819" max="13819" width="20.1640625" style="17" bestFit="1" customWidth="1"/>
    <col min="13820" max="13823" width="9.1640625" style="17"/>
    <col min="13824" max="13825" width="16.6640625" style="17" bestFit="1" customWidth="1"/>
    <col min="13826" max="13829" width="9.1640625" style="17"/>
    <col min="13830" max="13830" width="20.1640625" style="17" bestFit="1" customWidth="1"/>
    <col min="13831" max="13834" width="9.1640625" style="17"/>
    <col min="13835" max="13836" width="16.6640625" style="17" bestFit="1" customWidth="1"/>
    <col min="13837" max="14074" width="9.1640625" style="17"/>
    <col min="14075" max="14075" width="20.1640625" style="17" bestFit="1" customWidth="1"/>
    <col min="14076" max="14079" width="9.1640625" style="17"/>
    <col min="14080" max="14081" width="16.6640625" style="17" bestFit="1" customWidth="1"/>
    <col min="14082" max="14085" width="9.1640625" style="17"/>
    <col min="14086" max="14086" width="20.1640625" style="17" bestFit="1" customWidth="1"/>
    <col min="14087" max="14090" width="9.1640625" style="17"/>
    <col min="14091" max="14092" width="16.6640625" style="17" bestFit="1" customWidth="1"/>
    <col min="14093" max="14330" width="9.1640625" style="17"/>
    <col min="14331" max="14331" width="20.1640625" style="17" bestFit="1" customWidth="1"/>
    <col min="14332" max="14335" width="9.1640625" style="17"/>
    <col min="14336" max="14337" width="16.6640625" style="17" bestFit="1" customWidth="1"/>
    <col min="14338" max="14341" width="9.1640625" style="17"/>
    <col min="14342" max="14342" width="20.1640625" style="17" bestFit="1" customWidth="1"/>
    <col min="14343" max="14346" width="9.1640625" style="17"/>
    <col min="14347" max="14348" width="16.6640625" style="17" bestFit="1" customWidth="1"/>
    <col min="14349" max="14586" width="9.1640625" style="17"/>
    <col min="14587" max="14587" width="20.1640625" style="17" bestFit="1" customWidth="1"/>
    <col min="14588" max="14591" width="9.1640625" style="17"/>
    <col min="14592" max="14593" width="16.6640625" style="17" bestFit="1" customWidth="1"/>
    <col min="14594" max="14597" width="9.1640625" style="17"/>
    <col min="14598" max="14598" width="20.1640625" style="17" bestFit="1" customWidth="1"/>
    <col min="14599" max="14602" width="9.1640625" style="17"/>
    <col min="14603" max="14604" width="16.6640625" style="17" bestFit="1" customWidth="1"/>
    <col min="14605" max="14842" width="9.1640625" style="17"/>
    <col min="14843" max="14843" width="20.1640625" style="17" bestFit="1" customWidth="1"/>
    <col min="14844" max="14847" width="9.1640625" style="17"/>
    <col min="14848" max="14849" width="16.6640625" style="17" bestFit="1" customWidth="1"/>
    <col min="14850" max="14853" width="9.1640625" style="17"/>
    <col min="14854" max="14854" width="20.1640625" style="17" bestFit="1" customWidth="1"/>
    <col min="14855" max="14858" width="9.1640625" style="17"/>
    <col min="14859" max="14860" width="16.6640625" style="17" bestFit="1" customWidth="1"/>
    <col min="14861" max="15098" width="9.1640625" style="17"/>
    <col min="15099" max="15099" width="20.1640625" style="17" bestFit="1" customWidth="1"/>
    <col min="15100" max="15103" width="9.1640625" style="17"/>
    <col min="15104" max="15105" width="16.6640625" style="17" bestFit="1" customWidth="1"/>
    <col min="15106" max="15109" width="9.1640625" style="17"/>
    <col min="15110" max="15110" width="20.1640625" style="17" bestFit="1" customWidth="1"/>
    <col min="15111" max="15114" width="9.1640625" style="17"/>
    <col min="15115" max="15116" width="16.6640625" style="17" bestFit="1" customWidth="1"/>
    <col min="15117" max="15354" width="9.1640625" style="17"/>
    <col min="15355" max="15355" width="20.1640625" style="17" bestFit="1" customWidth="1"/>
    <col min="15356" max="15359" width="9.1640625" style="17"/>
    <col min="15360" max="15361" width="16.6640625" style="17" bestFit="1" customWidth="1"/>
    <col min="15362" max="15365" width="9.1640625" style="17"/>
    <col min="15366" max="15366" width="20.1640625" style="17" bestFit="1" customWidth="1"/>
    <col min="15367" max="15370" width="9.1640625" style="17"/>
    <col min="15371" max="15372" width="16.6640625" style="17" bestFit="1" customWidth="1"/>
    <col min="15373" max="15610" width="9.1640625" style="17"/>
    <col min="15611" max="15611" width="20.1640625" style="17" bestFit="1" customWidth="1"/>
    <col min="15612" max="15615" width="9.1640625" style="17"/>
    <col min="15616" max="15617" width="16.6640625" style="17" bestFit="1" customWidth="1"/>
    <col min="15618" max="15621" width="9.1640625" style="17"/>
    <col min="15622" max="15622" width="20.1640625" style="17" bestFit="1" customWidth="1"/>
    <col min="15623" max="15626" width="9.1640625" style="17"/>
    <col min="15627" max="15628" width="16.6640625" style="17" bestFit="1" customWidth="1"/>
    <col min="15629" max="15866" width="9.1640625" style="17"/>
    <col min="15867" max="15867" width="20.1640625" style="17" bestFit="1" customWidth="1"/>
    <col min="15868" max="15871" width="9.1640625" style="17"/>
    <col min="15872" max="15873" width="16.6640625" style="17" bestFit="1" customWidth="1"/>
    <col min="15874" max="15877" width="9.1640625" style="17"/>
    <col min="15878" max="15878" width="20.1640625" style="17" bestFit="1" customWidth="1"/>
    <col min="15879" max="15882" width="9.1640625" style="17"/>
    <col min="15883" max="15884" width="16.6640625" style="17" bestFit="1" customWidth="1"/>
    <col min="15885" max="16122" width="9.1640625" style="17"/>
    <col min="16123" max="16123" width="20.1640625" style="17" bestFit="1" customWidth="1"/>
    <col min="16124" max="16127" width="9.1640625" style="17"/>
    <col min="16128" max="16129" width="16.6640625" style="17" bestFit="1" customWidth="1"/>
    <col min="16130" max="16133" width="9.1640625" style="17"/>
    <col min="16134" max="16134" width="20.1640625" style="17" bestFit="1" customWidth="1"/>
    <col min="16135" max="16138" width="9.1640625" style="17"/>
    <col min="16139" max="16140" width="16.6640625" style="17" bestFit="1" customWidth="1"/>
    <col min="16141" max="16384" width="9.1640625" style="17"/>
  </cols>
  <sheetData>
    <row r="2" spans="3:9" x14ac:dyDescent="0.15">
      <c r="D2" s="17" t="s">
        <v>64</v>
      </c>
      <c r="E2" s="17" t="s">
        <v>65</v>
      </c>
      <c r="F2" s="17" t="s">
        <v>66</v>
      </c>
      <c r="G2" s="17" t="s">
        <v>67</v>
      </c>
      <c r="H2" s="17" t="s">
        <v>68</v>
      </c>
    </row>
    <row r="3" spans="3:9" x14ac:dyDescent="0.15">
      <c r="C3" s="17" t="s">
        <v>69</v>
      </c>
      <c r="D3" s="24">
        <v>23.464349746704102</v>
      </c>
      <c r="E3" s="24">
        <v>13.460136413574219</v>
      </c>
      <c r="F3" s="24">
        <f t="shared" ref="F3:F22" si="0">D3-E3</f>
        <v>10.004213333129883</v>
      </c>
      <c r="G3" s="24">
        <f t="shared" ref="G3:G22" si="1">F3-10.004</f>
        <v>2.1333312988325304E-4</v>
      </c>
      <c r="H3" s="25">
        <f t="shared" ref="H3:H22" si="2">2^-G3</f>
        <v>0.99985213967491693</v>
      </c>
      <c r="I3" s="25">
        <f>AVERAGE(H3:H4)</f>
        <v>0.99303063000719138</v>
      </c>
    </row>
    <row r="4" spans="3:9" x14ac:dyDescent="0.15">
      <c r="C4" s="17" t="s">
        <v>69</v>
      </c>
      <c r="D4" s="24">
        <v>23.471775054931641</v>
      </c>
      <c r="E4" s="24">
        <v>13.44774055480957</v>
      </c>
      <c r="F4" s="24">
        <f t="shared" si="0"/>
        <v>10.02403450012207</v>
      </c>
      <c r="G4" s="24">
        <f t="shared" si="1"/>
        <v>2.0034500122070753E-2</v>
      </c>
      <c r="H4" s="25">
        <f t="shared" si="2"/>
        <v>0.98620912033946573</v>
      </c>
    </row>
    <row r="5" spans="3:9" x14ac:dyDescent="0.15">
      <c r="C5" s="17" t="s">
        <v>70</v>
      </c>
      <c r="D5" s="24">
        <v>23.857458114624023</v>
      </c>
      <c r="E5" s="24">
        <v>13.723411560058594</v>
      </c>
      <c r="F5" s="24">
        <f t="shared" si="0"/>
        <v>10.13404655456543</v>
      </c>
      <c r="G5" s="24">
        <f t="shared" si="1"/>
        <v>0.13004655456543013</v>
      </c>
      <c r="H5" s="25">
        <f t="shared" si="2"/>
        <v>0.91380196212662801</v>
      </c>
      <c r="I5" s="25">
        <f>AVERAGE(H5:H6)</f>
        <v>0.9293836589608746</v>
      </c>
    </row>
    <row r="6" spans="3:9" x14ac:dyDescent="0.15">
      <c r="C6" s="17" t="s">
        <v>70</v>
      </c>
      <c r="D6" s="24">
        <v>23.765689849853516</v>
      </c>
      <c r="E6" s="24">
        <v>13.680023193359375</v>
      </c>
      <c r="F6" s="24">
        <f t="shared" si="0"/>
        <v>10.085666656494141</v>
      </c>
      <c r="G6" s="24">
        <f t="shared" si="1"/>
        <v>8.1666656494141066E-2</v>
      </c>
      <c r="H6" s="25">
        <f t="shared" si="2"/>
        <v>0.9449653557951212</v>
      </c>
    </row>
    <row r="7" spans="3:9" x14ac:dyDescent="0.15">
      <c r="C7" s="17" t="s">
        <v>71</v>
      </c>
      <c r="D7" s="24">
        <v>23.433317184448242</v>
      </c>
      <c r="E7" s="24">
        <v>13.43455982208252</v>
      </c>
      <c r="F7" s="24">
        <f t="shared" si="0"/>
        <v>9.9987573623657227</v>
      </c>
      <c r="G7" s="24">
        <f t="shared" si="1"/>
        <v>-5.2426376342769032E-3</v>
      </c>
      <c r="H7" s="25">
        <f t="shared" si="2"/>
        <v>1.0036405301854912</v>
      </c>
      <c r="I7" s="25">
        <f>AVERAGE(H7:H8)</f>
        <v>1.0200277288032871</v>
      </c>
    </row>
    <row r="8" spans="3:9" x14ac:dyDescent="0.15">
      <c r="C8" s="17" t="s">
        <v>71</v>
      </c>
      <c r="D8" s="24">
        <v>23.387460708618164</v>
      </c>
      <c r="E8" s="24">
        <v>13.435062408447266</v>
      </c>
      <c r="F8" s="24">
        <f t="shared" si="0"/>
        <v>9.9523983001708984</v>
      </c>
      <c r="G8" s="24">
        <f t="shared" si="1"/>
        <v>-5.1601699829101122E-2</v>
      </c>
      <c r="H8" s="25">
        <f t="shared" si="2"/>
        <v>1.036414927421083</v>
      </c>
    </row>
    <row r="9" spans="3:9" x14ac:dyDescent="0.15">
      <c r="C9" s="17" t="s">
        <v>72</v>
      </c>
      <c r="D9" s="24">
        <v>23.553699493408203</v>
      </c>
      <c r="E9" s="24">
        <v>13.505309104919434</v>
      </c>
      <c r="F9" s="24">
        <f t="shared" si="0"/>
        <v>10.04839038848877</v>
      </c>
      <c r="G9" s="24">
        <f t="shared" si="1"/>
        <v>4.4390388488769972E-2</v>
      </c>
      <c r="H9" s="25">
        <f t="shared" si="2"/>
        <v>0.96969947737711126</v>
      </c>
      <c r="I9" s="25">
        <f>AVERAGE(H9:H10)</f>
        <v>0.93916515028759395</v>
      </c>
    </row>
    <row r="10" spans="3:9" x14ac:dyDescent="0.15">
      <c r="C10" s="17" t="s">
        <v>72</v>
      </c>
      <c r="D10" s="24">
        <v>23.582040786743164</v>
      </c>
      <c r="E10" s="24">
        <v>13.439806938171387</v>
      </c>
      <c r="F10" s="24">
        <f t="shared" si="0"/>
        <v>10.142233848571777</v>
      </c>
      <c r="G10" s="24">
        <f t="shared" si="1"/>
        <v>0.13823384857177778</v>
      </c>
      <c r="H10" s="25">
        <f t="shared" si="2"/>
        <v>0.90863082319807675</v>
      </c>
    </row>
    <row r="11" spans="3:9" x14ac:dyDescent="0.15">
      <c r="C11" s="17" t="s">
        <v>73</v>
      </c>
      <c r="D11" s="24">
        <v>23.100536346435547</v>
      </c>
      <c r="E11" s="24">
        <v>13.145465850830078</v>
      </c>
      <c r="F11" s="24">
        <f t="shared" si="0"/>
        <v>9.9550704956054688</v>
      </c>
      <c r="G11" s="24">
        <f t="shared" si="1"/>
        <v>-4.8929504394530809E-2</v>
      </c>
      <c r="H11" s="25">
        <f t="shared" si="2"/>
        <v>1.0344970307966412</v>
      </c>
      <c r="I11" s="25">
        <f>AVERAGE(H11:H12)</f>
        <v>0.99216203019598836</v>
      </c>
    </row>
    <row r="12" spans="3:9" x14ac:dyDescent="0.15">
      <c r="C12" s="17" t="s">
        <v>73</v>
      </c>
      <c r="D12" s="24">
        <v>23.195512771606445</v>
      </c>
      <c r="E12" s="24">
        <v>13.117249488830566</v>
      </c>
      <c r="F12" s="24">
        <f t="shared" si="0"/>
        <v>10.078263282775879</v>
      </c>
      <c r="G12" s="24">
        <f t="shared" si="1"/>
        <v>7.4263282775879347E-2</v>
      </c>
      <c r="H12" s="25">
        <f t="shared" si="2"/>
        <v>0.9498270295953356</v>
      </c>
    </row>
    <row r="13" spans="3:9" x14ac:dyDescent="0.15">
      <c r="C13" s="17" t="s">
        <v>74</v>
      </c>
      <c r="D13" s="24">
        <v>24.55027961730957</v>
      </c>
      <c r="E13" s="24">
        <v>13.830845832824707</v>
      </c>
      <c r="F13" s="24">
        <f t="shared" si="0"/>
        <v>10.719433784484863</v>
      </c>
      <c r="G13" s="24">
        <f t="shared" si="1"/>
        <v>0.71543378448486372</v>
      </c>
      <c r="H13" s="25">
        <f t="shared" si="2"/>
        <v>0.60902198571049526</v>
      </c>
      <c r="I13" s="25">
        <f>AVERAGE(H13:H14)</f>
        <v>0.60466883813590999</v>
      </c>
    </row>
    <row r="14" spans="3:9" x14ac:dyDescent="0.15">
      <c r="C14" s="17" t="s">
        <v>74</v>
      </c>
      <c r="D14" s="24">
        <v>24.544878005981445</v>
      </c>
      <c r="E14" s="24">
        <v>13.804671287536621</v>
      </c>
      <c r="F14" s="24">
        <f t="shared" si="0"/>
        <v>10.740206718444824</v>
      </c>
      <c r="G14" s="24">
        <f t="shared" si="1"/>
        <v>0.73620671844482466</v>
      </c>
      <c r="H14" s="25">
        <f t="shared" si="2"/>
        <v>0.60031569056132483</v>
      </c>
    </row>
    <row r="15" spans="3:9" x14ac:dyDescent="0.15">
      <c r="C15" s="17" t="s">
        <v>75</v>
      </c>
      <c r="D15" s="24">
        <v>24.445167541503906</v>
      </c>
      <c r="E15" s="24">
        <v>13.60838508605957</v>
      </c>
      <c r="F15" s="24">
        <f t="shared" si="0"/>
        <v>10.836782455444336</v>
      </c>
      <c r="G15" s="24">
        <f t="shared" si="1"/>
        <v>0.83278245544433638</v>
      </c>
      <c r="H15" s="25">
        <f t="shared" si="2"/>
        <v>0.56144536522274469</v>
      </c>
      <c r="I15" s="25">
        <f>AVERAGE(H15:H16)</f>
        <v>0.60296479468414799</v>
      </c>
    </row>
    <row r="16" spans="3:9" x14ac:dyDescent="0.15">
      <c r="C16" s="17" t="s">
        <v>75</v>
      </c>
      <c r="D16" s="24">
        <v>24.28662109375</v>
      </c>
      <c r="E16" s="24">
        <v>13.648838043212891</v>
      </c>
      <c r="F16" s="24">
        <f t="shared" si="0"/>
        <v>10.637783050537109</v>
      </c>
      <c r="G16" s="24">
        <f t="shared" si="1"/>
        <v>0.63378305053710982</v>
      </c>
      <c r="H16" s="25">
        <f t="shared" si="2"/>
        <v>0.64448422414555129</v>
      </c>
    </row>
    <row r="17" spans="3:9" x14ac:dyDescent="0.15">
      <c r="C17" s="17" t="s">
        <v>76</v>
      </c>
      <c r="D17" s="24">
        <v>24.462316513061523</v>
      </c>
      <c r="E17" s="24">
        <v>13.718767166137695</v>
      </c>
      <c r="F17" s="24">
        <f t="shared" si="0"/>
        <v>10.743549346923828</v>
      </c>
      <c r="G17" s="24">
        <f t="shared" si="1"/>
        <v>0.73954934692382857</v>
      </c>
      <c r="H17" s="25">
        <f t="shared" si="2"/>
        <v>0.59892640908165473</v>
      </c>
      <c r="I17" s="25">
        <f>AVERAGE(H17:H18)</f>
        <v>0.60247484649497096</v>
      </c>
    </row>
    <row r="18" spans="3:9" x14ac:dyDescent="0.15">
      <c r="C18" s="17" t="s">
        <v>76</v>
      </c>
      <c r="D18" s="24">
        <v>24.613130569458008</v>
      </c>
      <c r="E18" s="24">
        <v>13.886575698852539</v>
      </c>
      <c r="F18" s="24">
        <f t="shared" si="0"/>
        <v>10.726554870605469</v>
      </c>
      <c r="G18" s="24">
        <f t="shared" si="1"/>
        <v>0.72255487060546919</v>
      </c>
      <c r="H18" s="25">
        <f t="shared" si="2"/>
        <v>0.60602328390828708</v>
      </c>
    </row>
    <row r="19" spans="3:9" x14ac:dyDescent="0.15">
      <c r="C19" s="17" t="s">
        <v>77</v>
      </c>
      <c r="D19" s="24">
        <v>23.876125335693359</v>
      </c>
      <c r="E19" s="24">
        <v>13.315071105957031</v>
      </c>
      <c r="F19" s="24">
        <f t="shared" si="0"/>
        <v>10.561054229736328</v>
      </c>
      <c r="G19" s="24">
        <f t="shared" si="1"/>
        <v>0.55705422973632857</v>
      </c>
      <c r="H19" s="25">
        <f t="shared" si="2"/>
        <v>0.67968857153111462</v>
      </c>
      <c r="I19" s="25">
        <f>AVERAGE(H19:H20)</f>
        <v>0.65447244183768571</v>
      </c>
    </row>
    <row r="20" spans="3:9" x14ac:dyDescent="0.15">
      <c r="C20" s="17" t="s">
        <v>77</v>
      </c>
      <c r="D20" s="24">
        <v>23.962211608886719</v>
      </c>
      <c r="E20" s="24">
        <v>13.289931297302246</v>
      </c>
      <c r="F20" s="24">
        <f t="shared" si="0"/>
        <v>10.672280311584473</v>
      </c>
      <c r="G20" s="24">
        <f t="shared" si="1"/>
        <v>0.6682803115844731</v>
      </c>
      <c r="H20" s="25">
        <f t="shared" si="2"/>
        <v>0.62925631214425681</v>
      </c>
    </row>
    <row r="21" spans="3:9" x14ac:dyDescent="0.15">
      <c r="C21" s="17" t="s">
        <v>78</v>
      </c>
      <c r="D21" s="24">
        <v>24.544378280639648</v>
      </c>
      <c r="E21" s="24">
        <v>13.948107719421387</v>
      </c>
      <c r="F21" s="24">
        <f t="shared" si="0"/>
        <v>10.596270561218262</v>
      </c>
      <c r="G21" s="24">
        <f t="shared" si="1"/>
        <v>0.59227056121826216</v>
      </c>
      <c r="H21" s="25">
        <f t="shared" si="2"/>
        <v>0.66329816452775525</v>
      </c>
      <c r="I21" s="25">
        <f>AVERAGE(H21:H22)</f>
        <v>0.65473412563894318</v>
      </c>
    </row>
    <row r="22" spans="3:9" x14ac:dyDescent="0.15">
      <c r="C22" s="17" t="s">
        <v>78</v>
      </c>
      <c r="D22" s="24">
        <v>24.439182281494141</v>
      </c>
      <c r="E22" s="24">
        <v>13.805168151855469</v>
      </c>
      <c r="F22" s="24">
        <f t="shared" si="0"/>
        <v>10.634014129638672</v>
      </c>
      <c r="G22" s="24">
        <f t="shared" si="1"/>
        <v>0.63001412963867232</v>
      </c>
      <c r="H22" s="25">
        <f t="shared" si="2"/>
        <v>0.64617008675013121</v>
      </c>
    </row>
    <row r="27" spans="3:9" x14ac:dyDescent="0.15">
      <c r="H27" s="25"/>
    </row>
    <row r="28" spans="3:9" x14ac:dyDescent="0.15">
      <c r="H28" s="25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902D-227F-4A18-80DF-2C765CAA956C}">
  <dimension ref="A1:P258"/>
  <sheetViews>
    <sheetView zoomScale="90" zoomScaleNormal="90" workbookViewId="0">
      <selection activeCell="R18" sqref="R18"/>
    </sheetView>
  </sheetViews>
  <sheetFormatPr baseColWidth="10" defaultColWidth="9.1640625" defaultRowHeight="15" x14ac:dyDescent="0.2"/>
  <cols>
    <col min="1" max="1" width="20.33203125" style="48" bestFit="1" customWidth="1"/>
    <col min="2" max="2" width="19.5" style="48" bestFit="1" customWidth="1"/>
    <col min="3" max="16384" width="9.1640625" style="48"/>
  </cols>
  <sheetData>
    <row r="1" spans="1:16" x14ac:dyDescent="0.2">
      <c r="C1" s="48">
        <v>1</v>
      </c>
      <c r="D1" s="48">
        <v>2</v>
      </c>
      <c r="E1" s="48">
        <v>3</v>
      </c>
      <c r="F1" s="48">
        <v>4</v>
      </c>
      <c r="G1" s="48">
        <v>5</v>
      </c>
      <c r="H1" s="48">
        <v>6</v>
      </c>
      <c r="I1" s="48">
        <v>7</v>
      </c>
      <c r="J1" s="48">
        <v>8</v>
      </c>
      <c r="K1" s="48">
        <v>9</v>
      </c>
      <c r="L1" s="48">
        <v>10</v>
      </c>
      <c r="M1" s="48">
        <v>11</v>
      </c>
      <c r="N1" s="48">
        <v>12</v>
      </c>
      <c r="O1" s="48">
        <v>13</v>
      </c>
      <c r="P1" s="48">
        <v>14</v>
      </c>
    </row>
    <row r="2" spans="1:16" x14ac:dyDescent="0.2">
      <c r="C2" s="49" t="s">
        <v>172</v>
      </c>
      <c r="D2" s="49" t="s">
        <v>172</v>
      </c>
      <c r="E2" s="49" t="s">
        <v>172</v>
      </c>
      <c r="F2" s="49" t="s">
        <v>172</v>
      </c>
      <c r="G2" s="49" t="s">
        <v>172</v>
      </c>
      <c r="H2" s="49" t="s">
        <v>172</v>
      </c>
      <c r="I2" s="49" t="s">
        <v>172</v>
      </c>
      <c r="J2" s="50" t="s">
        <v>173</v>
      </c>
      <c r="K2" s="50" t="s">
        <v>173</v>
      </c>
      <c r="L2" s="50" t="s">
        <v>173</v>
      </c>
      <c r="M2" s="50" t="s">
        <v>173</v>
      </c>
      <c r="N2" s="50" t="s">
        <v>173</v>
      </c>
      <c r="O2" s="50" t="s">
        <v>173</v>
      </c>
      <c r="P2" s="50" t="s">
        <v>173</v>
      </c>
    </row>
    <row r="3" spans="1:16" x14ac:dyDescent="0.2">
      <c r="A3" s="48" t="s">
        <v>174</v>
      </c>
      <c r="B3" s="48" t="s">
        <v>175</v>
      </c>
      <c r="C3" s="48">
        <v>12.5</v>
      </c>
      <c r="D3" s="48">
        <v>13.3</v>
      </c>
      <c r="E3" s="48">
        <v>10.8</v>
      </c>
      <c r="F3" s="48">
        <v>23.5</v>
      </c>
      <c r="G3" s="48">
        <v>16.600000000000001</v>
      </c>
      <c r="H3" s="48">
        <v>15.8</v>
      </c>
      <c r="I3" s="48">
        <v>13.2</v>
      </c>
      <c r="J3" s="48">
        <v>16.100000000000001</v>
      </c>
      <c r="K3" s="48">
        <v>25.4</v>
      </c>
      <c r="L3" s="48">
        <v>26.6</v>
      </c>
      <c r="M3" s="48">
        <v>17.2</v>
      </c>
      <c r="N3" s="48">
        <v>28.8</v>
      </c>
      <c r="O3" s="48">
        <v>30.6</v>
      </c>
      <c r="P3" s="48">
        <v>23.4</v>
      </c>
    </row>
    <row r="4" spans="1:16" x14ac:dyDescent="0.2">
      <c r="A4" s="48" t="s">
        <v>174</v>
      </c>
      <c r="B4" s="48" t="s">
        <v>176</v>
      </c>
      <c r="C4" s="48">
        <v>31.4</v>
      </c>
      <c r="D4" s="48">
        <v>39.299999999999997</v>
      </c>
      <c r="E4" s="48">
        <v>29.9</v>
      </c>
      <c r="F4" s="48">
        <v>48.8</v>
      </c>
      <c r="G4" s="48">
        <v>32</v>
      </c>
      <c r="H4" s="48">
        <v>33.9</v>
      </c>
      <c r="I4" s="48">
        <v>19.100000000000001</v>
      </c>
      <c r="J4" s="48">
        <v>49.7</v>
      </c>
      <c r="K4" s="48">
        <v>48.8</v>
      </c>
      <c r="L4" s="48">
        <v>50.7</v>
      </c>
      <c r="M4" s="48">
        <v>44.5</v>
      </c>
      <c r="N4" s="48">
        <v>34.799999999999997</v>
      </c>
      <c r="O4" s="48">
        <v>73.2</v>
      </c>
      <c r="P4" s="48">
        <v>53.4</v>
      </c>
    </row>
    <row r="5" spans="1:16" x14ac:dyDescent="0.2">
      <c r="A5" s="48" t="s">
        <v>174</v>
      </c>
      <c r="B5" s="48" t="s">
        <v>177</v>
      </c>
      <c r="C5" s="48">
        <v>13.4</v>
      </c>
      <c r="D5" s="48">
        <v>30.5</v>
      </c>
      <c r="E5" s="48">
        <v>18.399999999999999</v>
      </c>
      <c r="F5" s="48">
        <v>29.8</v>
      </c>
      <c r="G5" s="48">
        <v>17.8</v>
      </c>
      <c r="H5" s="48">
        <v>18.100000000000001</v>
      </c>
      <c r="I5" s="48">
        <v>11.3</v>
      </c>
      <c r="J5" s="48">
        <v>20.399999999999999</v>
      </c>
      <c r="K5" s="48">
        <v>31</v>
      </c>
      <c r="L5" s="48">
        <v>28.2</v>
      </c>
      <c r="M5" s="48">
        <v>22.8</v>
      </c>
      <c r="N5" s="48">
        <v>36.200000000000003</v>
      </c>
      <c r="O5" s="48">
        <v>34.4</v>
      </c>
      <c r="P5" s="48">
        <v>31.3</v>
      </c>
    </row>
    <row r="6" spans="1:16" x14ac:dyDescent="0.2">
      <c r="A6" s="48" t="s">
        <v>174</v>
      </c>
      <c r="B6" s="48" t="s">
        <v>179</v>
      </c>
      <c r="C6" s="48">
        <v>22.5</v>
      </c>
      <c r="D6" s="48">
        <v>25.9</v>
      </c>
      <c r="E6" s="48">
        <v>26.9</v>
      </c>
      <c r="F6" s="48">
        <v>48.1</v>
      </c>
      <c r="G6" s="48">
        <v>21.5</v>
      </c>
      <c r="H6" s="48">
        <v>28.5</v>
      </c>
      <c r="I6" s="48">
        <v>16.100000000000001</v>
      </c>
      <c r="J6" s="48">
        <v>44.8</v>
      </c>
      <c r="K6" s="48">
        <v>47.6</v>
      </c>
      <c r="L6" s="48">
        <v>32.299999999999997</v>
      </c>
      <c r="M6" s="48">
        <v>28.4</v>
      </c>
      <c r="N6" s="48">
        <v>38.700000000000003</v>
      </c>
      <c r="O6" s="48">
        <v>55.6</v>
      </c>
      <c r="P6" s="48">
        <v>36.700000000000003</v>
      </c>
    </row>
    <row r="7" spans="1:16" x14ac:dyDescent="0.2">
      <c r="A7" s="48" t="s">
        <v>181</v>
      </c>
      <c r="B7" s="48" t="s">
        <v>182</v>
      </c>
      <c r="C7" s="48">
        <v>1E-4</v>
      </c>
      <c r="D7" s="48">
        <v>7.53</v>
      </c>
      <c r="E7" s="48">
        <v>2.5</v>
      </c>
      <c r="F7" s="48">
        <v>3.49</v>
      </c>
      <c r="G7" s="48">
        <v>3.62</v>
      </c>
      <c r="H7" s="48">
        <v>2.91</v>
      </c>
      <c r="I7" s="48">
        <v>1E-4</v>
      </c>
      <c r="J7" s="48">
        <v>8.07</v>
      </c>
      <c r="K7" s="48">
        <v>14.1</v>
      </c>
      <c r="L7" s="48">
        <v>4.5999999999999996</v>
      </c>
      <c r="M7" s="48">
        <v>5.46</v>
      </c>
      <c r="N7" s="48">
        <v>15.3</v>
      </c>
      <c r="O7" s="48">
        <v>10.199999999999999</v>
      </c>
      <c r="P7" s="48">
        <v>20.7</v>
      </c>
    </row>
    <row r="8" spans="1:16" x14ac:dyDescent="0.2">
      <c r="A8" s="48" t="s">
        <v>181</v>
      </c>
      <c r="B8" s="48" t="s">
        <v>183</v>
      </c>
      <c r="C8" s="48">
        <v>0.21199999999999999</v>
      </c>
      <c r="D8" s="48">
        <v>0.22900000000000001</v>
      </c>
      <c r="E8" s="48">
        <v>0.224</v>
      </c>
      <c r="F8" s="48">
        <v>0.317</v>
      </c>
      <c r="G8" s="48">
        <v>0.221</v>
      </c>
      <c r="H8" s="48">
        <v>0.216</v>
      </c>
      <c r="I8" s="48">
        <v>0.18099999999999999</v>
      </c>
      <c r="J8" s="48">
        <v>0.22700000000000001</v>
      </c>
      <c r="K8" s="48">
        <v>0.371</v>
      </c>
      <c r="L8" s="48">
        <v>0.33600000000000002</v>
      </c>
      <c r="M8" s="48">
        <v>0.22800000000000001</v>
      </c>
      <c r="N8" s="48">
        <v>0.32500000000000001</v>
      </c>
      <c r="O8" s="48">
        <v>0.35699999999999998</v>
      </c>
      <c r="P8" s="48">
        <v>0.31900000000000001</v>
      </c>
    </row>
    <row r="9" spans="1:16" x14ac:dyDescent="0.2">
      <c r="A9" s="48" t="s">
        <v>181</v>
      </c>
      <c r="B9" s="48" t="s">
        <v>184</v>
      </c>
      <c r="C9" s="48">
        <v>3.61</v>
      </c>
      <c r="D9" s="48">
        <v>2.75</v>
      </c>
      <c r="E9" s="48">
        <v>3.62</v>
      </c>
      <c r="F9" s="48">
        <v>4.7</v>
      </c>
      <c r="G9" s="48">
        <v>2.75</v>
      </c>
      <c r="H9" s="48">
        <v>3.66</v>
      </c>
      <c r="I9" s="48">
        <v>1.6</v>
      </c>
      <c r="J9" s="48">
        <v>5.16</v>
      </c>
      <c r="K9" s="48">
        <v>6.15</v>
      </c>
      <c r="L9" s="48">
        <v>8.69</v>
      </c>
      <c r="M9" s="48">
        <v>4.2</v>
      </c>
      <c r="N9" s="48">
        <v>4.3499999999999996</v>
      </c>
      <c r="O9" s="48">
        <v>4.4000000000000004</v>
      </c>
      <c r="P9" s="48">
        <v>7.16</v>
      </c>
    </row>
    <row r="10" spans="1:16" x14ac:dyDescent="0.2">
      <c r="A10" s="48" t="s">
        <v>181</v>
      </c>
      <c r="B10" s="48" t="s">
        <v>185</v>
      </c>
      <c r="C10" s="48">
        <v>0.26800000000000002</v>
      </c>
      <c r="D10" s="48">
        <v>0.51400000000000001</v>
      </c>
      <c r="E10" s="48">
        <v>0.41299999999999998</v>
      </c>
      <c r="F10" s="48">
        <v>0.78900000000000003</v>
      </c>
      <c r="G10" s="48">
        <v>0.25900000000000001</v>
      </c>
      <c r="H10" s="48">
        <v>0.51500000000000001</v>
      </c>
      <c r="I10" s="48">
        <v>0.18</v>
      </c>
      <c r="J10" s="48">
        <v>0.82699999999999996</v>
      </c>
      <c r="K10" s="48">
        <v>1.19</v>
      </c>
      <c r="L10" s="48">
        <v>0.58099999999999996</v>
      </c>
      <c r="M10" s="48">
        <v>0.63600000000000001</v>
      </c>
      <c r="N10" s="48">
        <v>0.371</v>
      </c>
      <c r="O10" s="48">
        <v>0.98099999999999998</v>
      </c>
      <c r="P10" s="48">
        <v>1.0900000000000001</v>
      </c>
    </row>
    <row r="11" spans="1:16" x14ac:dyDescent="0.2">
      <c r="A11" s="48" t="s">
        <v>181</v>
      </c>
      <c r="B11" s="48" t="s">
        <v>186</v>
      </c>
      <c r="C11" s="48">
        <v>0.54800000000000004</v>
      </c>
      <c r="D11" s="48">
        <v>0.69799999999999995</v>
      </c>
      <c r="E11" s="48">
        <v>0.68400000000000005</v>
      </c>
      <c r="F11" s="48">
        <v>0.51800000000000002</v>
      </c>
      <c r="G11" s="48">
        <v>0.46500000000000002</v>
      </c>
      <c r="H11" s="48">
        <v>0.84299999999999997</v>
      </c>
      <c r="I11" s="48">
        <v>8.1000000000000003E-2</v>
      </c>
      <c r="J11" s="48">
        <v>1.25</v>
      </c>
      <c r="K11" s="48">
        <v>0.75800000000000001</v>
      </c>
      <c r="L11" s="48">
        <v>0.84799999999999998</v>
      </c>
      <c r="M11" s="48">
        <v>0.51900000000000002</v>
      </c>
      <c r="N11" s="48">
        <v>0.83299999999999996</v>
      </c>
      <c r="O11" s="48">
        <v>1.29</v>
      </c>
      <c r="P11" s="48">
        <v>1.65</v>
      </c>
    </row>
    <row r="12" spans="1:16" x14ac:dyDescent="0.2">
      <c r="A12" s="48" t="s">
        <v>181</v>
      </c>
      <c r="B12" s="48" t="s">
        <v>187</v>
      </c>
      <c r="C12" s="48">
        <v>0.45500000000000002</v>
      </c>
      <c r="D12" s="48">
        <v>0.84199999999999997</v>
      </c>
      <c r="E12" s="48">
        <v>0.66</v>
      </c>
      <c r="F12" s="48">
        <v>0.82</v>
      </c>
      <c r="G12" s="48">
        <v>0.45500000000000002</v>
      </c>
      <c r="H12" s="48">
        <v>0.67500000000000004</v>
      </c>
      <c r="I12" s="48">
        <v>0.186</v>
      </c>
      <c r="J12" s="48">
        <v>0.97899999999999998</v>
      </c>
      <c r="K12" s="48">
        <v>1.1000000000000001</v>
      </c>
      <c r="L12" s="48">
        <v>0.61899999999999999</v>
      </c>
      <c r="M12" s="48">
        <v>0.63300000000000001</v>
      </c>
      <c r="N12" s="48">
        <v>0.87</v>
      </c>
      <c r="O12" s="48">
        <v>1.01</v>
      </c>
      <c r="P12" s="48">
        <v>0.91900000000000004</v>
      </c>
    </row>
    <row r="13" spans="1:16" x14ac:dyDescent="0.2">
      <c r="A13" s="48" t="s">
        <v>188</v>
      </c>
      <c r="B13" s="48" t="s">
        <v>189</v>
      </c>
      <c r="C13" s="48">
        <v>9.06</v>
      </c>
      <c r="D13" s="48">
        <v>9.27</v>
      </c>
      <c r="E13" s="48">
        <v>10.9</v>
      </c>
      <c r="F13" s="48">
        <v>8.61</v>
      </c>
      <c r="G13" s="48">
        <v>6.18</v>
      </c>
      <c r="H13" s="48">
        <v>7.15</v>
      </c>
      <c r="I13" s="48">
        <v>5.67</v>
      </c>
      <c r="J13" s="48">
        <v>3.31</v>
      </c>
      <c r="K13" s="48">
        <v>2.78</v>
      </c>
      <c r="L13" s="48">
        <v>6.08</v>
      </c>
      <c r="M13" s="48">
        <v>9.93</v>
      </c>
      <c r="N13" s="48">
        <v>5.41</v>
      </c>
      <c r="O13" s="48">
        <v>2.4</v>
      </c>
      <c r="P13" s="48">
        <v>4.67</v>
      </c>
    </row>
    <row r="14" spans="1:16" x14ac:dyDescent="0.2">
      <c r="A14" s="48" t="s">
        <v>191</v>
      </c>
      <c r="B14" s="48" t="s">
        <v>192</v>
      </c>
      <c r="C14" s="48">
        <v>0.14399999999999999</v>
      </c>
      <c r="D14" s="48">
        <v>0.215</v>
      </c>
      <c r="E14" s="48">
        <v>0.14799999999999999</v>
      </c>
      <c r="F14" s="48">
        <v>0.20899999999999999</v>
      </c>
      <c r="G14" s="48">
        <v>0.10100000000000001</v>
      </c>
      <c r="H14" s="48">
        <v>0.17</v>
      </c>
      <c r="I14" s="48">
        <v>6.4000000000000001E-2</v>
      </c>
      <c r="J14" s="48">
        <v>0.59399999999999997</v>
      </c>
      <c r="K14" s="48">
        <v>0.51400000000000001</v>
      </c>
      <c r="L14" s="48">
        <v>0.151</v>
      </c>
      <c r="M14" s="48">
        <v>0.217</v>
      </c>
      <c r="N14" s="48">
        <v>0.28299999999999997</v>
      </c>
      <c r="O14" s="48">
        <v>0.40200000000000002</v>
      </c>
      <c r="P14" s="48">
        <v>0.63800000000000001</v>
      </c>
    </row>
    <row r="15" spans="1:16" x14ac:dyDescent="0.2">
      <c r="A15" s="48" t="s">
        <v>191</v>
      </c>
      <c r="B15" s="48" t="s">
        <v>194</v>
      </c>
      <c r="C15" s="48">
        <v>5.1999999999999998E-2</v>
      </c>
      <c r="D15" s="48">
        <v>7.1999999999999995E-2</v>
      </c>
      <c r="E15" s="48">
        <v>5.7000000000000002E-2</v>
      </c>
      <c r="F15" s="48">
        <v>7.4999999999999997E-2</v>
      </c>
      <c r="G15" s="48">
        <v>5.2999999999999999E-2</v>
      </c>
      <c r="H15" s="48">
        <v>0.11799999999999999</v>
      </c>
      <c r="I15" s="48">
        <v>2.8000000000000001E-2</v>
      </c>
      <c r="J15" s="48">
        <v>0.105</v>
      </c>
      <c r="K15" s="48">
        <v>0.112</v>
      </c>
      <c r="L15" s="48">
        <v>7.6999999999999999E-2</v>
      </c>
      <c r="M15" s="48">
        <v>0.11600000000000001</v>
      </c>
      <c r="N15" s="48">
        <v>0.104</v>
      </c>
      <c r="O15" s="48">
        <v>0.09</v>
      </c>
      <c r="P15" s="48">
        <v>0.112</v>
      </c>
    </row>
    <row r="16" spans="1:16" x14ac:dyDescent="0.2">
      <c r="A16" s="48" t="s">
        <v>191</v>
      </c>
      <c r="B16" s="48" t="s">
        <v>195</v>
      </c>
      <c r="C16" s="48">
        <v>1.72</v>
      </c>
      <c r="D16" s="48">
        <v>1.22</v>
      </c>
      <c r="E16" s="48">
        <v>1.57</v>
      </c>
      <c r="F16" s="48">
        <v>2.04</v>
      </c>
      <c r="G16" s="48">
        <v>1.8</v>
      </c>
      <c r="H16" s="48">
        <v>1.55</v>
      </c>
      <c r="I16" s="48">
        <v>1.44</v>
      </c>
      <c r="J16" s="48">
        <v>2.1</v>
      </c>
      <c r="K16" s="48">
        <v>1.96</v>
      </c>
      <c r="L16" s="48">
        <v>1.56</v>
      </c>
      <c r="M16" s="48">
        <v>1.39</v>
      </c>
      <c r="N16" s="48">
        <v>1.58</v>
      </c>
      <c r="O16" s="48">
        <v>2.38</v>
      </c>
      <c r="P16" s="48">
        <v>2.4300000000000002</v>
      </c>
    </row>
    <row r="17" spans="1:16" x14ac:dyDescent="0.2">
      <c r="A17" s="48" t="s">
        <v>196</v>
      </c>
      <c r="B17" s="48" t="s">
        <v>197</v>
      </c>
      <c r="C17" s="48">
        <v>0.247</v>
      </c>
      <c r="D17" s="48">
        <v>0.157</v>
      </c>
      <c r="E17" s="48">
        <v>0.16</v>
      </c>
      <c r="F17" s="48">
        <v>0.20499999999999999</v>
      </c>
      <c r="G17" s="48">
        <v>0.38700000000000001</v>
      </c>
      <c r="H17" s="48">
        <v>0.186</v>
      </c>
      <c r="I17" s="48">
        <v>0.33900000000000002</v>
      </c>
      <c r="J17" s="48">
        <v>7.0999999999999994E-2</v>
      </c>
      <c r="K17" s="48">
        <v>0.109</v>
      </c>
      <c r="L17" s="48">
        <v>0.30299999999999999</v>
      </c>
      <c r="M17" s="48">
        <v>0.153</v>
      </c>
      <c r="N17" s="48">
        <v>0.112</v>
      </c>
      <c r="O17" s="48">
        <v>0.13900000000000001</v>
      </c>
      <c r="P17" s="48">
        <v>0.125</v>
      </c>
    </row>
    <row r="18" spans="1:16" x14ac:dyDescent="0.2">
      <c r="A18" s="48" t="s">
        <v>196</v>
      </c>
      <c r="B18" s="48" t="s">
        <v>198</v>
      </c>
      <c r="C18" s="48">
        <v>0.81499999999999995</v>
      </c>
      <c r="D18" s="48">
        <v>1.02</v>
      </c>
      <c r="E18" s="48">
        <v>0.91500000000000004</v>
      </c>
      <c r="F18" s="48">
        <v>0.63300000000000001</v>
      </c>
      <c r="G18" s="48">
        <v>0.80200000000000005</v>
      </c>
      <c r="H18" s="48">
        <v>0.96499999999999997</v>
      </c>
      <c r="I18" s="48">
        <v>0.82099999999999995</v>
      </c>
      <c r="J18" s="48">
        <v>0.77900000000000003</v>
      </c>
      <c r="K18" s="48">
        <v>0.56599999999999995</v>
      </c>
      <c r="L18" s="48">
        <v>0.60899999999999999</v>
      </c>
      <c r="M18" s="48">
        <v>0.97</v>
      </c>
      <c r="N18" s="48">
        <v>0.75</v>
      </c>
      <c r="O18" s="48">
        <v>0.57199999999999995</v>
      </c>
      <c r="P18" s="48">
        <v>0.56000000000000005</v>
      </c>
    </row>
    <row r="19" spans="1:16" x14ac:dyDescent="0.2">
      <c r="A19" s="48" t="s">
        <v>199</v>
      </c>
      <c r="B19" s="48" t="s">
        <v>200</v>
      </c>
      <c r="C19" s="48">
        <v>31.7</v>
      </c>
      <c r="D19" s="48">
        <v>29.9</v>
      </c>
      <c r="E19" s="48">
        <v>15.8</v>
      </c>
      <c r="F19" s="48">
        <v>16</v>
      </c>
      <c r="G19" s="48">
        <v>33.200000000000003</v>
      </c>
      <c r="H19" s="48">
        <v>19.8</v>
      </c>
      <c r="I19" s="48">
        <v>41.1</v>
      </c>
      <c r="J19" s="48">
        <v>11.6</v>
      </c>
      <c r="K19" s="48">
        <v>12.3</v>
      </c>
      <c r="L19" s="48">
        <v>24.8</v>
      </c>
      <c r="M19" s="48">
        <v>18.600000000000001</v>
      </c>
      <c r="N19" s="48">
        <v>16.2</v>
      </c>
      <c r="O19" s="48">
        <v>9.7799999999999994</v>
      </c>
      <c r="P19" s="48">
        <v>7.7</v>
      </c>
    </row>
    <row r="20" spans="1:16" x14ac:dyDescent="0.2">
      <c r="A20" s="48" t="s">
        <v>199</v>
      </c>
      <c r="B20" s="48" t="s">
        <v>201</v>
      </c>
      <c r="C20" s="48">
        <v>8.6300000000000008</v>
      </c>
      <c r="D20" s="48">
        <v>14.1</v>
      </c>
      <c r="E20" s="48">
        <v>6.16</v>
      </c>
      <c r="F20" s="48">
        <v>10.6</v>
      </c>
      <c r="G20" s="48">
        <v>13.1</v>
      </c>
      <c r="H20" s="48">
        <v>8.67</v>
      </c>
      <c r="I20" s="48">
        <v>11.3</v>
      </c>
      <c r="J20" s="48">
        <v>6.33</v>
      </c>
      <c r="K20" s="48">
        <v>5.92</v>
      </c>
      <c r="L20" s="48">
        <v>9.69</v>
      </c>
      <c r="M20" s="48">
        <v>7.89</v>
      </c>
      <c r="N20" s="48">
        <v>7.23</v>
      </c>
      <c r="O20" s="48">
        <v>7.08</v>
      </c>
      <c r="P20" s="48">
        <v>5.58</v>
      </c>
    </row>
    <row r="21" spans="1:16" x14ac:dyDescent="0.2">
      <c r="A21" s="48" t="s">
        <v>202</v>
      </c>
      <c r="B21" s="48" t="s">
        <v>203</v>
      </c>
      <c r="C21" s="48">
        <v>1.79</v>
      </c>
      <c r="D21" s="48">
        <v>1.97</v>
      </c>
      <c r="E21" s="48">
        <v>1.68</v>
      </c>
      <c r="F21" s="48">
        <v>1.62</v>
      </c>
      <c r="G21" s="48">
        <v>2.0499999999999998</v>
      </c>
      <c r="H21" s="48">
        <v>1.84</v>
      </c>
      <c r="I21" s="48">
        <v>1.85</v>
      </c>
      <c r="J21" s="48">
        <v>2.35</v>
      </c>
      <c r="K21" s="48">
        <v>2.12</v>
      </c>
      <c r="L21" s="48">
        <v>2.09</v>
      </c>
      <c r="M21" s="48">
        <v>2.4900000000000002</v>
      </c>
      <c r="N21" s="48">
        <v>2.62</v>
      </c>
      <c r="O21" s="48">
        <v>2.3199999999999998</v>
      </c>
      <c r="P21" s="48">
        <v>2.72</v>
      </c>
    </row>
    <row r="22" spans="1:16" x14ac:dyDescent="0.2">
      <c r="A22" s="48" t="s">
        <v>202</v>
      </c>
      <c r="B22" s="48" t="s">
        <v>204</v>
      </c>
      <c r="C22" s="48">
        <v>0.92900000000000005</v>
      </c>
      <c r="D22" s="48">
        <v>0.97599999999999998</v>
      </c>
      <c r="E22" s="48">
        <v>0.80900000000000005</v>
      </c>
      <c r="F22" s="48">
        <v>1.1200000000000001</v>
      </c>
      <c r="G22" s="48">
        <v>0.94699999999999995</v>
      </c>
      <c r="H22" s="48">
        <v>0.99299999999999999</v>
      </c>
      <c r="I22" s="48">
        <v>0.95399999999999996</v>
      </c>
      <c r="J22" s="48">
        <v>1.85</v>
      </c>
      <c r="K22" s="48">
        <v>1.64</v>
      </c>
      <c r="L22" s="48">
        <v>1.21</v>
      </c>
      <c r="M22" s="48">
        <v>1.26</v>
      </c>
      <c r="N22" s="48">
        <v>1.39</v>
      </c>
      <c r="O22" s="48">
        <v>1.44</v>
      </c>
      <c r="P22" s="48">
        <v>1.75</v>
      </c>
    </row>
    <row r="23" spans="1:16" x14ac:dyDescent="0.2">
      <c r="A23" s="48" t="s">
        <v>202</v>
      </c>
      <c r="B23" s="48" t="s">
        <v>206</v>
      </c>
      <c r="C23" s="48">
        <v>0.41499999999999998</v>
      </c>
      <c r="D23" s="48">
        <v>0.46400000000000002</v>
      </c>
      <c r="E23" s="48">
        <v>0.378</v>
      </c>
      <c r="F23" s="48">
        <v>0.51300000000000001</v>
      </c>
      <c r="G23" s="48">
        <v>0.499</v>
      </c>
      <c r="H23" s="48">
        <v>0.46899999999999997</v>
      </c>
      <c r="I23" s="48">
        <v>0.432</v>
      </c>
      <c r="J23" s="48">
        <v>0.84199999999999997</v>
      </c>
      <c r="K23" s="48">
        <v>0.69299999999999995</v>
      </c>
      <c r="L23" s="48">
        <v>0.58899999999999997</v>
      </c>
      <c r="M23" s="48">
        <v>0.58599999999999997</v>
      </c>
      <c r="N23" s="48">
        <v>0.64300000000000002</v>
      </c>
      <c r="O23" s="48">
        <v>0.60899999999999999</v>
      </c>
      <c r="P23" s="48">
        <v>0.84399999999999997</v>
      </c>
    </row>
    <row r="24" spans="1:16" x14ac:dyDescent="0.2">
      <c r="A24" s="48" t="s">
        <v>202</v>
      </c>
      <c r="B24" s="48" t="s">
        <v>207</v>
      </c>
      <c r="C24" s="48">
        <v>0.48199999999999998</v>
      </c>
      <c r="D24" s="48">
        <v>0.68</v>
      </c>
      <c r="E24" s="48">
        <v>0.44400000000000001</v>
      </c>
      <c r="F24" s="48">
        <v>0.67900000000000005</v>
      </c>
      <c r="G24" s="48">
        <v>0.64700000000000002</v>
      </c>
      <c r="H24" s="48">
        <v>0.625</v>
      </c>
      <c r="I24" s="48">
        <v>0.48399999999999999</v>
      </c>
      <c r="J24" s="48">
        <v>1.07</v>
      </c>
      <c r="K24" s="48">
        <v>0.91500000000000004</v>
      </c>
      <c r="L24" s="48">
        <v>0.78800000000000003</v>
      </c>
      <c r="M24" s="48">
        <v>0.72799999999999998</v>
      </c>
      <c r="N24" s="48">
        <v>0.78800000000000003</v>
      </c>
      <c r="O24" s="48">
        <v>0.76</v>
      </c>
      <c r="P24" s="48">
        <v>0.96399999999999997</v>
      </c>
    </row>
    <row r="25" spans="1:16" x14ac:dyDescent="0.2">
      <c r="A25" s="48" t="s">
        <v>202</v>
      </c>
      <c r="B25" s="48" t="s">
        <v>208</v>
      </c>
      <c r="C25" s="48">
        <v>1.56</v>
      </c>
      <c r="D25" s="48">
        <v>1.66</v>
      </c>
      <c r="E25" s="48">
        <v>1.3</v>
      </c>
      <c r="F25" s="48">
        <v>1.89</v>
      </c>
      <c r="G25" s="48">
        <v>1.68</v>
      </c>
      <c r="H25" s="48">
        <v>1.64</v>
      </c>
      <c r="I25" s="48">
        <v>1.9</v>
      </c>
      <c r="J25" s="48">
        <v>2.92</v>
      </c>
      <c r="K25" s="48">
        <v>2.2799999999999998</v>
      </c>
      <c r="L25" s="48">
        <v>1.85</v>
      </c>
      <c r="M25" s="48">
        <v>1.99</v>
      </c>
      <c r="N25" s="48">
        <v>1.98</v>
      </c>
      <c r="O25" s="48">
        <v>2.02</v>
      </c>
      <c r="P25" s="48">
        <v>2.91</v>
      </c>
    </row>
    <row r="26" spans="1:16" x14ac:dyDescent="0.2">
      <c r="A26" s="48" t="s">
        <v>202</v>
      </c>
      <c r="B26" s="48" t="s">
        <v>209</v>
      </c>
      <c r="C26" s="48">
        <v>1.23</v>
      </c>
      <c r="D26" s="48">
        <v>1.37</v>
      </c>
      <c r="E26" s="48">
        <v>1.02</v>
      </c>
      <c r="F26" s="48">
        <v>1.57</v>
      </c>
      <c r="G26" s="48">
        <v>1.38</v>
      </c>
      <c r="H26" s="48">
        <v>1.27</v>
      </c>
      <c r="I26" s="48">
        <v>0.97599999999999998</v>
      </c>
      <c r="J26" s="48">
        <v>1.98</v>
      </c>
      <c r="K26" s="48">
        <v>1.94</v>
      </c>
      <c r="L26" s="48">
        <v>1.55</v>
      </c>
      <c r="M26" s="48">
        <v>1.51</v>
      </c>
      <c r="N26" s="48">
        <v>1.7</v>
      </c>
      <c r="O26" s="48">
        <v>1.67</v>
      </c>
      <c r="P26" s="48">
        <v>2</v>
      </c>
    </row>
    <row r="27" spans="1:16" x14ac:dyDescent="0.2">
      <c r="A27" s="48" t="s">
        <v>202</v>
      </c>
      <c r="B27" s="48" t="s">
        <v>210</v>
      </c>
      <c r="C27" s="48">
        <v>0.876</v>
      </c>
      <c r="D27" s="48">
        <v>1.07</v>
      </c>
      <c r="E27" s="48">
        <v>0.81200000000000006</v>
      </c>
      <c r="F27" s="48">
        <v>1.35</v>
      </c>
      <c r="G27" s="48">
        <v>0.81699999999999995</v>
      </c>
      <c r="H27" s="48">
        <v>0.93100000000000005</v>
      </c>
      <c r="I27" s="48">
        <v>0.66900000000000004</v>
      </c>
      <c r="J27" s="48">
        <v>2.29</v>
      </c>
      <c r="K27" s="48">
        <v>2.0699999999999998</v>
      </c>
      <c r="L27" s="48">
        <v>1.1499999999999999</v>
      </c>
      <c r="M27" s="48">
        <v>1.33</v>
      </c>
      <c r="N27" s="48">
        <v>1.48</v>
      </c>
      <c r="O27" s="48">
        <v>1.71</v>
      </c>
      <c r="P27" s="48">
        <v>2.17</v>
      </c>
    </row>
    <row r="28" spans="1:16" x14ac:dyDescent="0.2">
      <c r="A28" s="48" t="s">
        <v>202</v>
      </c>
      <c r="B28" s="48" t="s">
        <v>211</v>
      </c>
      <c r="C28" s="48">
        <v>0.313</v>
      </c>
      <c r="D28" s="48">
        <v>0.28199999999999997</v>
      </c>
      <c r="E28" s="48">
        <v>0.27400000000000002</v>
      </c>
      <c r="F28" s="48">
        <v>0.38800000000000001</v>
      </c>
      <c r="G28" s="48">
        <v>0.29799999999999999</v>
      </c>
      <c r="H28" s="48">
        <v>0.30399999999999999</v>
      </c>
      <c r="I28" s="48">
        <v>0.29599999999999999</v>
      </c>
      <c r="J28" s="48">
        <v>0.52400000000000002</v>
      </c>
      <c r="K28" s="48">
        <v>0.46600000000000003</v>
      </c>
      <c r="L28" s="48">
        <v>0.31900000000000001</v>
      </c>
      <c r="M28" s="48">
        <v>0.379</v>
      </c>
      <c r="N28" s="48">
        <v>0.38600000000000001</v>
      </c>
      <c r="O28" s="48">
        <v>0.48199999999999998</v>
      </c>
      <c r="P28" s="48">
        <v>0.57199999999999995</v>
      </c>
    </row>
    <row r="29" spans="1:16" x14ac:dyDescent="0.2">
      <c r="A29" s="48" t="s">
        <v>202</v>
      </c>
      <c r="B29" s="48" t="s">
        <v>212</v>
      </c>
      <c r="C29" s="48">
        <v>0.32100000000000001</v>
      </c>
      <c r="D29" s="48">
        <v>0.35</v>
      </c>
      <c r="E29" s="48">
        <v>0.28799999999999998</v>
      </c>
      <c r="F29" s="48">
        <v>0.48099999999999998</v>
      </c>
      <c r="G29" s="48">
        <v>0.28799999999999998</v>
      </c>
      <c r="H29" s="48">
        <v>0.33700000000000002</v>
      </c>
      <c r="I29" s="48">
        <v>0.32800000000000001</v>
      </c>
      <c r="J29" s="48">
        <v>1.02</v>
      </c>
      <c r="K29" s="48">
        <v>0.78500000000000003</v>
      </c>
      <c r="L29" s="48">
        <v>0.4</v>
      </c>
      <c r="M29" s="48">
        <v>0.46500000000000002</v>
      </c>
      <c r="N29" s="48">
        <v>0.49299999999999999</v>
      </c>
      <c r="O29" s="48">
        <v>0.67500000000000004</v>
      </c>
      <c r="P29" s="48">
        <v>0.93799999999999994</v>
      </c>
    </row>
    <row r="30" spans="1:16" x14ac:dyDescent="0.2">
      <c r="A30" s="48" t="s">
        <v>202</v>
      </c>
      <c r="B30" s="48" t="s">
        <v>213</v>
      </c>
      <c r="C30" s="48">
        <v>0.51200000000000001</v>
      </c>
      <c r="D30" s="48">
        <v>0.60899999999999999</v>
      </c>
      <c r="E30" s="48">
        <v>0.47799999999999998</v>
      </c>
      <c r="F30" s="48">
        <v>0.63800000000000001</v>
      </c>
      <c r="G30" s="48">
        <v>0.622</v>
      </c>
      <c r="H30" s="48">
        <v>0.58899999999999997</v>
      </c>
      <c r="I30" s="48">
        <v>0.67</v>
      </c>
      <c r="J30" s="48">
        <v>1.2</v>
      </c>
      <c r="K30" s="48">
        <v>0.89700000000000002</v>
      </c>
      <c r="L30" s="48">
        <v>0.64400000000000002</v>
      </c>
      <c r="M30" s="48">
        <v>0.68700000000000006</v>
      </c>
      <c r="N30" s="48">
        <v>0.6</v>
      </c>
      <c r="O30" s="48">
        <v>0.71299999999999997</v>
      </c>
      <c r="P30" s="48">
        <v>1.03</v>
      </c>
    </row>
    <row r="31" spans="1:16" x14ac:dyDescent="0.2">
      <c r="A31" s="48" t="s">
        <v>202</v>
      </c>
      <c r="B31" s="48" t="s">
        <v>214</v>
      </c>
      <c r="C31" s="48">
        <v>6.13</v>
      </c>
      <c r="D31" s="48">
        <v>7.02</v>
      </c>
      <c r="E31" s="48">
        <v>6.25</v>
      </c>
      <c r="F31" s="48">
        <v>8.76</v>
      </c>
      <c r="G31" s="48">
        <v>3.91</v>
      </c>
      <c r="H31" s="48">
        <v>6.47</v>
      </c>
      <c r="I31" s="48">
        <v>2.98</v>
      </c>
      <c r="J31" s="48">
        <v>9.9700000000000006</v>
      </c>
      <c r="K31" s="48">
        <v>11.4</v>
      </c>
      <c r="L31" s="48">
        <v>4.57</v>
      </c>
      <c r="M31" s="48">
        <v>7.74</v>
      </c>
      <c r="N31" s="48">
        <v>10.3</v>
      </c>
      <c r="O31" s="48">
        <v>10.5</v>
      </c>
      <c r="P31" s="48">
        <v>14.3</v>
      </c>
    </row>
    <row r="32" spans="1:16" x14ac:dyDescent="0.2">
      <c r="A32" s="48" t="s">
        <v>202</v>
      </c>
      <c r="B32" s="48" t="s">
        <v>215</v>
      </c>
      <c r="C32" s="48">
        <v>1.26</v>
      </c>
      <c r="D32" s="48">
        <v>0.76500000000000001</v>
      </c>
      <c r="E32" s="48">
        <v>0.91500000000000004</v>
      </c>
      <c r="F32" s="48">
        <v>0.94299999999999995</v>
      </c>
      <c r="G32" s="48">
        <v>0.68500000000000005</v>
      </c>
      <c r="H32" s="48">
        <v>0.65800000000000003</v>
      </c>
      <c r="I32" s="48">
        <v>0.92700000000000005</v>
      </c>
      <c r="J32" s="48">
        <v>1.99</v>
      </c>
      <c r="K32" s="48">
        <v>1.51</v>
      </c>
      <c r="L32" s="48">
        <v>1.1000000000000001</v>
      </c>
      <c r="M32" s="48">
        <v>1.22</v>
      </c>
      <c r="N32" s="48">
        <v>0.83199999999999996</v>
      </c>
      <c r="O32" s="48">
        <v>1.43</v>
      </c>
      <c r="P32" s="48">
        <v>2.02</v>
      </c>
    </row>
    <row r="33" spans="1:16" x14ac:dyDescent="0.2">
      <c r="A33" s="48" t="s">
        <v>202</v>
      </c>
      <c r="B33" s="48" t="s">
        <v>216</v>
      </c>
      <c r="C33" s="48">
        <v>1.44</v>
      </c>
      <c r="D33" s="48">
        <v>1.28</v>
      </c>
      <c r="E33" s="48">
        <v>1.19</v>
      </c>
      <c r="F33" s="48">
        <v>2.44</v>
      </c>
      <c r="G33" s="48">
        <v>1.33</v>
      </c>
      <c r="H33" s="48">
        <v>1.34</v>
      </c>
      <c r="I33" s="48">
        <v>1.65</v>
      </c>
      <c r="J33" s="48">
        <v>2.52</v>
      </c>
      <c r="K33" s="48">
        <v>2.37</v>
      </c>
      <c r="L33" s="48">
        <v>1.47</v>
      </c>
      <c r="M33" s="48">
        <v>1.71</v>
      </c>
      <c r="N33" s="48">
        <v>1.95</v>
      </c>
      <c r="O33" s="48">
        <v>2.36</v>
      </c>
      <c r="P33" s="48">
        <v>2.89</v>
      </c>
    </row>
    <row r="34" spans="1:16" x14ac:dyDescent="0.2">
      <c r="A34" s="48" t="s">
        <v>202</v>
      </c>
      <c r="B34" s="48" t="s">
        <v>217</v>
      </c>
      <c r="C34" s="48">
        <v>0.19900000000000001</v>
      </c>
      <c r="D34" s="48">
        <v>0.188</v>
      </c>
      <c r="E34" s="48">
        <v>0.16200000000000001</v>
      </c>
      <c r="F34" s="48">
        <v>0.30399999999999999</v>
      </c>
      <c r="G34" s="48">
        <v>0.156</v>
      </c>
      <c r="H34" s="48">
        <v>0.186</v>
      </c>
      <c r="I34" s="48">
        <v>0.20599999999999999</v>
      </c>
      <c r="J34" s="48">
        <v>0.35099999999999998</v>
      </c>
      <c r="K34" s="48">
        <v>0.34300000000000003</v>
      </c>
      <c r="L34" s="48">
        <v>0.188</v>
      </c>
      <c r="M34" s="48">
        <v>0.22900000000000001</v>
      </c>
      <c r="N34" s="48">
        <v>0.23200000000000001</v>
      </c>
      <c r="O34" s="48">
        <v>0.32300000000000001</v>
      </c>
      <c r="P34" s="48">
        <v>0.42399999999999999</v>
      </c>
    </row>
    <row r="35" spans="1:16" x14ac:dyDescent="0.2">
      <c r="A35" s="48" t="s">
        <v>202</v>
      </c>
      <c r="B35" s="48" t="s">
        <v>218</v>
      </c>
      <c r="C35" s="48">
        <v>6.6000000000000003E-2</v>
      </c>
      <c r="D35" s="48">
        <v>9.9000000000000005E-2</v>
      </c>
      <c r="E35" s="48">
        <v>6.8000000000000005E-2</v>
      </c>
      <c r="F35" s="48">
        <v>8.6999999999999994E-2</v>
      </c>
      <c r="G35" s="48">
        <v>6.9000000000000006E-2</v>
      </c>
      <c r="H35" s="48">
        <v>9.5000000000000001E-2</v>
      </c>
      <c r="I35" s="48">
        <v>5.0999999999999997E-2</v>
      </c>
      <c r="J35" s="48">
        <v>0.10100000000000001</v>
      </c>
      <c r="K35" s="48">
        <v>0.10199999999999999</v>
      </c>
      <c r="L35" s="48">
        <v>7.3999999999999996E-2</v>
      </c>
      <c r="M35" s="48">
        <v>9.4E-2</v>
      </c>
      <c r="N35" s="48">
        <v>0.115</v>
      </c>
      <c r="O35" s="48">
        <v>9.5000000000000001E-2</v>
      </c>
      <c r="P35" s="48">
        <v>0.115</v>
      </c>
    </row>
    <row r="36" spans="1:16" x14ac:dyDescent="0.2">
      <c r="A36" s="48" t="s">
        <v>202</v>
      </c>
      <c r="B36" s="48" t="s">
        <v>219</v>
      </c>
      <c r="C36" s="48">
        <v>5.25</v>
      </c>
      <c r="D36" s="48">
        <v>6.68</v>
      </c>
      <c r="E36" s="48">
        <v>5.43</v>
      </c>
      <c r="F36" s="48">
        <v>9.19</v>
      </c>
      <c r="G36" s="48">
        <v>2.98</v>
      </c>
      <c r="H36" s="48">
        <v>5.48</v>
      </c>
      <c r="I36" s="48">
        <v>2.74</v>
      </c>
      <c r="J36" s="48">
        <v>9.86</v>
      </c>
      <c r="K36" s="48">
        <v>11.4</v>
      </c>
      <c r="L36" s="48">
        <v>3.58</v>
      </c>
      <c r="M36" s="48">
        <v>7.58</v>
      </c>
      <c r="N36" s="48">
        <v>8.49</v>
      </c>
      <c r="O36" s="48">
        <v>12.9</v>
      </c>
      <c r="P36" s="48">
        <v>12.4</v>
      </c>
    </row>
    <row r="37" spans="1:16" x14ac:dyDescent="0.2">
      <c r="A37" s="48" t="s">
        <v>202</v>
      </c>
      <c r="B37" s="48" t="s">
        <v>220</v>
      </c>
      <c r="C37" s="48">
        <v>0.77300000000000002</v>
      </c>
      <c r="D37" s="48">
        <v>0.78</v>
      </c>
      <c r="E37" s="48">
        <v>0.752</v>
      </c>
      <c r="F37" s="48">
        <v>1.41</v>
      </c>
      <c r="G37" s="48">
        <v>0.35899999999999999</v>
      </c>
      <c r="H37" s="48">
        <v>0.59899999999999998</v>
      </c>
      <c r="I37" s="48">
        <v>0.29799999999999999</v>
      </c>
      <c r="J37" s="48">
        <v>1.66</v>
      </c>
      <c r="K37" s="48">
        <v>1.74</v>
      </c>
      <c r="L37" s="48">
        <v>0.46</v>
      </c>
      <c r="M37" s="48">
        <v>1.1399999999999999</v>
      </c>
      <c r="N37" s="48">
        <v>1.1299999999999999</v>
      </c>
      <c r="O37" s="48">
        <v>1.97</v>
      </c>
      <c r="P37" s="48">
        <v>2.0499999999999998</v>
      </c>
    </row>
    <row r="38" spans="1:16" x14ac:dyDescent="0.2">
      <c r="A38" s="48" t="s">
        <v>202</v>
      </c>
      <c r="B38" s="48" t="s">
        <v>221</v>
      </c>
      <c r="C38" s="48">
        <v>0.89300000000000002</v>
      </c>
      <c r="D38" s="48">
        <v>0.35599999999999998</v>
      </c>
      <c r="E38" s="48">
        <v>0.59199999999999997</v>
      </c>
      <c r="F38" s="48">
        <v>0.84699999999999998</v>
      </c>
      <c r="G38" s="48">
        <v>1.04</v>
      </c>
      <c r="H38" s="48">
        <v>0.55200000000000005</v>
      </c>
      <c r="I38" s="48">
        <v>1.1000000000000001</v>
      </c>
      <c r="J38" s="48">
        <v>0.24099999999999999</v>
      </c>
      <c r="K38" s="48">
        <v>0.35799999999999998</v>
      </c>
      <c r="L38" s="48">
        <v>0.88700000000000001</v>
      </c>
      <c r="M38" s="48">
        <v>0.38700000000000001</v>
      </c>
      <c r="N38" s="48">
        <v>0.379</v>
      </c>
      <c r="O38" s="48">
        <v>0.34200000000000003</v>
      </c>
      <c r="P38" s="48">
        <v>0.33100000000000002</v>
      </c>
    </row>
    <row r="39" spans="1:16" x14ac:dyDescent="0.2">
      <c r="A39" s="48" t="s">
        <v>202</v>
      </c>
      <c r="B39" s="48" t="s">
        <v>222</v>
      </c>
      <c r="C39" s="48">
        <v>0.33700000000000002</v>
      </c>
      <c r="D39" s="48">
        <v>0.30599999999999999</v>
      </c>
      <c r="E39" s="48">
        <v>0.27500000000000002</v>
      </c>
      <c r="F39" s="48">
        <v>0.48</v>
      </c>
      <c r="G39" s="48">
        <v>0.26400000000000001</v>
      </c>
      <c r="H39" s="48">
        <v>0.28100000000000003</v>
      </c>
      <c r="I39" s="48">
        <v>0.32500000000000001</v>
      </c>
      <c r="J39" s="48">
        <v>0.45200000000000001</v>
      </c>
      <c r="K39" s="48">
        <v>0.53800000000000003</v>
      </c>
      <c r="L39" s="48">
        <v>0.312</v>
      </c>
      <c r="M39" s="48">
        <v>0.434</v>
      </c>
      <c r="N39" s="48">
        <v>0.39</v>
      </c>
      <c r="O39" s="48">
        <v>0.51700000000000002</v>
      </c>
      <c r="P39" s="48">
        <v>0.47099999999999997</v>
      </c>
    </row>
    <row r="40" spans="1:16" x14ac:dyDescent="0.2">
      <c r="A40" s="48" t="s">
        <v>202</v>
      </c>
      <c r="B40" s="48" t="s">
        <v>223</v>
      </c>
      <c r="C40" s="48">
        <v>0.16200000000000001</v>
      </c>
      <c r="D40" s="48">
        <v>0.222</v>
      </c>
      <c r="E40" s="48">
        <v>0.155</v>
      </c>
      <c r="F40" s="48">
        <v>0.247</v>
      </c>
      <c r="G40" s="48">
        <v>0.124</v>
      </c>
      <c r="H40" s="48">
        <v>0.17899999999999999</v>
      </c>
      <c r="I40" s="48">
        <v>0.112</v>
      </c>
      <c r="J40" s="48">
        <v>0.79400000000000004</v>
      </c>
      <c r="K40" s="48">
        <v>0.496</v>
      </c>
      <c r="L40" s="48">
        <v>0.14899999999999999</v>
      </c>
      <c r="M40" s="48">
        <v>0.20399999999999999</v>
      </c>
      <c r="N40" s="48">
        <v>0.30099999999999999</v>
      </c>
      <c r="O40" s="48">
        <v>0.41099999999999998</v>
      </c>
      <c r="P40" s="48">
        <v>0.81899999999999995</v>
      </c>
    </row>
    <row r="41" spans="1:16" x14ac:dyDescent="0.2">
      <c r="A41" s="48" t="s">
        <v>202</v>
      </c>
      <c r="B41" s="48" t="s">
        <v>224</v>
      </c>
      <c r="C41" s="48">
        <v>0.45700000000000002</v>
      </c>
      <c r="D41" s="48">
        <v>0.53400000000000003</v>
      </c>
      <c r="E41" s="48">
        <v>0.47599999999999998</v>
      </c>
      <c r="F41" s="48">
        <v>0.79300000000000004</v>
      </c>
      <c r="G41" s="48">
        <v>0.32900000000000001</v>
      </c>
      <c r="H41" s="48">
        <v>0.45300000000000001</v>
      </c>
      <c r="I41" s="48">
        <v>0.48599999999999999</v>
      </c>
      <c r="J41" s="48">
        <v>1.59</v>
      </c>
      <c r="K41" s="48">
        <v>1.28</v>
      </c>
      <c r="L41" s="48">
        <v>0.371</v>
      </c>
      <c r="M41" s="48">
        <v>0.62</v>
      </c>
      <c r="N41" s="48">
        <v>0.79800000000000004</v>
      </c>
      <c r="O41" s="48">
        <v>1.1499999999999999</v>
      </c>
      <c r="P41" s="48">
        <v>1.77</v>
      </c>
    </row>
    <row r="42" spans="1:16" x14ac:dyDescent="0.2">
      <c r="A42" s="48" t="s">
        <v>202</v>
      </c>
      <c r="B42" s="48" t="s">
        <v>225</v>
      </c>
      <c r="C42" s="48">
        <v>155</v>
      </c>
      <c r="D42" s="48">
        <v>162</v>
      </c>
      <c r="E42" s="48">
        <v>134</v>
      </c>
      <c r="F42" s="48">
        <v>168</v>
      </c>
      <c r="G42" s="48">
        <v>183</v>
      </c>
      <c r="H42" s="48">
        <v>156</v>
      </c>
      <c r="I42" s="48">
        <v>200</v>
      </c>
      <c r="J42" s="48">
        <v>144</v>
      </c>
      <c r="K42" s="48">
        <v>126</v>
      </c>
      <c r="L42" s="48">
        <v>154</v>
      </c>
      <c r="M42" s="48">
        <v>146</v>
      </c>
      <c r="N42" s="48">
        <v>156</v>
      </c>
      <c r="O42" s="48">
        <v>144</v>
      </c>
      <c r="P42" s="48">
        <v>138</v>
      </c>
    </row>
    <row r="43" spans="1:16" x14ac:dyDescent="0.2">
      <c r="A43" s="48" t="s">
        <v>202</v>
      </c>
      <c r="B43" s="48" t="s">
        <v>226</v>
      </c>
      <c r="C43" s="48">
        <v>0.81299999999999994</v>
      </c>
      <c r="D43" s="48">
        <v>1.39</v>
      </c>
      <c r="E43" s="48">
        <v>1.04</v>
      </c>
      <c r="F43" s="48">
        <v>1.62</v>
      </c>
      <c r="G43" s="48">
        <v>0.25600000000000001</v>
      </c>
      <c r="H43" s="48">
        <v>0.94199999999999995</v>
      </c>
      <c r="I43" s="48">
        <v>7.6999999999999999E-2</v>
      </c>
      <c r="J43" s="48">
        <v>1.6</v>
      </c>
      <c r="K43" s="48">
        <v>2.0699999999999998</v>
      </c>
      <c r="L43" s="48">
        <v>0.38</v>
      </c>
      <c r="M43" s="48">
        <v>1.35</v>
      </c>
      <c r="N43" s="48">
        <v>1.88</v>
      </c>
      <c r="O43" s="48">
        <v>2.02</v>
      </c>
      <c r="P43" s="48">
        <v>2.48</v>
      </c>
    </row>
    <row r="44" spans="1:16" x14ac:dyDescent="0.2">
      <c r="A44" s="48" t="s">
        <v>202</v>
      </c>
      <c r="B44" s="48" t="s">
        <v>227</v>
      </c>
      <c r="C44" s="48">
        <v>0.379</v>
      </c>
      <c r="D44" s="48">
        <v>0.32600000000000001</v>
      </c>
      <c r="E44" s="48">
        <v>0.32700000000000001</v>
      </c>
      <c r="F44" s="48">
        <v>0.52100000000000002</v>
      </c>
      <c r="G44" s="48">
        <v>0.39100000000000001</v>
      </c>
      <c r="H44" s="48">
        <v>0.38100000000000001</v>
      </c>
      <c r="I44" s="48">
        <v>0.48299999999999998</v>
      </c>
      <c r="J44" s="48">
        <v>0.498</v>
      </c>
      <c r="K44" s="48">
        <v>0.497</v>
      </c>
      <c r="L44" s="48">
        <v>0.39400000000000002</v>
      </c>
      <c r="M44" s="48">
        <v>0.503</v>
      </c>
      <c r="N44" s="48">
        <v>0.41399999999999998</v>
      </c>
      <c r="O44" s="48">
        <v>0.501</v>
      </c>
      <c r="P44" s="48">
        <v>0.52800000000000002</v>
      </c>
    </row>
    <row r="45" spans="1:16" x14ac:dyDescent="0.2">
      <c r="A45" s="48" t="s">
        <v>202</v>
      </c>
      <c r="B45" s="48" t="s">
        <v>228</v>
      </c>
      <c r="C45" s="48">
        <v>0.24</v>
      </c>
      <c r="D45" s="48">
        <v>0.312</v>
      </c>
      <c r="E45" s="48">
        <v>0.26400000000000001</v>
      </c>
      <c r="F45" s="48">
        <v>0.379</v>
      </c>
      <c r="G45" s="48">
        <v>0.20799999999999999</v>
      </c>
      <c r="H45" s="48">
        <v>0.28799999999999998</v>
      </c>
      <c r="I45" s="48">
        <v>0.23799999999999999</v>
      </c>
      <c r="J45" s="48">
        <v>0.41</v>
      </c>
      <c r="K45" s="48">
        <v>0.439</v>
      </c>
      <c r="L45" s="48">
        <v>0.217</v>
      </c>
      <c r="M45" s="48">
        <v>0.33600000000000002</v>
      </c>
      <c r="N45" s="48">
        <v>0.375</v>
      </c>
      <c r="O45" s="48">
        <v>0.42299999999999999</v>
      </c>
      <c r="P45" s="48">
        <v>0.44</v>
      </c>
    </row>
    <row r="46" spans="1:16" x14ac:dyDescent="0.2">
      <c r="A46" s="48" t="s">
        <v>202</v>
      </c>
      <c r="B46" s="48" t="s">
        <v>229</v>
      </c>
      <c r="C46" s="48">
        <v>1.29</v>
      </c>
      <c r="D46" s="48">
        <v>1.34</v>
      </c>
      <c r="E46" s="48">
        <v>1.17</v>
      </c>
      <c r="F46" s="48">
        <v>2.09</v>
      </c>
      <c r="G46" s="48">
        <v>1.23</v>
      </c>
      <c r="H46" s="48">
        <v>1.35</v>
      </c>
      <c r="I46" s="48">
        <v>1.78</v>
      </c>
      <c r="J46" s="48">
        <v>3.03</v>
      </c>
      <c r="K46" s="48">
        <v>2.56</v>
      </c>
      <c r="L46" s="48">
        <v>1.28</v>
      </c>
      <c r="M46" s="48">
        <v>1.48</v>
      </c>
      <c r="N46" s="48">
        <v>1.93</v>
      </c>
      <c r="O46" s="48">
        <v>2.14</v>
      </c>
      <c r="P46" s="48">
        <v>3.28</v>
      </c>
    </row>
    <row r="47" spans="1:16" x14ac:dyDescent="0.2">
      <c r="A47" s="48" t="s">
        <v>202</v>
      </c>
      <c r="B47" s="48" t="s">
        <v>230</v>
      </c>
      <c r="C47" s="48">
        <v>0.54200000000000004</v>
      </c>
      <c r="D47" s="48">
        <v>0.625</v>
      </c>
      <c r="E47" s="48">
        <v>0.505</v>
      </c>
      <c r="F47" s="48">
        <v>0.92500000000000004</v>
      </c>
      <c r="G47" s="48">
        <v>0.35299999999999998</v>
      </c>
      <c r="H47" s="48">
        <v>0.51500000000000001</v>
      </c>
      <c r="I47" s="48">
        <v>0.434</v>
      </c>
      <c r="J47" s="48">
        <v>1.36</v>
      </c>
      <c r="K47" s="48">
        <v>1.25</v>
      </c>
      <c r="L47" s="48">
        <v>0.433</v>
      </c>
      <c r="M47" s="48">
        <v>0.69899999999999995</v>
      </c>
      <c r="N47" s="48">
        <v>0.879</v>
      </c>
      <c r="O47" s="48">
        <v>1.23</v>
      </c>
      <c r="P47" s="48">
        <v>1.67</v>
      </c>
    </row>
    <row r="48" spans="1:16" x14ac:dyDescent="0.2">
      <c r="A48" s="48" t="s">
        <v>231</v>
      </c>
      <c r="B48" s="48" t="s">
        <v>232</v>
      </c>
      <c r="C48" s="48">
        <v>0.60199999999999998</v>
      </c>
      <c r="D48" s="48">
        <v>0.624</v>
      </c>
      <c r="E48" s="48">
        <v>0.64700000000000002</v>
      </c>
      <c r="F48" s="48">
        <v>0.879</v>
      </c>
      <c r="G48" s="48">
        <v>0.82599999999999996</v>
      </c>
      <c r="H48" s="48">
        <v>0.77200000000000002</v>
      </c>
      <c r="I48" s="48">
        <v>0.876</v>
      </c>
      <c r="J48" s="48">
        <v>0.52800000000000002</v>
      </c>
      <c r="K48" s="48">
        <v>0.435</v>
      </c>
      <c r="L48" s="48">
        <v>0.74299999999999999</v>
      </c>
      <c r="M48" s="48">
        <v>0.59</v>
      </c>
      <c r="N48" s="48">
        <v>0.64100000000000001</v>
      </c>
      <c r="O48" s="48">
        <v>0.54100000000000004</v>
      </c>
      <c r="P48" s="48">
        <v>0.51300000000000001</v>
      </c>
    </row>
    <row r="49" spans="1:16" x14ac:dyDescent="0.2">
      <c r="A49" s="48" t="s">
        <v>231</v>
      </c>
      <c r="B49" s="48" t="s">
        <v>233</v>
      </c>
      <c r="C49" s="48">
        <v>2.4E-2</v>
      </c>
      <c r="D49" s="48">
        <v>4.5999999999999999E-2</v>
      </c>
      <c r="E49" s="48">
        <v>1.7999999999999999E-2</v>
      </c>
      <c r="F49" s="48">
        <v>1.2E-2</v>
      </c>
      <c r="G49" s="48">
        <v>0.01</v>
      </c>
      <c r="H49" s="48">
        <v>0.02</v>
      </c>
      <c r="I49" s="48">
        <v>8.0000000000000002E-3</v>
      </c>
      <c r="J49" s="48">
        <v>4.2999999999999997E-2</v>
      </c>
      <c r="K49" s="48">
        <v>4.8000000000000001E-2</v>
      </c>
      <c r="L49" s="48">
        <v>2.1999999999999999E-2</v>
      </c>
      <c r="M49" s="48">
        <v>2.1000000000000001E-2</v>
      </c>
      <c r="N49" s="48">
        <v>3.3000000000000002E-2</v>
      </c>
      <c r="O49" s="48">
        <v>6.0999999999999999E-2</v>
      </c>
      <c r="P49" s="48">
        <v>0.06</v>
      </c>
    </row>
    <row r="50" spans="1:16" x14ac:dyDescent="0.2">
      <c r="A50" s="48" t="s">
        <v>231</v>
      </c>
      <c r="B50" s="48" t="s">
        <v>234</v>
      </c>
      <c r="C50" s="48">
        <v>5.3999999999999999E-2</v>
      </c>
      <c r="D50" s="48">
        <v>0.121</v>
      </c>
      <c r="E50" s="48">
        <v>6.5000000000000002E-2</v>
      </c>
      <c r="F50" s="48">
        <v>7.1999999999999995E-2</v>
      </c>
      <c r="G50" s="48">
        <v>0.02</v>
      </c>
      <c r="H50" s="48">
        <v>7.4999999999999997E-2</v>
      </c>
      <c r="I50" s="48">
        <v>1.6E-2</v>
      </c>
      <c r="J50" s="48">
        <v>0.193</v>
      </c>
      <c r="K50" s="48">
        <v>0.28799999999999998</v>
      </c>
      <c r="L50" s="48">
        <v>2.7E-2</v>
      </c>
      <c r="M50" s="48">
        <v>9.1999999999999998E-2</v>
      </c>
      <c r="N50" s="48">
        <v>0.152</v>
      </c>
      <c r="O50" s="48">
        <v>0.27700000000000002</v>
      </c>
      <c r="P50" s="48">
        <v>0.28000000000000003</v>
      </c>
    </row>
    <row r="51" spans="1:16" x14ac:dyDescent="0.2">
      <c r="A51" s="48" t="s">
        <v>231</v>
      </c>
      <c r="B51" s="48" t="s">
        <v>235</v>
      </c>
      <c r="C51" s="48">
        <v>1.21</v>
      </c>
      <c r="D51" s="48">
        <v>1.4</v>
      </c>
      <c r="E51" s="48">
        <v>1.43</v>
      </c>
      <c r="F51" s="48">
        <v>1.2</v>
      </c>
      <c r="G51" s="48">
        <v>1.0900000000000001</v>
      </c>
      <c r="H51" s="48">
        <v>1.51</v>
      </c>
      <c r="I51" s="48">
        <v>1.33</v>
      </c>
      <c r="J51" s="48">
        <v>1.05</v>
      </c>
      <c r="K51" s="48">
        <v>0.86599999999999999</v>
      </c>
      <c r="L51" s="48">
        <v>1.23</v>
      </c>
      <c r="M51" s="48">
        <v>1.04</v>
      </c>
      <c r="N51" s="48">
        <v>1.31</v>
      </c>
      <c r="O51" s="48">
        <v>0.92300000000000004</v>
      </c>
      <c r="P51" s="48">
        <v>0.70699999999999996</v>
      </c>
    </row>
    <row r="52" spans="1:16" x14ac:dyDescent="0.2">
      <c r="A52" s="48" t="s">
        <v>231</v>
      </c>
      <c r="B52" s="48" t="s">
        <v>236</v>
      </c>
      <c r="C52" s="48">
        <v>6.4000000000000001E-2</v>
      </c>
      <c r="D52" s="48">
        <v>0.157</v>
      </c>
      <c r="E52" s="48">
        <v>0.09</v>
      </c>
      <c r="F52" s="48">
        <v>0.12</v>
      </c>
      <c r="G52" s="48">
        <v>4.2999999999999997E-2</v>
      </c>
      <c r="H52" s="48">
        <v>0.09</v>
      </c>
      <c r="I52" s="48">
        <v>2.9000000000000001E-2</v>
      </c>
      <c r="J52" s="48">
        <v>0.24</v>
      </c>
      <c r="K52" s="48">
        <v>0.26400000000000001</v>
      </c>
      <c r="L52" s="48">
        <v>7.2999999999999995E-2</v>
      </c>
      <c r="M52" s="48">
        <v>0.12</v>
      </c>
      <c r="N52" s="48">
        <v>0.17399999999999999</v>
      </c>
      <c r="O52" s="48">
        <v>0.318</v>
      </c>
      <c r="P52" s="48">
        <v>0.26700000000000002</v>
      </c>
    </row>
    <row r="53" spans="1:16" x14ac:dyDescent="0.2">
      <c r="A53" s="48" t="s">
        <v>231</v>
      </c>
      <c r="B53" s="48" t="s">
        <v>237</v>
      </c>
      <c r="C53" s="48">
        <v>3.2000000000000001E-2</v>
      </c>
      <c r="D53" s="48">
        <v>3.4000000000000002E-2</v>
      </c>
      <c r="E53" s="48">
        <v>3.4000000000000002E-2</v>
      </c>
      <c r="F53" s="48">
        <v>3.5000000000000003E-2</v>
      </c>
      <c r="G53" s="48">
        <v>4.2999999999999997E-2</v>
      </c>
      <c r="H53" s="48">
        <v>4.2999999999999997E-2</v>
      </c>
      <c r="I53" s="48">
        <v>5.3999999999999999E-2</v>
      </c>
      <c r="J53" s="48">
        <v>1.7999999999999999E-2</v>
      </c>
      <c r="K53" s="48">
        <v>1.4999999999999999E-2</v>
      </c>
      <c r="L53" s="48">
        <v>4.3999999999999997E-2</v>
      </c>
      <c r="M53" s="48">
        <v>0.03</v>
      </c>
      <c r="N53" s="48">
        <v>2.9000000000000001E-2</v>
      </c>
      <c r="O53" s="48">
        <v>2.7E-2</v>
      </c>
      <c r="P53" s="48">
        <v>2.1999999999999999E-2</v>
      </c>
    </row>
    <row r="54" spans="1:16" x14ac:dyDescent="0.2">
      <c r="A54" s="48" t="s">
        <v>231</v>
      </c>
      <c r="B54" s="48" t="s">
        <v>238</v>
      </c>
      <c r="C54" s="48">
        <v>8.2000000000000003E-2</v>
      </c>
      <c r="D54" s="48">
        <v>0.17899999999999999</v>
      </c>
      <c r="E54" s="48">
        <v>9.5000000000000001E-2</v>
      </c>
      <c r="F54" s="48">
        <v>9.9000000000000005E-2</v>
      </c>
      <c r="G54" s="48">
        <v>4.7E-2</v>
      </c>
      <c r="H54" s="48">
        <v>0.10299999999999999</v>
      </c>
      <c r="I54" s="48">
        <v>8.0000000000000002E-3</v>
      </c>
      <c r="J54" s="48">
        <v>0.35</v>
      </c>
      <c r="K54" s="48">
        <v>0.52</v>
      </c>
      <c r="L54" s="48">
        <v>3.3000000000000002E-2</v>
      </c>
      <c r="M54" s="48">
        <v>0.13900000000000001</v>
      </c>
      <c r="N54" s="48">
        <v>0.23899999999999999</v>
      </c>
      <c r="O54" s="48">
        <v>0.376</v>
      </c>
      <c r="P54" s="48">
        <v>0.32</v>
      </c>
    </row>
    <row r="55" spans="1:16" x14ac:dyDescent="0.2">
      <c r="A55" s="48" t="s">
        <v>231</v>
      </c>
      <c r="B55" s="48" t="s">
        <v>239</v>
      </c>
      <c r="C55" s="48">
        <v>0.13700000000000001</v>
      </c>
      <c r="D55" s="48">
        <v>0.315</v>
      </c>
      <c r="E55" s="48">
        <v>0.19400000000000001</v>
      </c>
      <c r="F55" s="48">
        <v>0.186</v>
      </c>
      <c r="G55" s="48">
        <v>3.7999999999999999E-2</v>
      </c>
      <c r="H55" s="48">
        <v>0.16600000000000001</v>
      </c>
      <c r="I55" s="48">
        <v>7.0000000000000001E-3</v>
      </c>
      <c r="J55" s="48">
        <v>0.66700000000000004</v>
      </c>
      <c r="K55" s="48">
        <v>1.1100000000000001</v>
      </c>
      <c r="L55" s="48">
        <v>3.5000000000000003E-2</v>
      </c>
      <c r="M55" s="48">
        <v>0.28399999999999997</v>
      </c>
      <c r="N55" s="48">
        <v>0.54</v>
      </c>
      <c r="O55" s="48">
        <v>0.83299999999999996</v>
      </c>
      <c r="P55" s="48">
        <v>0.83</v>
      </c>
    </row>
    <row r="56" spans="1:16" x14ac:dyDescent="0.2">
      <c r="A56" s="48" t="s">
        <v>231</v>
      </c>
      <c r="B56" s="48" t="s">
        <v>240</v>
      </c>
      <c r="C56" s="48">
        <v>0.56699999999999995</v>
      </c>
      <c r="D56" s="48">
        <v>0.68700000000000006</v>
      </c>
      <c r="E56" s="48">
        <v>0.64400000000000002</v>
      </c>
      <c r="F56" s="48">
        <v>0.57799999999999996</v>
      </c>
      <c r="G56" s="48">
        <v>0.70099999999999996</v>
      </c>
      <c r="H56" s="48">
        <v>0.752</v>
      </c>
      <c r="I56" s="48">
        <v>0.88900000000000001</v>
      </c>
      <c r="J56" s="48">
        <v>0.28699999999999998</v>
      </c>
      <c r="K56" s="48">
        <v>0.32800000000000001</v>
      </c>
      <c r="L56" s="48">
        <v>0.73299999999999998</v>
      </c>
      <c r="M56" s="48">
        <v>0.56000000000000005</v>
      </c>
      <c r="N56" s="48">
        <v>0.61</v>
      </c>
      <c r="O56" s="48">
        <v>0.40500000000000003</v>
      </c>
      <c r="P56" s="48">
        <v>0.44700000000000001</v>
      </c>
    </row>
    <row r="57" spans="1:16" x14ac:dyDescent="0.2">
      <c r="A57" s="48" t="s">
        <v>231</v>
      </c>
      <c r="B57" s="48" t="s">
        <v>241</v>
      </c>
      <c r="C57" s="48">
        <v>8.9999999999999993E-3</v>
      </c>
      <c r="D57" s="48">
        <v>2.1000000000000001E-2</v>
      </c>
      <c r="E57" s="48">
        <v>1.7999999999999999E-2</v>
      </c>
      <c r="F57" s="48">
        <v>1.0999999999999999E-2</v>
      </c>
      <c r="G57" s="48">
        <v>7.0000000000000001E-3</v>
      </c>
      <c r="H57" s="48">
        <v>1.2E-2</v>
      </c>
      <c r="I57" s="48">
        <v>7.0000000000000001E-3</v>
      </c>
      <c r="J57" s="48">
        <v>4.8000000000000001E-2</v>
      </c>
      <c r="K57" s="48">
        <v>3.9E-2</v>
      </c>
      <c r="L57" s="48">
        <v>8.0000000000000002E-3</v>
      </c>
      <c r="M57" s="48">
        <v>1.7000000000000001E-2</v>
      </c>
      <c r="N57" s="48">
        <v>2.8000000000000001E-2</v>
      </c>
      <c r="O57" s="48">
        <v>4.2000000000000003E-2</v>
      </c>
      <c r="P57" s="48">
        <v>5.8999999999999997E-2</v>
      </c>
    </row>
    <row r="58" spans="1:16" x14ac:dyDescent="0.2">
      <c r="A58" s="48" t="s">
        <v>231</v>
      </c>
      <c r="B58" s="48" t="s">
        <v>242</v>
      </c>
      <c r="C58" s="48">
        <v>0.34799999999999998</v>
      </c>
      <c r="D58" s="48">
        <v>0.41799999999999998</v>
      </c>
      <c r="E58" s="48">
        <v>0.33200000000000002</v>
      </c>
      <c r="F58" s="48">
        <v>0.29799999999999999</v>
      </c>
      <c r="G58" s="48">
        <v>0.378</v>
      </c>
      <c r="H58" s="48">
        <v>0.39700000000000002</v>
      </c>
      <c r="I58" s="48">
        <v>0.32</v>
      </c>
      <c r="J58" s="48">
        <v>0.34100000000000003</v>
      </c>
      <c r="K58" s="48">
        <v>0.26700000000000002</v>
      </c>
      <c r="L58" s="48">
        <v>0.27900000000000003</v>
      </c>
      <c r="M58" s="48">
        <v>0.318</v>
      </c>
      <c r="N58" s="48">
        <v>0.35699999999999998</v>
      </c>
      <c r="O58" s="48">
        <v>0.27200000000000002</v>
      </c>
      <c r="P58" s="48">
        <v>0.23100000000000001</v>
      </c>
    </row>
    <row r="59" spans="1:16" x14ac:dyDescent="0.2">
      <c r="A59" s="48" t="s">
        <v>231</v>
      </c>
      <c r="B59" s="48" t="s">
        <v>243</v>
      </c>
      <c r="C59" s="48">
        <v>3.1E-2</v>
      </c>
      <c r="D59" s="48">
        <v>7.6999999999999999E-2</v>
      </c>
      <c r="E59" s="48">
        <v>4.7E-2</v>
      </c>
      <c r="F59" s="48">
        <v>0.04</v>
      </c>
      <c r="G59" s="48">
        <v>0.02</v>
      </c>
      <c r="H59" s="48">
        <v>3.4000000000000002E-2</v>
      </c>
      <c r="I59" s="48">
        <v>2.1000000000000001E-2</v>
      </c>
      <c r="J59" s="48">
        <v>0.16400000000000001</v>
      </c>
      <c r="K59" s="48">
        <v>0.19</v>
      </c>
      <c r="L59" s="48">
        <v>1.9E-2</v>
      </c>
      <c r="M59" s="48">
        <v>6.5000000000000002E-2</v>
      </c>
      <c r="N59" s="48">
        <v>0.10299999999999999</v>
      </c>
      <c r="O59" s="48">
        <v>0.126</v>
      </c>
      <c r="P59" s="48">
        <v>0.108</v>
      </c>
    </row>
    <row r="60" spans="1:16" x14ac:dyDescent="0.2">
      <c r="A60" s="48" t="s">
        <v>244</v>
      </c>
      <c r="B60" s="48" t="s">
        <v>245</v>
      </c>
      <c r="C60" s="48">
        <v>44.8</v>
      </c>
      <c r="D60" s="48">
        <v>41</v>
      </c>
      <c r="E60" s="48">
        <v>36.700000000000003</v>
      </c>
      <c r="F60" s="48">
        <v>60.2</v>
      </c>
      <c r="G60" s="48">
        <v>34.6</v>
      </c>
      <c r="H60" s="48">
        <v>37.6</v>
      </c>
      <c r="I60" s="48">
        <v>29.9</v>
      </c>
      <c r="J60" s="48">
        <v>59.2</v>
      </c>
      <c r="K60" s="48">
        <v>73.099999999999994</v>
      </c>
      <c r="L60" s="48">
        <v>60.4</v>
      </c>
      <c r="M60" s="48">
        <v>41.1</v>
      </c>
      <c r="N60" s="48">
        <v>55.6</v>
      </c>
      <c r="O60" s="48">
        <v>75.900000000000006</v>
      </c>
      <c r="P60" s="48">
        <v>96.3</v>
      </c>
    </row>
    <row r="61" spans="1:16" x14ac:dyDescent="0.2">
      <c r="A61" s="48" t="s">
        <v>246</v>
      </c>
      <c r="B61" s="48" t="s">
        <v>247</v>
      </c>
      <c r="C61" s="48">
        <v>3.86</v>
      </c>
      <c r="D61" s="48">
        <v>3.48</v>
      </c>
      <c r="E61" s="48">
        <v>3.66</v>
      </c>
      <c r="F61" s="48">
        <v>5.41</v>
      </c>
      <c r="G61" s="48">
        <v>3.25</v>
      </c>
      <c r="H61" s="48">
        <v>2.95</v>
      </c>
      <c r="I61" s="48">
        <v>3.37</v>
      </c>
      <c r="J61" s="48">
        <v>7.52</v>
      </c>
      <c r="K61" s="48">
        <v>6.37</v>
      </c>
      <c r="L61" s="48">
        <v>3.1</v>
      </c>
      <c r="M61" s="48">
        <v>4.5599999999999996</v>
      </c>
      <c r="N61" s="48">
        <v>4.26</v>
      </c>
      <c r="O61" s="48">
        <v>7.31</v>
      </c>
      <c r="P61" s="48">
        <v>9</v>
      </c>
    </row>
    <row r="62" spans="1:16" x14ac:dyDescent="0.2">
      <c r="A62" s="48" t="s">
        <v>246</v>
      </c>
      <c r="B62" s="48" t="s">
        <v>248</v>
      </c>
      <c r="C62" s="48">
        <v>38.799999999999997</v>
      </c>
      <c r="D62" s="48">
        <v>35.299999999999997</v>
      </c>
      <c r="E62" s="48">
        <v>24.6</v>
      </c>
      <c r="F62" s="48">
        <v>24</v>
      </c>
      <c r="G62" s="48">
        <v>52.3</v>
      </c>
      <c r="H62" s="48">
        <v>39.700000000000003</v>
      </c>
      <c r="I62" s="48">
        <v>49.3</v>
      </c>
      <c r="J62" s="48">
        <v>22</v>
      </c>
      <c r="K62" s="48">
        <v>10.9</v>
      </c>
      <c r="L62" s="48">
        <v>42.7</v>
      </c>
      <c r="M62" s="48">
        <v>48.9</v>
      </c>
      <c r="N62" s="48">
        <v>30.8</v>
      </c>
      <c r="O62" s="48">
        <v>15.9</v>
      </c>
      <c r="P62" s="48">
        <v>11.9</v>
      </c>
    </row>
    <row r="63" spans="1:16" x14ac:dyDescent="0.2">
      <c r="A63" s="48" t="s">
        <v>246</v>
      </c>
      <c r="B63" s="48" t="s">
        <v>249</v>
      </c>
      <c r="C63" s="48">
        <v>0.01</v>
      </c>
      <c r="D63" s="48">
        <v>2.4E-2</v>
      </c>
      <c r="E63" s="48">
        <v>1.0999999999999999E-2</v>
      </c>
      <c r="F63" s="48">
        <v>3.1E-2</v>
      </c>
      <c r="G63" s="48">
        <v>1.2999999999999999E-2</v>
      </c>
      <c r="H63" s="48">
        <v>2.5999999999999999E-2</v>
      </c>
      <c r="I63" s="48">
        <v>4.0000000000000001E-3</v>
      </c>
      <c r="J63" s="48">
        <v>3.9E-2</v>
      </c>
      <c r="K63" s="48">
        <v>3.5999999999999997E-2</v>
      </c>
      <c r="L63" s="48">
        <v>8.9999999999999993E-3</v>
      </c>
      <c r="M63" s="48">
        <v>2.7E-2</v>
      </c>
      <c r="N63" s="48">
        <v>2.5000000000000001E-2</v>
      </c>
      <c r="O63" s="48">
        <v>3.7999999999999999E-2</v>
      </c>
      <c r="P63" s="48">
        <v>0.04</v>
      </c>
    </row>
    <row r="64" spans="1:16" x14ac:dyDescent="0.2">
      <c r="A64" s="48" t="s">
        <v>246</v>
      </c>
      <c r="B64" s="48" t="s">
        <v>250</v>
      </c>
      <c r="C64" s="48">
        <v>0.25</v>
      </c>
      <c r="D64" s="48">
        <v>0.314</v>
      </c>
      <c r="E64" s="48">
        <v>0.224</v>
      </c>
      <c r="F64" s="48">
        <v>0.29399999999999998</v>
      </c>
      <c r="G64" s="48">
        <v>0.32900000000000001</v>
      </c>
      <c r="H64" s="48">
        <v>0.33900000000000002</v>
      </c>
      <c r="I64" s="48">
        <v>0.23200000000000001</v>
      </c>
      <c r="J64" s="48">
        <v>0.47499999999999998</v>
      </c>
      <c r="K64" s="48">
        <v>0.42899999999999999</v>
      </c>
      <c r="L64" s="48">
        <v>0.36399999999999999</v>
      </c>
      <c r="M64" s="48">
        <v>0.47299999999999998</v>
      </c>
      <c r="N64" s="48">
        <v>0.47299999999999998</v>
      </c>
      <c r="O64" s="48">
        <v>0.44800000000000001</v>
      </c>
      <c r="P64" s="48">
        <v>0.46700000000000003</v>
      </c>
    </row>
    <row r="65" spans="1:16" x14ac:dyDescent="0.2">
      <c r="A65" s="48" t="s">
        <v>246</v>
      </c>
      <c r="B65" s="48" t="s">
        <v>251</v>
      </c>
      <c r="C65" s="48">
        <v>0.28699999999999998</v>
      </c>
      <c r="D65" s="48">
        <v>0.30099999999999999</v>
      </c>
      <c r="E65" s="48">
        <v>0.28000000000000003</v>
      </c>
      <c r="F65" s="48">
        <v>0.26200000000000001</v>
      </c>
      <c r="G65" s="48">
        <v>0.23499999999999999</v>
      </c>
      <c r="H65" s="48">
        <v>0.23799999999999999</v>
      </c>
      <c r="I65" s="48">
        <v>0.17399999999999999</v>
      </c>
      <c r="J65" s="48">
        <v>0.47099999999999997</v>
      </c>
      <c r="K65" s="48">
        <v>0.40200000000000002</v>
      </c>
      <c r="L65" s="48">
        <v>0.214</v>
      </c>
      <c r="M65" s="48">
        <v>0.28199999999999997</v>
      </c>
      <c r="N65" s="48">
        <v>0.34</v>
      </c>
      <c r="O65" s="48">
        <v>0.45400000000000001</v>
      </c>
      <c r="P65" s="48">
        <v>0.61399999999999999</v>
      </c>
    </row>
    <row r="66" spans="1:16" x14ac:dyDescent="0.2">
      <c r="A66" s="48" t="s">
        <v>246</v>
      </c>
      <c r="B66" s="48" t="s">
        <v>252</v>
      </c>
      <c r="C66" s="48">
        <v>6.9000000000000006E-2</v>
      </c>
      <c r="D66" s="48">
        <v>2.5000000000000001E-2</v>
      </c>
      <c r="E66" s="48">
        <v>3.7999999999999999E-2</v>
      </c>
      <c r="F66" s="48">
        <v>0.12</v>
      </c>
      <c r="G66" s="48">
        <v>5.0999999999999997E-2</v>
      </c>
      <c r="H66" s="48">
        <v>1.9E-2</v>
      </c>
      <c r="I66" s="48">
        <v>4.8000000000000001E-2</v>
      </c>
      <c r="J66" s="48">
        <v>8.6999999999999994E-2</v>
      </c>
      <c r="K66" s="48">
        <v>6.6000000000000003E-2</v>
      </c>
      <c r="L66" s="48">
        <v>2.1999999999999999E-2</v>
      </c>
      <c r="M66" s="48">
        <v>3.3000000000000002E-2</v>
      </c>
      <c r="N66" s="48">
        <v>4.7E-2</v>
      </c>
      <c r="O66" s="48">
        <v>8.5000000000000006E-2</v>
      </c>
      <c r="P66" s="48">
        <v>0.114</v>
      </c>
    </row>
    <row r="67" spans="1:16" x14ac:dyDescent="0.2">
      <c r="A67" s="48" t="s">
        <v>246</v>
      </c>
      <c r="B67" s="48" t="s">
        <v>253</v>
      </c>
      <c r="C67" s="48">
        <v>0.40400000000000003</v>
      </c>
      <c r="D67" s="48">
        <v>0.58599999999999997</v>
      </c>
      <c r="E67" s="48">
        <v>0.40200000000000002</v>
      </c>
      <c r="F67" s="48">
        <v>0.78900000000000003</v>
      </c>
      <c r="G67" s="48">
        <v>0.28999999999999998</v>
      </c>
      <c r="H67" s="48">
        <v>0.59299999999999997</v>
      </c>
      <c r="I67" s="48">
        <v>0.128</v>
      </c>
      <c r="J67" s="48">
        <v>0.71499999999999997</v>
      </c>
      <c r="K67" s="48">
        <v>0.95</v>
      </c>
      <c r="L67" s="48">
        <v>0.40699999999999997</v>
      </c>
      <c r="M67" s="48">
        <v>0.65</v>
      </c>
      <c r="N67" s="48">
        <v>0.76</v>
      </c>
      <c r="O67" s="48">
        <v>0.88200000000000001</v>
      </c>
      <c r="P67" s="48">
        <v>0.90300000000000002</v>
      </c>
    </row>
    <row r="68" spans="1:16" x14ac:dyDescent="0.2">
      <c r="A68" s="48" t="s">
        <v>246</v>
      </c>
      <c r="B68" s="48" t="s">
        <v>254</v>
      </c>
      <c r="C68" s="48">
        <v>9.23</v>
      </c>
      <c r="D68" s="48">
        <v>8.27</v>
      </c>
      <c r="E68" s="48">
        <v>7.69</v>
      </c>
      <c r="F68" s="48">
        <v>13.5</v>
      </c>
      <c r="G68" s="48">
        <v>8.6300000000000008</v>
      </c>
      <c r="H68" s="48">
        <v>7.57</v>
      </c>
      <c r="I68" s="48">
        <v>7.17</v>
      </c>
      <c r="J68" s="48">
        <v>15.7</v>
      </c>
      <c r="K68" s="48">
        <v>14.2</v>
      </c>
      <c r="L68" s="48">
        <v>8.33</v>
      </c>
      <c r="M68" s="48">
        <v>10.1</v>
      </c>
      <c r="N68" s="48">
        <v>10.5</v>
      </c>
      <c r="O68" s="48">
        <v>15.2</v>
      </c>
      <c r="P68" s="48">
        <v>19.2</v>
      </c>
    </row>
    <row r="69" spans="1:16" x14ac:dyDescent="0.2">
      <c r="A69" s="48" t="s">
        <v>255</v>
      </c>
      <c r="B69" s="48" t="s">
        <v>256</v>
      </c>
      <c r="C69" s="48">
        <v>0.09</v>
      </c>
      <c r="D69" s="48">
        <v>0.16500000000000001</v>
      </c>
      <c r="E69" s="48">
        <v>9.6000000000000002E-2</v>
      </c>
      <c r="F69" s="48">
        <v>0.11700000000000001</v>
      </c>
      <c r="G69" s="48">
        <v>3.6999999999999998E-2</v>
      </c>
      <c r="H69" s="48">
        <v>5.7000000000000002E-2</v>
      </c>
      <c r="I69" s="48">
        <v>4.4999999999999998E-2</v>
      </c>
      <c r="J69" s="48">
        <v>0.33</v>
      </c>
      <c r="K69" s="48">
        <v>0.28000000000000003</v>
      </c>
      <c r="L69" s="48">
        <v>4.9000000000000002E-2</v>
      </c>
      <c r="M69" s="48">
        <v>0.17699999999999999</v>
      </c>
      <c r="N69" s="48">
        <v>0.22900000000000001</v>
      </c>
      <c r="O69" s="48">
        <v>0.33300000000000002</v>
      </c>
      <c r="P69" s="48">
        <v>0.40600000000000003</v>
      </c>
    </row>
    <row r="70" spans="1:16" x14ac:dyDescent="0.2">
      <c r="A70" s="48" t="s">
        <v>255</v>
      </c>
      <c r="B70" s="48" t="s">
        <v>257</v>
      </c>
      <c r="C70" s="48">
        <v>0.33200000000000002</v>
      </c>
      <c r="D70" s="48">
        <v>0.51400000000000001</v>
      </c>
      <c r="E70" s="48">
        <v>0.38700000000000001</v>
      </c>
      <c r="F70" s="48">
        <v>0.42499999999999999</v>
      </c>
      <c r="G70" s="48">
        <v>0.223</v>
      </c>
      <c r="H70" s="48">
        <v>0.41099999999999998</v>
      </c>
      <c r="I70" s="48">
        <v>0.111</v>
      </c>
      <c r="J70" s="48">
        <v>0.81100000000000005</v>
      </c>
      <c r="K70" s="48">
        <v>0.82899999999999996</v>
      </c>
      <c r="L70" s="48">
        <v>0.30599999999999999</v>
      </c>
      <c r="M70" s="48">
        <v>0.58299999999999996</v>
      </c>
      <c r="N70" s="48">
        <v>0.53900000000000003</v>
      </c>
      <c r="O70" s="48">
        <v>1.04</v>
      </c>
      <c r="P70" s="48">
        <v>1.06</v>
      </c>
    </row>
    <row r="71" spans="1:16" x14ac:dyDescent="0.2">
      <c r="A71" s="48" t="s">
        <v>255</v>
      </c>
      <c r="B71" s="48" t="s">
        <v>258</v>
      </c>
      <c r="C71" s="48">
        <v>0.78800000000000003</v>
      </c>
      <c r="D71" s="48">
        <v>1.1499999999999999</v>
      </c>
      <c r="E71" s="48">
        <v>0.63800000000000001</v>
      </c>
      <c r="F71" s="48">
        <v>0.80900000000000005</v>
      </c>
      <c r="G71" s="48">
        <v>0.23599999999999999</v>
      </c>
      <c r="H71" s="48">
        <v>0.79800000000000004</v>
      </c>
      <c r="I71" s="48">
        <v>0.317</v>
      </c>
      <c r="J71" s="48">
        <v>1.84</v>
      </c>
      <c r="K71" s="48">
        <v>1.78</v>
      </c>
      <c r="L71" s="48">
        <v>0.438</v>
      </c>
      <c r="M71" s="48">
        <v>1.18</v>
      </c>
      <c r="N71" s="48">
        <v>1.22</v>
      </c>
      <c r="O71" s="48">
        <v>2.59</v>
      </c>
      <c r="P71" s="48">
        <v>2.3199999999999998</v>
      </c>
    </row>
    <row r="72" spans="1:16" x14ac:dyDescent="0.2">
      <c r="A72" s="48" t="s">
        <v>255</v>
      </c>
      <c r="B72" s="48" t="s">
        <v>259</v>
      </c>
      <c r="C72" s="48">
        <v>1.03</v>
      </c>
      <c r="D72" s="48">
        <v>1.71</v>
      </c>
      <c r="E72" s="48">
        <v>0.86199999999999999</v>
      </c>
      <c r="F72" s="48">
        <v>0.96299999999999997</v>
      </c>
      <c r="G72" s="48">
        <v>0.371</v>
      </c>
      <c r="H72" s="48">
        <v>1.1000000000000001</v>
      </c>
      <c r="I72" s="48">
        <v>0.28000000000000003</v>
      </c>
      <c r="J72" s="48">
        <v>2.14</v>
      </c>
      <c r="K72" s="48">
        <v>2.66</v>
      </c>
      <c r="L72" s="48">
        <v>0.50900000000000001</v>
      </c>
      <c r="M72" s="48">
        <v>1.6</v>
      </c>
      <c r="N72" s="48">
        <v>1.83</v>
      </c>
      <c r="O72" s="48">
        <v>3.03</v>
      </c>
      <c r="P72" s="48">
        <v>3.06</v>
      </c>
    </row>
    <row r="73" spans="1:16" x14ac:dyDescent="0.2">
      <c r="A73" s="48" t="s">
        <v>255</v>
      </c>
      <c r="B73" s="48" t="s">
        <v>260</v>
      </c>
      <c r="C73" s="48">
        <v>0.32900000000000001</v>
      </c>
      <c r="D73" s="48">
        <v>0.85699999999999998</v>
      </c>
      <c r="E73" s="48">
        <v>0.41699999999999998</v>
      </c>
      <c r="F73" s="48">
        <v>0.46</v>
      </c>
      <c r="G73" s="48">
        <v>0.106</v>
      </c>
      <c r="H73" s="48">
        <v>0.64600000000000002</v>
      </c>
      <c r="I73" s="48">
        <v>0.13400000000000001</v>
      </c>
      <c r="J73" s="48">
        <v>1.1000000000000001</v>
      </c>
      <c r="K73" s="48">
        <v>1.38</v>
      </c>
      <c r="L73" s="48">
        <v>0.17599999999999999</v>
      </c>
      <c r="M73" s="48">
        <v>0.747</v>
      </c>
      <c r="N73" s="48">
        <v>0.97799999999999998</v>
      </c>
      <c r="O73" s="48">
        <v>1.53</v>
      </c>
      <c r="P73" s="48">
        <v>1.54</v>
      </c>
    </row>
    <row r="74" spans="1:16" x14ac:dyDescent="0.2">
      <c r="A74" s="48" t="s">
        <v>255</v>
      </c>
      <c r="B74" s="48" t="s">
        <v>261</v>
      </c>
      <c r="C74" s="48">
        <v>0.34</v>
      </c>
      <c r="D74" s="48">
        <v>0.84099999999999997</v>
      </c>
      <c r="E74" s="48">
        <v>0.32700000000000001</v>
      </c>
      <c r="F74" s="48">
        <v>0.34200000000000003</v>
      </c>
      <c r="G74" s="48">
        <v>6.9000000000000006E-2</v>
      </c>
      <c r="H74" s="48">
        <v>0.501</v>
      </c>
      <c r="I74" s="48">
        <v>8.6999999999999994E-2</v>
      </c>
      <c r="J74" s="48">
        <v>0.84599999999999997</v>
      </c>
      <c r="K74" s="48">
        <v>1.01</v>
      </c>
      <c r="L74" s="48">
        <v>0.125</v>
      </c>
      <c r="M74" s="48">
        <v>0.61099999999999999</v>
      </c>
      <c r="N74" s="48">
        <v>0.84899999999999998</v>
      </c>
      <c r="O74" s="48">
        <v>1.06</v>
      </c>
      <c r="P74" s="48">
        <v>1.23</v>
      </c>
    </row>
    <row r="75" spans="1:16" x14ac:dyDescent="0.2">
      <c r="A75" s="48" t="s">
        <v>255</v>
      </c>
      <c r="B75" s="48" t="s">
        <v>262</v>
      </c>
      <c r="C75" s="48">
        <v>9.1999999999999998E-2</v>
      </c>
      <c r="D75" s="48">
        <v>0.222</v>
      </c>
      <c r="E75" s="48">
        <v>0.13</v>
      </c>
      <c r="F75" s="48">
        <v>0.14899999999999999</v>
      </c>
      <c r="G75" s="48">
        <v>2.1999999999999999E-2</v>
      </c>
      <c r="H75" s="48">
        <v>0.157</v>
      </c>
      <c r="I75" s="48">
        <v>1E-4</v>
      </c>
      <c r="J75" s="48">
        <v>0.443</v>
      </c>
      <c r="K75" s="48">
        <v>0.41699999999999998</v>
      </c>
      <c r="L75" s="48">
        <v>2.5000000000000001E-2</v>
      </c>
      <c r="M75" s="48">
        <v>0.19</v>
      </c>
      <c r="N75" s="48">
        <v>0.33</v>
      </c>
      <c r="O75" s="48">
        <v>0.45700000000000002</v>
      </c>
      <c r="P75" s="48">
        <v>0.58599999999999997</v>
      </c>
    </row>
    <row r="76" spans="1:16" x14ac:dyDescent="0.2">
      <c r="A76" s="48" t="s">
        <v>255</v>
      </c>
      <c r="B76" s="48" t="s">
        <v>263</v>
      </c>
      <c r="C76" s="48">
        <v>7.8E-2</v>
      </c>
      <c r="D76" s="48">
        <v>0.252</v>
      </c>
      <c r="E76" s="48">
        <v>0.10100000000000001</v>
      </c>
      <c r="F76" s="48">
        <v>0.152</v>
      </c>
      <c r="G76" s="48">
        <v>7.2999999999999995E-2</v>
      </c>
      <c r="H76" s="48">
        <v>0.122</v>
      </c>
      <c r="I76" s="48">
        <v>4.7E-2</v>
      </c>
      <c r="J76" s="48">
        <v>0.38400000000000001</v>
      </c>
      <c r="K76" s="48">
        <v>0.38700000000000001</v>
      </c>
      <c r="L76" s="48">
        <v>6.0999999999999999E-2</v>
      </c>
      <c r="M76" s="48">
        <v>0.214</v>
      </c>
      <c r="N76" s="48">
        <v>0.33300000000000002</v>
      </c>
      <c r="O76" s="48">
        <v>0.46200000000000002</v>
      </c>
      <c r="P76" s="48">
        <v>0.502</v>
      </c>
    </row>
    <row r="77" spans="1:16" x14ac:dyDescent="0.2">
      <c r="A77" s="48" t="s">
        <v>255</v>
      </c>
      <c r="B77" s="48" t="s">
        <v>264</v>
      </c>
      <c r="C77" s="48">
        <v>6.6000000000000003E-2</v>
      </c>
      <c r="D77" s="48">
        <v>0.13200000000000001</v>
      </c>
      <c r="E77" s="48">
        <v>8.7999999999999995E-2</v>
      </c>
      <c r="F77" s="48">
        <v>0.06</v>
      </c>
      <c r="G77" s="48">
        <v>2.4E-2</v>
      </c>
      <c r="H77" s="48">
        <v>1E-4</v>
      </c>
      <c r="I77" s="48">
        <v>1E-4</v>
      </c>
      <c r="J77" s="48">
        <v>0.185</v>
      </c>
      <c r="K77" s="48">
        <v>0.21299999999999999</v>
      </c>
      <c r="L77" s="48">
        <v>1E-4</v>
      </c>
      <c r="M77" s="48">
        <v>9.4E-2</v>
      </c>
      <c r="N77" s="48">
        <v>0.19500000000000001</v>
      </c>
      <c r="O77" s="48">
        <v>0.25</v>
      </c>
      <c r="P77" s="48">
        <v>0.307</v>
      </c>
    </row>
    <row r="78" spans="1:16" x14ac:dyDescent="0.2">
      <c r="A78" s="48" t="s">
        <v>255</v>
      </c>
      <c r="B78" s="48" t="s">
        <v>265</v>
      </c>
      <c r="C78" s="48">
        <v>5.3999999999999999E-2</v>
      </c>
      <c r="D78" s="48">
        <v>9.7000000000000003E-2</v>
      </c>
      <c r="E78" s="48">
        <v>0.06</v>
      </c>
      <c r="F78" s="48">
        <v>6.7000000000000004E-2</v>
      </c>
      <c r="G78" s="48">
        <v>3.3000000000000002E-2</v>
      </c>
      <c r="H78" s="48">
        <v>6.5000000000000002E-2</v>
      </c>
      <c r="I78" s="48">
        <v>4.9000000000000002E-2</v>
      </c>
      <c r="J78" s="48">
        <v>0.123</v>
      </c>
      <c r="K78" s="48">
        <v>0.2</v>
      </c>
      <c r="L78" s="48">
        <v>5.3999999999999999E-2</v>
      </c>
      <c r="M78" s="48">
        <v>6.5000000000000002E-2</v>
      </c>
      <c r="N78" s="48">
        <v>0.13300000000000001</v>
      </c>
      <c r="O78" s="48">
        <v>0.13700000000000001</v>
      </c>
      <c r="P78" s="48">
        <v>0.20300000000000001</v>
      </c>
    </row>
    <row r="79" spans="1:16" x14ac:dyDescent="0.2">
      <c r="A79" s="48" t="s">
        <v>255</v>
      </c>
      <c r="B79" s="48" t="s">
        <v>266</v>
      </c>
      <c r="C79" s="48">
        <v>0.50800000000000001</v>
      </c>
      <c r="D79" s="48">
        <v>0.94</v>
      </c>
      <c r="E79" s="48">
        <v>0.34</v>
      </c>
      <c r="F79" s="48">
        <v>0.39600000000000002</v>
      </c>
      <c r="G79" s="48">
        <v>0.14000000000000001</v>
      </c>
      <c r="H79" s="48">
        <v>0.50800000000000001</v>
      </c>
      <c r="I79" s="48">
        <v>0.161</v>
      </c>
      <c r="J79" s="48">
        <v>1.22</v>
      </c>
      <c r="K79" s="48">
        <v>1.1000000000000001</v>
      </c>
      <c r="L79" s="48">
        <v>0.17499999999999999</v>
      </c>
      <c r="M79" s="48">
        <v>0.73599999999999999</v>
      </c>
      <c r="N79" s="48">
        <v>0.91800000000000004</v>
      </c>
      <c r="O79" s="48">
        <v>1.34</v>
      </c>
      <c r="P79" s="48">
        <v>1.54</v>
      </c>
    </row>
    <row r="80" spans="1:16" x14ac:dyDescent="0.2">
      <c r="A80" s="48" t="s">
        <v>255</v>
      </c>
      <c r="B80" s="48" t="s">
        <v>267</v>
      </c>
      <c r="C80" s="48">
        <v>0.19900000000000001</v>
      </c>
      <c r="D80" s="48">
        <v>0.54600000000000004</v>
      </c>
      <c r="E80" s="48">
        <v>0.19900000000000001</v>
      </c>
      <c r="F80" s="48">
        <v>0.315</v>
      </c>
      <c r="G80" s="48">
        <v>7.0000000000000007E-2</v>
      </c>
      <c r="H80" s="48">
        <v>0.39700000000000002</v>
      </c>
      <c r="I80" s="48">
        <v>0.09</v>
      </c>
      <c r="J80" s="48">
        <v>0.81499999999999995</v>
      </c>
      <c r="K80" s="48">
        <v>0.77100000000000002</v>
      </c>
      <c r="L80" s="48">
        <v>8.7999999999999995E-2</v>
      </c>
      <c r="M80" s="48">
        <v>0.45400000000000001</v>
      </c>
      <c r="N80" s="48">
        <v>0.59799999999999998</v>
      </c>
      <c r="O80" s="48">
        <v>1.03</v>
      </c>
      <c r="P80" s="48">
        <v>0.98699999999999999</v>
      </c>
    </row>
    <row r="81" spans="1:16" x14ac:dyDescent="0.2">
      <c r="A81" s="48" t="s">
        <v>255</v>
      </c>
      <c r="B81" s="48" t="s">
        <v>268</v>
      </c>
      <c r="C81" s="48">
        <v>0.161</v>
      </c>
      <c r="D81" s="48">
        <v>0.184</v>
      </c>
      <c r="E81" s="48">
        <v>0.187</v>
      </c>
      <c r="F81" s="48">
        <v>0.154</v>
      </c>
      <c r="G81" s="48">
        <v>2.4E-2</v>
      </c>
      <c r="H81" s="48">
        <v>0.161</v>
      </c>
      <c r="I81" s="48">
        <v>2.1000000000000001E-2</v>
      </c>
      <c r="J81" s="48">
        <v>0.41199999999999998</v>
      </c>
      <c r="K81" s="48">
        <v>0.44500000000000001</v>
      </c>
      <c r="L81" s="48">
        <v>5.2999999999999999E-2</v>
      </c>
      <c r="M81" s="48">
        <v>0.17599999999999999</v>
      </c>
      <c r="N81" s="48">
        <v>0.313</v>
      </c>
      <c r="O81" s="48">
        <v>0.46600000000000003</v>
      </c>
      <c r="P81" s="48">
        <v>0.46800000000000003</v>
      </c>
    </row>
    <row r="82" spans="1:16" x14ac:dyDescent="0.2">
      <c r="A82" s="48" t="s">
        <v>255</v>
      </c>
      <c r="B82" s="48" t="s">
        <v>269</v>
      </c>
      <c r="C82" s="48">
        <v>0.252</v>
      </c>
      <c r="D82" s="48">
        <v>0.48599999999999999</v>
      </c>
      <c r="E82" s="48">
        <v>0.23799999999999999</v>
      </c>
      <c r="F82" s="48">
        <v>0.33900000000000002</v>
      </c>
      <c r="G82" s="48">
        <v>0.153</v>
      </c>
      <c r="H82" s="48">
        <v>0.34</v>
      </c>
      <c r="I82" s="48">
        <v>0.22900000000000001</v>
      </c>
      <c r="J82" s="48">
        <v>0.54700000000000004</v>
      </c>
      <c r="K82" s="48">
        <v>0.53100000000000003</v>
      </c>
      <c r="L82" s="48">
        <v>0.222</v>
      </c>
      <c r="M82" s="48">
        <v>0.35399999999999998</v>
      </c>
      <c r="N82" s="48">
        <v>0.41799999999999998</v>
      </c>
      <c r="O82" s="48">
        <v>0.57499999999999996</v>
      </c>
      <c r="P82" s="48">
        <v>0.66200000000000003</v>
      </c>
    </row>
    <row r="83" spans="1:16" x14ac:dyDescent="0.2">
      <c r="A83" s="48" t="s">
        <v>255</v>
      </c>
      <c r="B83" s="48" t="s">
        <v>270</v>
      </c>
      <c r="C83" s="48">
        <v>8.6999999999999994E-2</v>
      </c>
      <c r="D83" s="48">
        <v>0.151</v>
      </c>
      <c r="E83" s="48">
        <v>7.1999999999999995E-2</v>
      </c>
      <c r="F83" s="48">
        <v>9.9000000000000005E-2</v>
      </c>
      <c r="G83" s="48">
        <v>0.04</v>
      </c>
      <c r="H83" s="48">
        <v>0.121</v>
      </c>
      <c r="I83" s="48">
        <v>0.05</v>
      </c>
      <c r="J83" s="48">
        <v>0.33200000000000002</v>
      </c>
      <c r="K83" s="48">
        <v>0.33700000000000002</v>
      </c>
      <c r="L83" s="48">
        <v>4.4999999999999998E-2</v>
      </c>
      <c r="M83" s="48">
        <v>0.10199999999999999</v>
      </c>
      <c r="N83" s="48">
        <v>0.19500000000000001</v>
      </c>
      <c r="O83" s="48">
        <v>0.23</v>
      </c>
      <c r="P83" s="48">
        <v>0.40699999999999997</v>
      </c>
    </row>
    <row r="84" spans="1:16" x14ac:dyDescent="0.2">
      <c r="A84" s="48" t="s">
        <v>255</v>
      </c>
      <c r="B84" s="48" t="s">
        <v>271</v>
      </c>
      <c r="C84" s="48">
        <v>7.4999999999999997E-2</v>
      </c>
      <c r="D84" s="48">
        <v>0.20899999999999999</v>
      </c>
      <c r="E84" s="48">
        <v>7.6999999999999999E-2</v>
      </c>
      <c r="F84" s="48">
        <v>7.4999999999999997E-2</v>
      </c>
      <c r="G84" s="48">
        <v>2.1000000000000001E-2</v>
      </c>
      <c r="H84" s="48">
        <v>0.113</v>
      </c>
      <c r="I84" s="48">
        <v>1E-4</v>
      </c>
      <c r="J84" s="48">
        <v>0.252</v>
      </c>
      <c r="K84" s="48">
        <v>0.19800000000000001</v>
      </c>
      <c r="L84" s="48">
        <v>3.5999999999999997E-2</v>
      </c>
      <c r="M84" s="48">
        <v>0.17799999999999999</v>
      </c>
      <c r="N84" s="48">
        <v>0.159</v>
      </c>
      <c r="O84" s="48">
        <v>0.255</v>
      </c>
      <c r="P84" s="48">
        <v>0.27200000000000002</v>
      </c>
    </row>
    <row r="85" spans="1:16" x14ac:dyDescent="0.2">
      <c r="A85" s="48" t="s">
        <v>255</v>
      </c>
      <c r="B85" s="48" t="s">
        <v>272</v>
      </c>
      <c r="C85" s="48">
        <v>0.23899999999999999</v>
      </c>
      <c r="D85" s="48">
        <v>0.59</v>
      </c>
      <c r="E85" s="48">
        <v>0.13500000000000001</v>
      </c>
      <c r="F85" s="48">
        <v>0.251</v>
      </c>
      <c r="G85" s="48">
        <v>0.152</v>
      </c>
      <c r="H85" s="48">
        <v>0.221</v>
      </c>
      <c r="I85" s="48">
        <v>0.17799999999999999</v>
      </c>
      <c r="J85" s="48">
        <v>0.57599999999999996</v>
      </c>
      <c r="K85" s="48">
        <v>0.59599999999999997</v>
      </c>
      <c r="L85" s="48">
        <v>0.217</v>
      </c>
      <c r="M85" s="48">
        <v>0.36799999999999999</v>
      </c>
      <c r="N85" s="48">
        <v>0.39</v>
      </c>
      <c r="O85" s="48">
        <v>0.57599999999999996</v>
      </c>
      <c r="P85" s="48">
        <v>0.59199999999999997</v>
      </c>
    </row>
    <row r="86" spans="1:16" x14ac:dyDescent="0.2">
      <c r="A86" s="48" t="s">
        <v>255</v>
      </c>
      <c r="B86" s="48" t="s">
        <v>273</v>
      </c>
      <c r="C86" s="48">
        <v>3.5000000000000003E-2</v>
      </c>
      <c r="D86" s="48">
        <v>0.106</v>
      </c>
      <c r="E86" s="48">
        <v>6.4000000000000001E-2</v>
      </c>
      <c r="F86" s="48">
        <v>8.5000000000000006E-2</v>
      </c>
      <c r="G86" s="48">
        <v>1E-4</v>
      </c>
      <c r="H86" s="48">
        <v>8.7999999999999995E-2</v>
      </c>
      <c r="I86" s="48">
        <v>1E-4</v>
      </c>
      <c r="J86" s="48">
        <v>0.18</v>
      </c>
      <c r="K86" s="48">
        <v>0.19</v>
      </c>
      <c r="L86" s="48">
        <v>0.01</v>
      </c>
      <c r="M86" s="48">
        <v>7.1999999999999995E-2</v>
      </c>
      <c r="N86" s="48">
        <v>0.22700000000000001</v>
      </c>
      <c r="O86" s="48">
        <v>0.19600000000000001</v>
      </c>
      <c r="P86" s="48">
        <v>0.255</v>
      </c>
    </row>
    <row r="88" spans="1:16" s="69" customFormat="1" x14ac:dyDescent="0.2">
      <c r="A88" s="69" t="s">
        <v>202</v>
      </c>
      <c r="B88" s="69" t="s">
        <v>274</v>
      </c>
      <c r="C88" s="69">
        <v>69.599999999999994</v>
      </c>
      <c r="D88" s="69">
        <v>45.7</v>
      </c>
      <c r="E88" s="69">
        <v>48.5</v>
      </c>
      <c r="F88" s="69">
        <v>77.2</v>
      </c>
      <c r="G88" s="69">
        <v>95.5</v>
      </c>
      <c r="H88" s="69">
        <v>58.5</v>
      </c>
      <c r="I88" s="69">
        <v>110</v>
      </c>
      <c r="J88" s="69">
        <v>45.1</v>
      </c>
      <c r="K88" s="69">
        <v>37.799999999999997</v>
      </c>
      <c r="L88" s="69">
        <v>85.3</v>
      </c>
      <c r="M88" s="69">
        <v>66.099999999999994</v>
      </c>
      <c r="N88" s="69">
        <v>46.3</v>
      </c>
      <c r="O88" s="69">
        <v>41.8</v>
      </c>
      <c r="P88" s="69">
        <v>41.2</v>
      </c>
    </row>
    <row r="89" spans="1:16" x14ac:dyDescent="0.2">
      <c r="A89" s="48" t="s">
        <v>202</v>
      </c>
      <c r="B89" s="48" t="s">
        <v>275</v>
      </c>
      <c r="C89" s="48">
        <v>29.7</v>
      </c>
      <c r="D89" s="48">
        <v>34.6</v>
      </c>
      <c r="E89" s="48">
        <v>30</v>
      </c>
      <c r="F89" s="48">
        <v>46</v>
      </c>
      <c r="G89" s="48">
        <v>26.3</v>
      </c>
      <c r="H89" s="48">
        <v>33</v>
      </c>
      <c r="I89" s="48">
        <v>31.9</v>
      </c>
      <c r="J89" s="48">
        <v>45.8</v>
      </c>
      <c r="K89" s="48">
        <v>47.4</v>
      </c>
      <c r="L89" s="48">
        <v>29.6</v>
      </c>
      <c r="M89" s="48">
        <v>40.9</v>
      </c>
      <c r="N89" s="48">
        <v>40.700000000000003</v>
      </c>
      <c r="O89" s="48">
        <v>50.1</v>
      </c>
      <c r="P89" s="48">
        <v>54.1</v>
      </c>
    </row>
    <row r="90" spans="1:16" x14ac:dyDescent="0.2">
      <c r="A90" s="48" t="s">
        <v>202</v>
      </c>
      <c r="B90" s="48" t="s">
        <v>276</v>
      </c>
      <c r="C90" s="48">
        <v>22.6</v>
      </c>
      <c r="D90" s="48">
        <v>21.5</v>
      </c>
      <c r="E90" s="48">
        <v>19.399999999999999</v>
      </c>
      <c r="F90" s="48">
        <v>23.9</v>
      </c>
      <c r="G90" s="48">
        <v>36.1</v>
      </c>
      <c r="H90" s="48">
        <v>26.3</v>
      </c>
      <c r="I90" s="48">
        <v>35</v>
      </c>
      <c r="J90" s="48">
        <v>11.5</v>
      </c>
      <c r="K90" s="48">
        <v>8.4499999999999993</v>
      </c>
      <c r="L90" s="48">
        <v>30.9</v>
      </c>
      <c r="M90" s="48">
        <v>23.8</v>
      </c>
      <c r="N90" s="48">
        <v>20.6</v>
      </c>
      <c r="O90" s="48">
        <v>9.36</v>
      </c>
      <c r="P90" s="48">
        <v>9.14</v>
      </c>
    </row>
    <row r="91" spans="1:16" x14ac:dyDescent="0.2">
      <c r="A91" s="48" t="s">
        <v>202</v>
      </c>
      <c r="B91" s="48" t="s">
        <v>277</v>
      </c>
      <c r="C91" s="48">
        <v>1.43</v>
      </c>
      <c r="D91" s="48">
        <v>0.57499999999999996</v>
      </c>
      <c r="E91" s="48">
        <v>0.85299999999999998</v>
      </c>
      <c r="F91" s="48">
        <v>1.56</v>
      </c>
      <c r="G91" s="48">
        <v>1.61</v>
      </c>
      <c r="H91" s="48">
        <v>0.93300000000000005</v>
      </c>
      <c r="I91" s="48">
        <v>1.76</v>
      </c>
      <c r="J91" s="48">
        <v>0.53</v>
      </c>
      <c r="K91" s="48">
        <v>0.74099999999999999</v>
      </c>
      <c r="L91" s="48">
        <v>1.51</v>
      </c>
      <c r="M91" s="48">
        <v>0.75600000000000001</v>
      </c>
      <c r="N91" s="48">
        <v>0.64200000000000002</v>
      </c>
      <c r="O91" s="48">
        <v>0.68600000000000005</v>
      </c>
      <c r="P91" s="48">
        <v>0.71499999999999997</v>
      </c>
    </row>
    <row r="92" spans="1:16" x14ac:dyDescent="0.2">
      <c r="A92" s="48" t="s">
        <v>202</v>
      </c>
      <c r="B92" s="48" t="s">
        <v>278</v>
      </c>
      <c r="C92" s="48">
        <v>0.55900000000000005</v>
      </c>
      <c r="D92" s="48">
        <v>0.3</v>
      </c>
      <c r="E92" s="48">
        <v>0.35699999999999998</v>
      </c>
      <c r="F92" s="48">
        <v>0.58299999999999996</v>
      </c>
      <c r="G92" s="48">
        <v>0.86399999999999999</v>
      </c>
      <c r="H92" s="48">
        <v>0.35399999999999998</v>
      </c>
      <c r="I92" s="48">
        <v>0.9</v>
      </c>
      <c r="J92" s="48">
        <v>0.19500000000000001</v>
      </c>
      <c r="K92" s="48">
        <v>0.129</v>
      </c>
      <c r="L92" s="48">
        <v>0.59499999999999997</v>
      </c>
      <c r="M92" s="48">
        <v>0.45900000000000002</v>
      </c>
      <c r="N92" s="48">
        <v>0.316</v>
      </c>
      <c r="O92" s="48">
        <v>0.16700000000000001</v>
      </c>
      <c r="P92" s="48">
        <v>0.2</v>
      </c>
    </row>
    <row r="93" spans="1:16" x14ac:dyDescent="0.2">
      <c r="A93" s="48" t="s">
        <v>246</v>
      </c>
      <c r="B93" s="48" t="s">
        <v>279</v>
      </c>
      <c r="C93" s="48">
        <v>6.78</v>
      </c>
      <c r="D93" s="48">
        <v>10.199999999999999</v>
      </c>
      <c r="E93" s="48">
        <v>7.44</v>
      </c>
      <c r="F93" s="48">
        <v>11.3</v>
      </c>
      <c r="G93" s="48">
        <v>5.31</v>
      </c>
      <c r="H93" s="48">
        <v>8.6</v>
      </c>
      <c r="I93" s="48">
        <v>3.07</v>
      </c>
      <c r="J93" s="48">
        <v>16.5</v>
      </c>
      <c r="K93" s="48">
        <v>17.600000000000001</v>
      </c>
      <c r="L93" s="48">
        <v>6.38</v>
      </c>
      <c r="M93" s="48">
        <v>11.2</v>
      </c>
      <c r="N93" s="48">
        <v>13.3</v>
      </c>
      <c r="O93" s="48">
        <v>17.2</v>
      </c>
      <c r="P93" s="48">
        <v>19</v>
      </c>
    </row>
    <row r="94" spans="1:16" x14ac:dyDescent="0.2">
      <c r="A94" s="48" t="s">
        <v>255</v>
      </c>
      <c r="B94" s="48" t="s">
        <v>280</v>
      </c>
      <c r="C94" s="48">
        <v>5.8000000000000003E-2</v>
      </c>
      <c r="D94" s="48">
        <v>0.2</v>
      </c>
      <c r="E94" s="48">
        <v>7.1999999999999995E-2</v>
      </c>
      <c r="F94" s="48">
        <v>8.3000000000000004E-2</v>
      </c>
      <c r="G94" s="48">
        <v>0.03</v>
      </c>
      <c r="H94" s="48">
        <v>0.11899999999999999</v>
      </c>
      <c r="I94" s="48">
        <v>1E-4</v>
      </c>
      <c r="J94" s="48">
        <v>0.23200000000000001</v>
      </c>
      <c r="K94" s="48">
        <v>0.20799999999999999</v>
      </c>
      <c r="L94" s="48">
        <v>3.6999999999999998E-2</v>
      </c>
      <c r="M94" s="48">
        <v>8.2000000000000003E-2</v>
      </c>
      <c r="N94" s="48">
        <v>0.17699999999999999</v>
      </c>
      <c r="O94" s="48">
        <v>0.24299999999999999</v>
      </c>
      <c r="P94" s="48">
        <v>0.27300000000000002</v>
      </c>
    </row>
    <row r="95" spans="1:16" x14ac:dyDescent="0.2">
      <c r="A95" s="48" t="s">
        <v>255</v>
      </c>
      <c r="B95" s="48" t="s">
        <v>281</v>
      </c>
      <c r="C95" s="48">
        <v>0.38400000000000001</v>
      </c>
      <c r="D95" s="48">
        <v>1.22</v>
      </c>
      <c r="E95" s="48">
        <v>0.34</v>
      </c>
      <c r="F95" s="48">
        <v>0.51500000000000001</v>
      </c>
      <c r="G95" s="48">
        <v>0.13300000000000001</v>
      </c>
      <c r="H95" s="48">
        <v>0.67500000000000004</v>
      </c>
      <c r="I95" s="48">
        <v>0.30399999999999999</v>
      </c>
      <c r="J95" s="48">
        <v>1.1499999999999999</v>
      </c>
      <c r="K95" s="48">
        <v>1.34</v>
      </c>
      <c r="L95" s="48">
        <v>0.191</v>
      </c>
      <c r="M95" s="48">
        <v>0.73299999999999998</v>
      </c>
      <c r="N95" s="48">
        <v>0.96699999999999997</v>
      </c>
      <c r="O95" s="48">
        <v>1.33</v>
      </c>
      <c r="P95" s="48">
        <v>1.76</v>
      </c>
    </row>
    <row r="96" spans="1:16" x14ac:dyDescent="0.2">
      <c r="A96" s="48" t="s">
        <v>255</v>
      </c>
      <c r="B96" s="48" t="s">
        <v>282</v>
      </c>
      <c r="C96" s="48">
        <v>0.19500000000000001</v>
      </c>
      <c r="D96" s="48">
        <v>0.56699999999999995</v>
      </c>
      <c r="E96" s="48">
        <v>0.16300000000000001</v>
      </c>
      <c r="F96" s="48">
        <v>0.27600000000000002</v>
      </c>
      <c r="G96" s="48">
        <v>8.7999999999999995E-2</v>
      </c>
      <c r="H96" s="48">
        <v>0.252</v>
      </c>
      <c r="I96" s="48">
        <v>0.10199999999999999</v>
      </c>
      <c r="J96" s="48">
        <v>0.498</v>
      </c>
      <c r="K96" s="48">
        <v>0.53200000000000003</v>
      </c>
      <c r="L96" s="48">
        <v>0.125</v>
      </c>
      <c r="M96" s="48">
        <v>0.33400000000000002</v>
      </c>
      <c r="N96" s="48">
        <v>0.52200000000000002</v>
      </c>
      <c r="O96" s="48">
        <v>0.70199999999999996</v>
      </c>
      <c r="P96" s="48">
        <v>0.71799999999999997</v>
      </c>
    </row>
    <row r="97" spans="1:16" x14ac:dyDescent="0.2">
      <c r="A97" s="48" t="s">
        <v>255</v>
      </c>
      <c r="B97" s="48" t="s">
        <v>283</v>
      </c>
      <c r="C97" s="48">
        <v>0.26900000000000002</v>
      </c>
      <c r="D97" s="48">
        <v>0.81200000000000006</v>
      </c>
      <c r="E97" s="48">
        <v>0.25700000000000001</v>
      </c>
      <c r="F97" s="48">
        <v>0.3</v>
      </c>
      <c r="G97" s="48">
        <v>0.111</v>
      </c>
      <c r="H97" s="48">
        <v>0.42399999999999999</v>
      </c>
      <c r="I97" s="48">
        <v>7.3999999999999996E-2</v>
      </c>
      <c r="J97" s="48">
        <v>0.745</v>
      </c>
      <c r="K97" s="48">
        <v>0.73</v>
      </c>
      <c r="L97" s="48">
        <v>0.13200000000000001</v>
      </c>
      <c r="M97" s="48">
        <v>0.44900000000000001</v>
      </c>
      <c r="N97" s="48">
        <v>0.64</v>
      </c>
      <c r="O97" s="48">
        <v>0.91800000000000004</v>
      </c>
      <c r="P97" s="48">
        <v>0.93400000000000005</v>
      </c>
    </row>
    <row r="98" spans="1:16" x14ac:dyDescent="0.2">
      <c r="A98" s="48" t="s">
        <v>202</v>
      </c>
      <c r="B98" s="48" t="s">
        <v>284</v>
      </c>
      <c r="C98" s="48">
        <v>0.95899999999999996</v>
      </c>
      <c r="D98" s="48">
        <v>0.76900000000000002</v>
      </c>
      <c r="E98" s="48">
        <v>0.751</v>
      </c>
      <c r="F98" s="48">
        <v>1.3</v>
      </c>
      <c r="G98" s="48">
        <v>1.02</v>
      </c>
      <c r="H98" s="48">
        <v>0.84399999999999997</v>
      </c>
      <c r="I98" s="48">
        <v>1.08</v>
      </c>
      <c r="J98" s="48">
        <v>1.47</v>
      </c>
      <c r="K98" s="48">
        <v>1.1399999999999999</v>
      </c>
      <c r="L98" s="48">
        <v>1.1399999999999999</v>
      </c>
      <c r="M98" s="48">
        <v>0.96199999999999997</v>
      </c>
      <c r="N98" s="48">
        <v>0.96599999999999997</v>
      </c>
      <c r="O98" s="48">
        <v>1.1399999999999999</v>
      </c>
      <c r="P98" s="48">
        <v>1.36</v>
      </c>
    </row>
    <row r="99" spans="1:16" x14ac:dyDescent="0.2">
      <c r="A99" s="48" t="s">
        <v>255</v>
      </c>
      <c r="B99" s="48" t="s">
        <v>285</v>
      </c>
      <c r="C99" s="48">
        <v>3.1E-2</v>
      </c>
      <c r="D99" s="48">
        <v>0.13200000000000001</v>
      </c>
      <c r="E99" s="48">
        <v>6.3E-2</v>
      </c>
      <c r="F99" s="48">
        <v>1E-4</v>
      </c>
      <c r="G99" s="48">
        <v>1.7000000000000001E-2</v>
      </c>
      <c r="H99" s="48">
        <v>7.5999999999999998E-2</v>
      </c>
      <c r="I99" s="48">
        <v>1E-4</v>
      </c>
      <c r="J99" s="48">
        <v>0.191</v>
      </c>
      <c r="K99" s="48">
        <v>0.21</v>
      </c>
      <c r="L99" s="48">
        <v>1E-4</v>
      </c>
      <c r="M99" s="48">
        <v>6.0999999999999999E-2</v>
      </c>
      <c r="N99" s="48">
        <v>0.16300000000000001</v>
      </c>
      <c r="O99" s="48">
        <v>0.246</v>
      </c>
      <c r="P99" s="48">
        <v>0.19700000000000001</v>
      </c>
    </row>
    <row r="100" spans="1:16" x14ac:dyDescent="0.2">
      <c r="A100" s="48" t="s">
        <v>174</v>
      </c>
      <c r="B100" s="48" t="s">
        <v>286</v>
      </c>
      <c r="C100" s="48">
        <v>117</v>
      </c>
      <c r="D100" s="48">
        <v>266</v>
      </c>
      <c r="E100" s="48">
        <v>117</v>
      </c>
      <c r="F100" s="48">
        <v>210</v>
      </c>
      <c r="G100" s="48">
        <v>115</v>
      </c>
      <c r="H100" s="48">
        <v>179</v>
      </c>
      <c r="I100" s="48">
        <v>43.9</v>
      </c>
      <c r="J100" s="48">
        <v>218</v>
      </c>
      <c r="K100" s="48">
        <v>284</v>
      </c>
      <c r="L100" s="48">
        <v>149</v>
      </c>
      <c r="M100" s="48">
        <v>163</v>
      </c>
      <c r="N100" s="48">
        <v>197</v>
      </c>
      <c r="O100" s="48">
        <v>278</v>
      </c>
      <c r="P100" s="48">
        <v>426</v>
      </c>
    </row>
    <row r="101" spans="1:16" x14ac:dyDescent="0.2">
      <c r="A101" s="48" t="s">
        <v>181</v>
      </c>
      <c r="B101" s="48" t="s">
        <v>287</v>
      </c>
      <c r="C101" s="48">
        <v>9.7000000000000003E-2</v>
      </c>
      <c r="D101" s="48">
        <v>0.24</v>
      </c>
      <c r="E101" s="48">
        <v>8.7999999999999995E-2</v>
      </c>
      <c r="F101" s="48">
        <v>9.7000000000000003E-2</v>
      </c>
      <c r="G101" s="48">
        <v>4.2000000000000003E-2</v>
      </c>
      <c r="H101" s="48">
        <v>0.14499999999999999</v>
      </c>
      <c r="I101" s="48">
        <v>3.0000000000000001E-3</v>
      </c>
      <c r="J101" s="48">
        <v>0.247</v>
      </c>
      <c r="K101" s="48">
        <v>0.182</v>
      </c>
      <c r="L101" s="48">
        <v>0.13400000000000001</v>
      </c>
      <c r="M101" s="48">
        <v>9.4E-2</v>
      </c>
      <c r="N101" s="48">
        <v>0.184</v>
      </c>
      <c r="O101" s="48">
        <v>0.186</v>
      </c>
      <c r="P101" s="48">
        <v>0.311</v>
      </c>
    </row>
    <row r="102" spans="1:16" x14ac:dyDescent="0.2">
      <c r="A102" s="48" t="s">
        <v>255</v>
      </c>
      <c r="B102" s="48" t="s">
        <v>288</v>
      </c>
      <c r="C102" s="48">
        <v>0.08</v>
      </c>
      <c r="D102" s="48">
        <v>0.20799999999999999</v>
      </c>
      <c r="E102" s="48">
        <v>0.12</v>
      </c>
      <c r="F102" s="48">
        <v>0.13400000000000001</v>
      </c>
      <c r="G102" s="48">
        <v>1E-4</v>
      </c>
      <c r="H102" s="48">
        <v>0.17799999999999999</v>
      </c>
      <c r="I102" s="48">
        <v>1E-4</v>
      </c>
      <c r="J102" s="48">
        <v>0.33200000000000002</v>
      </c>
      <c r="K102" s="48">
        <v>0.309</v>
      </c>
      <c r="L102" s="48">
        <v>2.4E-2</v>
      </c>
      <c r="M102" s="48">
        <v>0.11700000000000001</v>
      </c>
      <c r="N102" s="48">
        <v>0.255</v>
      </c>
      <c r="O102" s="48">
        <v>0.42699999999999999</v>
      </c>
      <c r="P102" s="48">
        <v>0.44</v>
      </c>
    </row>
    <row r="103" spans="1:16" x14ac:dyDescent="0.2">
      <c r="A103" s="48" t="s">
        <v>181</v>
      </c>
      <c r="B103" s="48" t="s">
        <v>289</v>
      </c>
      <c r="C103" s="48">
        <v>9.5000000000000001E-2</v>
      </c>
      <c r="D103" s="48">
        <v>0.221</v>
      </c>
      <c r="E103" s="48">
        <v>0.112</v>
      </c>
      <c r="F103" s="48">
        <v>0.252</v>
      </c>
      <c r="G103" s="48">
        <v>0.13700000000000001</v>
      </c>
      <c r="H103" s="48">
        <v>0.158</v>
      </c>
      <c r="I103" s="48">
        <v>5.2999999999999999E-2</v>
      </c>
      <c r="J103" s="48">
        <v>0.16400000000000001</v>
      </c>
      <c r="K103" s="48">
        <v>0.252</v>
      </c>
      <c r="L103" s="48">
        <v>0.186</v>
      </c>
      <c r="M103" s="48">
        <v>0.156</v>
      </c>
      <c r="N103" s="48">
        <v>0.33900000000000002</v>
      </c>
      <c r="O103" s="48">
        <v>0.187</v>
      </c>
      <c r="P103" s="48">
        <v>0.51600000000000001</v>
      </c>
    </row>
    <row r="104" spans="1:16" x14ac:dyDescent="0.2">
      <c r="A104" s="48" t="s">
        <v>290</v>
      </c>
      <c r="B104" s="48" t="s">
        <v>291</v>
      </c>
      <c r="C104" s="48">
        <v>9.4</v>
      </c>
      <c r="D104" s="48">
        <v>14.5</v>
      </c>
      <c r="E104" s="48">
        <v>10.8</v>
      </c>
      <c r="F104" s="48">
        <v>14.4</v>
      </c>
      <c r="G104" s="48">
        <v>9</v>
      </c>
      <c r="H104" s="48">
        <v>11.6</v>
      </c>
      <c r="I104" s="48">
        <v>2.2400000000000002</v>
      </c>
      <c r="J104" s="48">
        <v>15.1</v>
      </c>
      <c r="K104" s="48">
        <v>13.4</v>
      </c>
      <c r="L104" s="48">
        <v>12.7</v>
      </c>
      <c r="M104" s="48">
        <v>12.3</v>
      </c>
      <c r="N104" s="48">
        <v>10.199999999999999</v>
      </c>
      <c r="O104" s="48">
        <v>16.899999999999999</v>
      </c>
      <c r="P104" s="48">
        <v>18.5</v>
      </c>
    </row>
    <row r="105" spans="1:16" x14ac:dyDescent="0.2">
      <c r="A105" s="48" t="s">
        <v>181</v>
      </c>
      <c r="B105" s="48" t="s">
        <v>292</v>
      </c>
      <c r="C105" s="48">
        <v>8.2000000000000003E-2</v>
      </c>
      <c r="D105" s="48">
        <v>0.13100000000000001</v>
      </c>
      <c r="E105" s="48">
        <v>0.113</v>
      </c>
      <c r="F105" s="48">
        <v>0.105</v>
      </c>
      <c r="G105" s="48">
        <v>0.183</v>
      </c>
      <c r="H105" s="48">
        <v>0.10199999999999999</v>
      </c>
      <c r="I105" s="48">
        <v>0.191</v>
      </c>
      <c r="J105" s="48">
        <v>5.7000000000000002E-2</v>
      </c>
      <c r="K105" s="48">
        <v>7.8E-2</v>
      </c>
      <c r="L105" s="48">
        <v>0.14000000000000001</v>
      </c>
      <c r="M105" s="48">
        <v>0.121</v>
      </c>
      <c r="N105" s="48">
        <v>8.3000000000000004E-2</v>
      </c>
      <c r="O105" s="48">
        <v>5.8999999999999997E-2</v>
      </c>
      <c r="P105" s="48">
        <v>4.8000000000000001E-2</v>
      </c>
    </row>
    <row r="106" spans="1:16" x14ac:dyDescent="0.2">
      <c r="A106" s="48" t="s">
        <v>181</v>
      </c>
      <c r="B106" s="48" t="s">
        <v>293</v>
      </c>
      <c r="C106" s="48">
        <v>0.56599999999999995</v>
      </c>
      <c r="D106" s="48">
        <v>0.27600000000000002</v>
      </c>
      <c r="E106" s="48">
        <v>0.29699999999999999</v>
      </c>
      <c r="F106" s="48">
        <v>0.223</v>
      </c>
      <c r="G106" s="48">
        <v>0.20599999999999999</v>
      </c>
      <c r="H106" s="48">
        <v>0.20799999999999999</v>
      </c>
      <c r="I106" s="48">
        <v>0.74</v>
      </c>
      <c r="J106" s="48">
        <v>0.24099999999999999</v>
      </c>
      <c r="K106" s="48">
        <v>0.154</v>
      </c>
      <c r="L106" s="48">
        <v>0.5</v>
      </c>
      <c r="M106" s="48">
        <v>0.21</v>
      </c>
      <c r="N106" s="48">
        <v>4.8000000000000001E-2</v>
      </c>
      <c r="O106" s="48">
        <v>5.8999999999999997E-2</v>
      </c>
      <c r="P106" s="48">
        <v>0.13100000000000001</v>
      </c>
    </row>
    <row r="107" spans="1:16" x14ac:dyDescent="0.2">
      <c r="A107" s="48" t="s">
        <v>181</v>
      </c>
      <c r="B107" s="48" t="s">
        <v>294</v>
      </c>
      <c r="C107" s="48">
        <v>15.2</v>
      </c>
      <c r="D107" s="48">
        <v>16.100000000000001</v>
      </c>
      <c r="E107" s="48">
        <v>15.6</v>
      </c>
      <c r="F107" s="48">
        <v>23.4</v>
      </c>
      <c r="G107" s="48">
        <v>8.7899999999999991</v>
      </c>
      <c r="H107" s="48">
        <v>18.7</v>
      </c>
      <c r="I107" s="48">
        <v>3.83</v>
      </c>
      <c r="J107" s="48">
        <v>33.799999999999997</v>
      </c>
      <c r="K107" s="48">
        <v>24.6</v>
      </c>
      <c r="L107" s="48">
        <v>15.9</v>
      </c>
      <c r="M107" s="48">
        <v>7.63</v>
      </c>
      <c r="N107" s="48">
        <v>21.5</v>
      </c>
      <c r="O107" s="48">
        <v>36.6</v>
      </c>
      <c r="P107" s="48">
        <v>31.1</v>
      </c>
    </row>
    <row r="108" spans="1:16" x14ac:dyDescent="0.2">
      <c r="A108" s="48" t="s">
        <v>196</v>
      </c>
      <c r="B108" s="48" t="s">
        <v>295</v>
      </c>
      <c r="C108" s="48">
        <v>0.48299999999999998</v>
      </c>
      <c r="D108" s="48">
        <v>0.63300000000000001</v>
      </c>
      <c r="E108" s="48">
        <v>0.50600000000000001</v>
      </c>
      <c r="F108" s="48">
        <v>0.63</v>
      </c>
      <c r="G108" s="48">
        <v>0.32900000000000001</v>
      </c>
      <c r="H108" s="48">
        <v>0.46500000000000002</v>
      </c>
      <c r="I108" s="48">
        <v>0.307</v>
      </c>
      <c r="J108" s="48">
        <v>0.73899999999999999</v>
      </c>
      <c r="K108" s="48">
        <v>0.90900000000000003</v>
      </c>
      <c r="L108" s="48">
        <v>0.23699999999999999</v>
      </c>
      <c r="M108" s="48">
        <v>0.77900000000000003</v>
      </c>
      <c r="N108" s="48">
        <v>0.48599999999999999</v>
      </c>
      <c r="O108" s="48">
        <v>1.1499999999999999</v>
      </c>
      <c r="P108" s="48">
        <v>1.56</v>
      </c>
    </row>
    <row r="109" spans="1:16" x14ac:dyDescent="0.2">
      <c r="A109" s="48" t="s">
        <v>202</v>
      </c>
      <c r="B109" s="48" t="s">
        <v>296</v>
      </c>
      <c r="C109" s="48">
        <v>9.9000000000000005E-2</v>
      </c>
      <c r="D109" s="48">
        <v>0.182</v>
      </c>
      <c r="E109" s="48">
        <v>0.107</v>
      </c>
      <c r="F109" s="48">
        <v>0.16400000000000001</v>
      </c>
      <c r="G109" s="48">
        <v>7.6999999999999999E-2</v>
      </c>
      <c r="H109" s="48">
        <v>0.13300000000000001</v>
      </c>
      <c r="I109" s="48">
        <v>0.06</v>
      </c>
      <c r="J109" s="48">
        <v>0.154</v>
      </c>
      <c r="K109" s="48">
        <v>0.19900000000000001</v>
      </c>
      <c r="L109" s="48">
        <v>7.8E-2</v>
      </c>
      <c r="M109" s="48">
        <v>0.13900000000000001</v>
      </c>
      <c r="N109" s="48">
        <v>0.185</v>
      </c>
      <c r="O109" s="48">
        <v>0.17599999999999999</v>
      </c>
      <c r="P109" s="48">
        <v>0.20300000000000001</v>
      </c>
    </row>
    <row r="110" spans="1:16" x14ac:dyDescent="0.2">
      <c r="A110" s="48" t="s">
        <v>290</v>
      </c>
      <c r="B110" s="48" t="s">
        <v>297</v>
      </c>
      <c r="C110" s="48">
        <v>0.107</v>
      </c>
      <c r="D110" s="48">
        <v>0.06</v>
      </c>
      <c r="E110" s="48">
        <v>7.1999999999999995E-2</v>
      </c>
      <c r="F110" s="48">
        <v>8.1000000000000003E-2</v>
      </c>
      <c r="G110" s="48">
        <v>0.127</v>
      </c>
      <c r="H110" s="48">
        <v>7.3999999999999996E-2</v>
      </c>
      <c r="I110" s="48">
        <v>8.8999999999999996E-2</v>
      </c>
      <c r="J110" s="48">
        <v>5.2999999999999999E-2</v>
      </c>
      <c r="K110" s="48">
        <v>0.05</v>
      </c>
      <c r="L110" s="48">
        <v>0.11899999999999999</v>
      </c>
      <c r="M110" s="48">
        <v>7.3999999999999996E-2</v>
      </c>
      <c r="N110" s="48">
        <v>5.1999999999999998E-2</v>
      </c>
      <c r="O110" s="48">
        <v>7.1999999999999995E-2</v>
      </c>
      <c r="P110" s="48">
        <v>4.3999999999999997E-2</v>
      </c>
    </row>
    <row r="111" spans="1:16" x14ac:dyDescent="0.2">
      <c r="A111" s="48" t="s">
        <v>202</v>
      </c>
      <c r="B111" s="48" t="s">
        <v>298</v>
      </c>
      <c r="C111" s="48">
        <v>121</v>
      </c>
      <c r="D111" s="48">
        <v>133</v>
      </c>
      <c r="E111" s="48">
        <v>103</v>
      </c>
      <c r="F111" s="48">
        <v>97.1</v>
      </c>
      <c r="G111" s="48">
        <v>169</v>
      </c>
      <c r="H111" s="48">
        <v>140</v>
      </c>
      <c r="I111" s="48">
        <v>168</v>
      </c>
      <c r="J111" s="48">
        <v>78.2</v>
      </c>
      <c r="K111" s="48">
        <v>56.8</v>
      </c>
      <c r="L111" s="48">
        <v>140</v>
      </c>
      <c r="M111" s="48">
        <v>126</v>
      </c>
      <c r="N111" s="48">
        <v>121</v>
      </c>
      <c r="O111" s="48">
        <v>69.599999999999994</v>
      </c>
      <c r="P111" s="48">
        <v>58.8</v>
      </c>
    </row>
    <row r="112" spans="1:16" x14ac:dyDescent="0.2">
      <c r="A112" s="48" t="s">
        <v>244</v>
      </c>
      <c r="B112" s="48" t="s">
        <v>299</v>
      </c>
      <c r="C112" s="48">
        <v>207</v>
      </c>
      <c r="D112" s="48">
        <v>144</v>
      </c>
      <c r="E112" s="48">
        <v>144</v>
      </c>
      <c r="F112" s="48">
        <v>178</v>
      </c>
      <c r="G112" s="48">
        <v>116</v>
      </c>
      <c r="H112" s="48">
        <v>149</v>
      </c>
      <c r="I112" s="48">
        <v>137</v>
      </c>
      <c r="J112" s="48">
        <v>175</v>
      </c>
      <c r="K112" s="48">
        <v>208</v>
      </c>
      <c r="L112" s="48">
        <v>199</v>
      </c>
      <c r="M112" s="48">
        <v>141</v>
      </c>
      <c r="N112" s="48">
        <v>163</v>
      </c>
      <c r="O112" s="48">
        <v>227</v>
      </c>
      <c r="P112" s="48">
        <v>214</v>
      </c>
    </row>
    <row r="113" spans="1:16" x14ac:dyDescent="0.2">
      <c r="A113" s="48" t="s">
        <v>255</v>
      </c>
      <c r="B113" s="48" t="s">
        <v>300</v>
      </c>
      <c r="C113" s="48">
        <v>4.7E-2</v>
      </c>
      <c r="D113" s="48">
        <v>0.15</v>
      </c>
      <c r="E113" s="48">
        <v>3.5999999999999997E-2</v>
      </c>
      <c r="F113" s="48">
        <v>7.0999999999999994E-2</v>
      </c>
      <c r="G113" s="48">
        <v>3.5999999999999997E-2</v>
      </c>
      <c r="H113" s="48">
        <v>8.7999999999999995E-2</v>
      </c>
      <c r="I113" s="48">
        <v>2.9000000000000001E-2</v>
      </c>
      <c r="J113" s="48">
        <v>0.21199999999999999</v>
      </c>
      <c r="K113" s="48">
        <v>0.24299999999999999</v>
      </c>
      <c r="L113" s="48">
        <v>2.5999999999999999E-2</v>
      </c>
      <c r="M113" s="48">
        <v>6.3E-2</v>
      </c>
      <c r="N113" s="48">
        <v>0.158</v>
      </c>
      <c r="O113" s="48">
        <v>0.19400000000000001</v>
      </c>
      <c r="P113" s="48">
        <v>0.32500000000000001</v>
      </c>
    </row>
    <row r="114" spans="1:16" x14ac:dyDescent="0.2">
      <c r="A114" s="48" t="s">
        <v>191</v>
      </c>
      <c r="B114" s="48" t="s">
        <v>301</v>
      </c>
      <c r="C114" s="48">
        <v>2.29</v>
      </c>
      <c r="D114" s="48">
        <v>0.80200000000000005</v>
      </c>
      <c r="E114" s="48">
        <v>1.27</v>
      </c>
      <c r="F114" s="48">
        <v>2.13</v>
      </c>
      <c r="G114" s="48">
        <v>2.62</v>
      </c>
      <c r="H114" s="48">
        <v>1.21</v>
      </c>
      <c r="I114" s="48">
        <v>1.45</v>
      </c>
      <c r="J114" s="48">
        <v>0.65700000000000003</v>
      </c>
      <c r="K114" s="48">
        <v>0.85399999999999998</v>
      </c>
      <c r="L114" s="48">
        <v>2.21</v>
      </c>
      <c r="M114" s="48">
        <v>1.27</v>
      </c>
      <c r="N114" s="48">
        <v>0.68200000000000005</v>
      </c>
      <c r="O114" s="48">
        <v>0.96199999999999997</v>
      </c>
      <c r="P114" s="48">
        <v>1.1100000000000001</v>
      </c>
    </row>
    <row r="115" spans="1:16" x14ac:dyDescent="0.2">
      <c r="A115" s="48" t="s">
        <v>202</v>
      </c>
      <c r="B115" s="48" t="s">
        <v>302</v>
      </c>
      <c r="C115" s="48">
        <v>1.02</v>
      </c>
      <c r="D115" s="48">
        <v>0.75800000000000001</v>
      </c>
      <c r="E115" s="48">
        <v>0.83899999999999997</v>
      </c>
      <c r="F115" s="48">
        <v>1.72</v>
      </c>
      <c r="G115" s="48">
        <v>0.89</v>
      </c>
      <c r="H115" s="48">
        <v>0.76500000000000001</v>
      </c>
      <c r="I115" s="48">
        <v>1.06</v>
      </c>
      <c r="J115" s="48">
        <v>1.56</v>
      </c>
      <c r="K115" s="48">
        <v>1.48</v>
      </c>
      <c r="L115" s="48">
        <v>0.92600000000000005</v>
      </c>
      <c r="M115" s="48">
        <v>0.999</v>
      </c>
      <c r="N115" s="48">
        <v>1.06</v>
      </c>
      <c r="O115" s="48">
        <v>1.5</v>
      </c>
      <c r="P115" s="48">
        <v>1.84</v>
      </c>
    </row>
    <row r="116" spans="1:16" x14ac:dyDescent="0.2">
      <c r="A116" s="48" t="s">
        <v>255</v>
      </c>
      <c r="B116" s="48" t="s">
        <v>303</v>
      </c>
      <c r="C116" s="48">
        <v>0.17</v>
      </c>
      <c r="D116" s="48">
        <v>0.36299999999999999</v>
      </c>
      <c r="E116" s="48">
        <v>0.11799999999999999</v>
      </c>
      <c r="F116" s="48">
        <v>0.109</v>
      </c>
      <c r="G116" s="48">
        <v>0.114</v>
      </c>
      <c r="H116" s="48">
        <v>0.20699999999999999</v>
      </c>
      <c r="I116" s="48">
        <v>9.6000000000000002E-2</v>
      </c>
      <c r="J116" s="48">
        <v>0.46500000000000002</v>
      </c>
      <c r="K116" s="48">
        <v>0.39300000000000002</v>
      </c>
      <c r="L116" s="48">
        <v>9.6000000000000002E-2</v>
      </c>
      <c r="M116" s="48">
        <v>0.17199999999999999</v>
      </c>
      <c r="N116" s="48">
        <v>0.24399999999999999</v>
      </c>
      <c r="O116" s="48">
        <v>0.34200000000000003</v>
      </c>
      <c r="P116" s="48">
        <v>0.51200000000000001</v>
      </c>
    </row>
    <row r="117" spans="1:16" x14ac:dyDescent="0.2">
      <c r="A117" s="48" t="s">
        <v>174</v>
      </c>
      <c r="B117" s="48" t="s">
        <v>304</v>
      </c>
      <c r="C117" s="48">
        <v>17.600000000000001</v>
      </c>
      <c r="D117" s="48">
        <v>29.3</v>
      </c>
      <c r="E117" s="48">
        <v>17.600000000000001</v>
      </c>
      <c r="F117" s="48">
        <v>19.7</v>
      </c>
      <c r="G117" s="48">
        <v>24.4</v>
      </c>
      <c r="H117" s="48">
        <v>24.3</v>
      </c>
      <c r="I117" s="48">
        <v>9.93</v>
      </c>
      <c r="J117" s="48">
        <v>16.2</v>
      </c>
      <c r="K117" s="48">
        <v>30.2</v>
      </c>
      <c r="L117" s="48">
        <v>26.4</v>
      </c>
      <c r="M117" s="48">
        <v>30.9</v>
      </c>
      <c r="N117" s="48">
        <v>28.9</v>
      </c>
      <c r="O117" s="48">
        <v>38.200000000000003</v>
      </c>
      <c r="P117" s="48">
        <v>22.3</v>
      </c>
    </row>
    <row r="118" spans="1:16" x14ac:dyDescent="0.2">
      <c r="A118" s="48" t="s">
        <v>191</v>
      </c>
      <c r="B118" s="48" t="s">
        <v>305</v>
      </c>
      <c r="C118" s="48">
        <v>4.6399999999999997</v>
      </c>
      <c r="D118" s="48">
        <v>2.36</v>
      </c>
      <c r="E118" s="48">
        <v>3.03</v>
      </c>
      <c r="F118" s="48">
        <v>5.66</v>
      </c>
      <c r="G118" s="48">
        <v>5.22</v>
      </c>
      <c r="H118" s="48">
        <v>3.1</v>
      </c>
      <c r="I118" s="48">
        <v>4.13</v>
      </c>
      <c r="J118" s="48">
        <v>2.95</v>
      </c>
      <c r="K118" s="48">
        <v>2.95</v>
      </c>
      <c r="L118" s="48">
        <v>4.55</v>
      </c>
      <c r="M118" s="48">
        <v>2.86</v>
      </c>
      <c r="N118" s="48">
        <v>2.2799999999999998</v>
      </c>
      <c r="O118" s="48">
        <v>2.87</v>
      </c>
      <c r="P118" s="48">
        <v>3.66</v>
      </c>
    </row>
    <row r="119" spans="1:16" x14ac:dyDescent="0.2">
      <c r="A119" s="48" t="s">
        <v>231</v>
      </c>
      <c r="B119" s="48" t="s">
        <v>306</v>
      </c>
      <c r="C119" s="48">
        <v>45</v>
      </c>
      <c r="D119" s="48">
        <v>41.2</v>
      </c>
      <c r="E119" s="48">
        <v>47</v>
      </c>
      <c r="F119" s="48">
        <v>42.2</v>
      </c>
      <c r="G119" s="48">
        <v>42.6</v>
      </c>
      <c r="H119" s="48">
        <v>41.1</v>
      </c>
      <c r="I119" s="48">
        <v>41.1</v>
      </c>
      <c r="J119" s="48">
        <v>32.5</v>
      </c>
      <c r="K119" s="48">
        <v>43.2</v>
      </c>
      <c r="L119" s="48">
        <v>40.700000000000003</v>
      </c>
      <c r="M119" s="48">
        <v>34.4</v>
      </c>
      <c r="N119" s="48">
        <v>35.5</v>
      </c>
      <c r="O119" s="48">
        <v>36.4</v>
      </c>
      <c r="P119" s="48">
        <v>45.9</v>
      </c>
    </row>
    <row r="120" spans="1:16" x14ac:dyDescent="0.2">
      <c r="A120" s="48" t="s">
        <v>181</v>
      </c>
      <c r="B120" s="48" t="s">
        <v>307</v>
      </c>
      <c r="C120" s="48">
        <v>1.45</v>
      </c>
      <c r="D120" s="48">
        <v>4.57</v>
      </c>
      <c r="E120" s="48">
        <v>1.81</v>
      </c>
      <c r="F120" s="48">
        <v>3.92</v>
      </c>
      <c r="G120" s="48">
        <v>1.87</v>
      </c>
      <c r="H120" s="48">
        <v>3.88</v>
      </c>
      <c r="I120" s="48">
        <v>1.03</v>
      </c>
      <c r="J120" s="48">
        <v>5.23</v>
      </c>
      <c r="K120" s="48">
        <v>4.51</v>
      </c>
      <c r="L120" s="48">
        <v>2.69</v>
      </c>
      <c r="M120" s="48">
        <v>2.19</v>
      </c>
      <c r="N120" s="48">
        <v>4.32</v>
      </c>
      <c r="O120" s="48">
        <v>9.02</v>
      </c>
      <c r="P120" s="48">
        <v>3.42</v>
      </c>
    </row>
    <row r="121" spans="1:16" x14ac:dyDescent="0.2">
      <c r="A121" s="48" t="s">
        <v>181</v>
      </c>
      <c r="B121" s="48" t="s">
        <v>308</v>
      </c>
      <c r="C121" s="48">
        <v>3.05</v>
      </c>
      <c r="D121" s="48">
        <v>2.2599999999999998</v>
      </c>
      <c r="E121" s="48">
        <v>2.93</v>
      </c>
      <c r="F121" s="48">
        <v>3.33</v>
      </c>
      <c r="G121" s="48">
        <v>4.6100000000000003</v>
      </c>
      <c r="H121" s="48">
        <v>2.3199999999999998</v>
      </c>
      <c r="I121" s="48">
        <v>6.44</v>
      </c>
      <c r="J121" s="48">
        <v>1.35</v>
      </c>
      <c r="K121" s="48">
        <v>1.5</v>
      </c>
      <c r="L121" s="48">
        <v>4.8600000000000003</v>
      </c>
      <c r="M121" s="48">
        <v>3.61</v>
      </c>
      <c r="N121" s="48">
        <v>1.81</v>
      </c>
      <c r="O121" s="48">
        <v>1.49</v>
      </c>
      <c r="P121" s="48">
        <v>0.93899999999999995</v>
      </c>
    </row>
    <row r="122" spans="1:16" x14ac:dyDescent="0.2">
      <c r="A122" s="48" t="s">
        <v>181</v>
      </c>
      <c r="B122" s="48" t="s">
        <v>309</v>
      </c>
      <c r="C122" s="48">
        <v>19.100000000000001</v>
      </c>
      <c r="D122" s="48">
        <v>28.9</v>
      </c>
      <c r="E122" s="48">
        <v>19.2</v>
      </c>
      <c r="F122" s="48">
        <v>39.9</v>
      </c>
      <c r="G122" s="48">
        <v>18.3</v>
      </c>
      <c r="H122" s="48">
        <v>24.9</v>
      </c>
      <c r="I122" s="48">
        <v>5.31</v>
      </c>
      <c r="J122" s="48">
        <v>48.6</v>
      </c>
      <c r="K122" s="48">
        <v>44.7</v>
      </c>
      <c r="L122" s="48">
        <v>19.600000000000001</v>
      </c>
      <c r="M122" s="48">
        <v>15.1</v>
      </c>
      <c r="N122" s="48">
        <v>31.9</v>
      </c>
      <c r="O122" s="48">
        <v>36.299999999999997</v>
      </c>
      <c r="P122" s="48">
        <v>59.7</v>
      </c>
    </row>
    <row r="123" spans="1:16" x14ac:dyDescent="0.2">
      <c r="A123" s="48" t="s">
        <v>181</v>
      </c>
      <c r="B123" s="48" t="s">
        <v>310</v>
      </c>
      <c r="C123" s="48">
        <v>3.74</v>
      </c>
      <c r="D123" s="48">
        <v>4.2</v>
      </c>
      <c r="E123" s="48">
        <v>5.29</v>
      </c>
      <c r="F123" s="48">
        <v>6.34</v>
      </c>
      <c r="G123" s="48">
        <v>2.84</v>
      </c>
      <c r="H123" s="48">
        <v>5.67</v>
      </c>
      <c r="I123" s="48">
        <v>0.753</v>
      </c>
      <c r="J123" s="48">
        <v>6.66</v>
      </c>
      <c r="K123" s="48">
        <v>6.43</v>
      </c>
      <c r="L123" s="48">
        <v>2</v>
      </c>
      <c r="M123" s="48">
        <v>3.73</v>
      </c>
      <c r="N123" s="48">
        <v>8.0299999999999994</v>
      </c>
      <c r="O123" s="48">
        <v>9.4700000000000006</v>
      </c>
      <c r="P123" s="48">
        <v>12.3</v>
      </c>
    </row>
    <row r="124" spans="1:16" x14ac:dyDescent="0.2">
      <c r="A124" s="48" t="s">
        <v>202</v>
      </c>
      <c r="B124" s="48" t="s">
        <v>311</v>
      </c>
      <c r="C124" s="48">
        <v>9.27</v>
      </c>
      <c r="D124" s="48">
        <v>16.2</v>
      </c>
      <c r="E124" s="48">
        <v>11.2</v>
      </c>
      <c r="F124" s="48">
        <v>17.399999999999999</v>
      </c>
      <c r="G124" s="48">
        <v>7.01</v>
      </c>
      <c r="H124" s="48">
        <v>12.8</v>
      </c>
      <c r="I124" s="48">
        <v>6.15</v>
      </c>
      <c r="J124" s="48">
        <v>15.7</v>
      </c>
      <c r="K124" s="48">
        <v>18.3</v>
      </c>
      <c r="L124" s="48">
        <v>6.49</v>
      </c>
      <c r="M124" s="48">
        <v>15.1</v>
      </c>
      <c r="N124" s="48">
        <v>16.7</v>
      </c>
      <c r="O124" s="48">
        <v>21.6</v>
      </c>
      <c r="P124" s="48">
        <v>20.5</v>
      </c>
    </row>
    <row r="125" spans="1:16" x14ac:dyDescent="0.2">
      <c r="A125" s="48" t="s">
        <v>202</v>
      </c>
      <c r="B125" s="48" t="s">
        <v>312</v>
      </c>
      <c r="C125" s="48">
        <v>31.8</v>
      </c>
      <c r="D125" s="48">
        <v>32.5</v>
      </c>
      <c r="E125" s="48">
        <v>25.3</v>
      </c>
      <c r="F125" s="48">
        <v>30.4</v>
      </c>
      <c r="G125" s="48">
        <v>42.7</v>
      </c>
      <c r="H125" s="48">
        <v>39.700000000000003</v>
      </c>
      <c r="I125" s="48">
        <v>50.2</v>
      </c>
      <c r="J125" s="48">
        <v>21.1</v>
      </c>
      <c r="K125" s="48">
        <v>16.2</v>
      </c>
      <c r="L125" s="48">
        <v>40.799999999999997</v>
      </c>
      <c r="M125" s="48">
        <v>34.1</v>
      </c>
      <c r="N125" s="48">
        <v>31</v>
      </c>
      <c r="O125" s="48">
        <v>15.9</v>
      </c>
      <c r="P125" s="48">
        <v>13.6</v>
      </c>
    </row>
    <row r="126" spans="1:16" x14ac:dyDescent="0.2">
      <c r="A126" s="48" t="s">
        <v>202</v>
      </c>
      <c r="B126" s="48" t="s">
        <v>313</v>
      </c>
      <c r="C126" s="48">
        <v>13.2</v>
      </c>
      <c r="D126" s="48">
        <v>10.9</v>
      </c>
      <c r="E126" s="48">
        <v>10.199999999999999</v>
      </c>
      <c r="F126" s="48">
        <v>13.8</v>
      </c>
      <c r="G126" s="48">
        <v>19.2</v>
      </c>
      <c r="H126" s="48">
        <v>13.1</v>
      </c>
      <c r="I126" s="48">
        <v>21.5</v>
      </c>
      <c r="J126" s="48">
        <v>7.25</v>
      </c>
      <c r="K126" s="48">
        <v>5.65</v>
      </c>
      <c r="L126" s="48">
        <v>16.2</v>
      </c>
      <c r="M126" s="48">
        <v>15</v>
      </c>
      <c r="N126" s="48">
        <v>10.5</v>
      </c>
      <c r="O126" s="48">
        <v>6.63</v>
      </c>
      <c r="P126" s="48">
        <v>6.48</v>
      </c>
    </row>
    <row r="127" spans="1:16" x14ac:dyDescent="0.2">
      <c r="A127" s="48" t="s">
        <v>231</v>
      </c>
      <c r="B127" s="48" t="s">
        <v>314</v>
      </c>
      <c r="C127" s="48">
        <v>0.215</v>
      </c>
      <c r="D127" s="48">
        <v>0.186</v>
      </c>
      <c r="E127" s="48">
        <v>0.17599999999999999</v>
      </c>
      <c r="F127" s="48">
        <v>0.13</v>
      </c>
      <c r="G127" s="48">
        <v>0.222</v>
      </c>
      <c r="H127" s="48">
        <v>0.20399999999999999</v>
      </c>
      <c r="I127" s="48">
        <v>0.25700000000000001</v>
      </c>
      <c r="J127" s="48">
        <v>0.123</v>
      </c>
      <c r="K127" s="48">
        <v>0.12</v>
      </c>
      <c r="L127" s="48">
        <v>0.219</v>
      </c>
      <c r="M127" s="48">
        <v>0.19600000000000001</v>
      </c>
      <c r="N127" s="48">
        <v>0.159</v>
      </c>
      <c r="O127" s="48">
        <v>7.3999999999999996E-2</v>
      </c>
      <c r="P127" s="48">
        <v>0.17799999999999999</v>
      </c>
    </row>
    <row r="128" spans="1:16" x14ac:dyDescent="0.2">
      <c r="A128" s="48" t="s">
        <v>246</v>
      </c>
      <c r="B128" s="48" t="s">
        <v>315</v>
      </c>
      <c r="C128" s="48">
        <v>5.3999999999999999E-2</v>
      </c>
      <c r="D128" s="48">
        <v>0.06</v>
      </c>
      <c r="E128" s="48">
        <v>6.2E-2</v>
      </c>
      <c r="F128" s="48">
        <v>7.1999999999999995E-2</v>
      </c>
      <c r="G128" s="48">
        <v>0.06</v>
      </c>
      <c r="H128" s="48">
        <v>7.1999999999999995E-2</v>
      </c>
      <c r="I128" s="48">
        <v>4.9000000000000002E-2</v>
      </c>
      <c r="J128" s="48">
        <v>0.106</v>
      </c>
      <c r="K128" s="48">
        <v>9.5000000000000001E-2</v>
      </c>
      <c r="L128" s="48">
        <v>6.6000000000000003E-2</v>
      </c>
      <c r="M128" s="48">
        <v>5.8000000000000003E-2</v>
      </c>
      <c r="N128" s="48">
        <v>0.05</v>
      </c>
      <c r="O128" s="48">
        <v>9.0999999999999998E-2</v>
      </c>
      <c r="P128" s="48">
        <v>0.14399999999999999</v>
      </c>
    </row>
    <row r="129" spans="1:16" x14ac:dyDescent="0.2">
      <c r="A129" s="48" t="s">
        <v>255</v>
      </c>
      <c r="B129" s="48" t="s">
        <v>316</v>
      </c>
      <c r="C129" s="48">
        <v>6.5000000000000002E-2</v>
      </c>
      <c r="D129" s="48">
        <v>0.25800000000000001</v>
      </c>
      <c r="E129" s="48">
        <v>9.4E-2</v>
      </c>
      <c r="F129" s="48">
        <v>7.2999999999999995E-2</v>
      </c>
      <c r="G129" s="48">
        <v>1.9E-2</v>
      </c>
      <c r="H129" s="48">
        <v>8.7999999999999995E-2</v>
      </c>
      <c r="I129" s="48">
        <v>5.3999999999999999E-2</v>
      </c>
      <c r="J129" s="48">
        <v>0.224</v>
      </c>
      <c r="K129" s="48">
        <v>0.218</v>
      </c>
      <c r="L129" s="48">
        <v>1E-4</v>
      </c>
      <c r="M129" s="48">
        <v>0.153</v>
      </c>
      <c r="N129" s="48">
        <v>0.248</v>
      </c>
      <c r="O129" s="48">
        <v>0.28399999999999997</v>
      </c>
      <c r="P129" s="48">
        <v>0.35199999999999998</v>
      </c>
    </row>
    <row r="130" spans="1:16" x14ac:dyDescent="0.2">
      <c r="A130" s="48" t="s">
        <v>255</v>
      </c>
      <c r="B130" s="48" t="s">
        <v>317</v>
      </c>
      <c r="C130" s="48">
        <v>0.13700000000000001</v>
      </c>
      <c r="D130" s="48">
        <v>0.308</v>
      </c>
      <c r="E130" s="48">
        <v>5.8999999999999997E-2</v>
      </c>
      <c r="F130" s="48">
        <v>9.6000000000000002E-2</v>
      </c>
      <c r="G130" s="48">
        <v>4.2999999999999997E-2</v>
      </c>
      <c r="H130" s="48">
        <v>0.14000000000000001</v>
      </c>
      <c r="I130" s="48">
        <v>5.5E-2</v>
      </c>
      <c r="J130" s="48">
        <v>0.20300000000000001</v>
      </c>
      <c r="K130" s="48">
        <v>0.183</v>
      </c>
      <c r="L130" s="48">
        <v>5.8000000000000003E-2</v>
      </c>
      <c r="M130" s="48">
        <v>0.20200000000000001</v>
      </c>
      <c r="N130" s="48">
        <v>0.159</v>
      </c>
      <c r="O130" s="48">
        <v>0.23100000000000001</v>
      </c>
      <c r="P130" s="48">
        <v>0.28699999999999998</v>
      </c>
    </row>
    <row r="131" spans="1:16" x14ac:dyDescent="0.2">
      <c r="A131" s="48" t="s">
        <v>255</v>
      </c>
      <c r="B131" s="48" t="s">
        <v>318</v>
      </c>
      <c r="C131" s="48">
        <v>7.0000000000000007E-2</v>
      </c>
      <c r="D131" s="48">
        <v>2.7E-2</v>
      </c>
      <c r="E131" s="48">
        <v>3.2000000000000001E-2</v>
      </c>
      <c r="F131" s="48">
        <v>8.4000000000000005E-2</v>
      </c>
      <c r="G131" s="48">
        <v>7.9000000000000001E-2</v>
      </c>
      <c r="H131" s="48">
        <v>8.2000000000000003E-2</v>
      </c>
      <c r="I131" s="48">
        <v>7.1999999999999995E-2</v>
      </c>
      <c r="J131" s="48">
        <v>2.5999999999999999E-2</v>
      </c>
      <c r="K131" s="48">
        <v>3.1E-2</v>
      </c>
      <c r="L131" s="48">
        <v>5.8000000000000003E-2</v>
      </c>
      <c r="M131" s="48">
        <v>5.8000000000000003E-2</v>
      </c>
      <c r="N131" s="48">
        <v>7.0000000000000007E-2</v>
      </c>
      <c r="O131" s="48">
        <v>7.3999999999999996E-2</v>
      </c>
      <c r="P131" s="48">
        <v>1E-4</v>
      </c>
    </row>
    <row r="132" spans="1:16" x14ac:dyDescent="0.2">
      <c r="A132" s="48" t="s">
        <v>255</v>
      </c>
      <c r="B132" s="48" t="s">
        <v>319</v>
      </c>
      <c r="C132" s="48">
        <v>5.0999999999999997E-2</v>
      </c>
      <c r="D132" s="48">
        <v>0.151</v>
      </c>
      <c r="E132" s="48">
        <v>4.4999999999999998E-2</v>
      </c>
      <c r="F132" s="48">
        <v>1E-4</v>
      </c>
      <c r="G132" s="48">
        <v>1.9E-2</v>
      </c>
      <c r="H132" s="48">
        <v>3.7999999999999999E-2</v>
      </c>
      <c r="I132" s="48">
        <v>0.03</v>
      </c>
      <c r="J132" s="48">
        <v>0.2</v>
      </c>
      <c r="K132" s="48">
        <v>0.158</v>
      </c>
      <c r="L132" s="48">
        <v>3.9E-2</v>
      </c>
      <c r="M132" s="48">
        <v>1E-4</v>
      </c>
      <c r="N132" s="48">
        <v>0.11600000000000001</v>
      </c>
      <c r="O132" s="48">
        <v>0.14799999999999999</v>
      </c>
      <c r="P132" s="48">
        <v>0.245</v>
      </c>
    </row>
    <row r="133" spans="1:16" x14ac:dyDescent="0.2">
      <c r="A133" s="48" t="s">
        <v>255</v>
      </c>
      <c r="B133" s="48" t="s">
        <v>320</v>
      </c>
      <c r="C133" s="48">
        <v>3.1E-2</v>
      </c>
      <c r="D133" s="48">
        <v>5.7000000000000002E-2</v>
      </c>
      <c r="E133" s="48">
        <v>1E-4</v>
      </c>
      <c r="F133" s="48">
        <v>0.05</v>
      </c>
      <c r="G133" s="48">
        <v>5.1999999999999998E-2</v>
      </c>
      <c r="H133" s="48">
        <v>3.5000000000000003E-2</v>
      </c>
      <c r="I133" s="48">
        <v>2.1999999999999999E-2</v>
      </c>
      <c r="J133" s="48">
        <v>9.2999999999999999E-2</v>
      </c>
      <c r="K133" s="48">
        <v>8.8999999999999996E-2</v>
      </c>
      <c r="L133" s="48">
        <v>1E-4</v>
      </c>
      <c r="M133" s="48">
        <v>2.8000000000000001E-2</v>
      </c>
      <c r="N133" s="48">
        <v>8.7999999999999995E-2</v>
      </c>
      <c r="O133" s="48">
        <v>0.105</v>
      </c>
      <c r="P133" s="48">
        <v>0.14799999999999999</v>
      </c>
    </row>
    <row r="134" spans="1:16" x14ac:dyDescent="0.2">
      <c r="A134" s="48" t="s">
        <v>231</v>
      </c>
      <c r="B134" s="48" t="s">
        <v>321</v>
      </c>
      <c r="C134" s="48">
        <v>0.02</v>
      </c>
      <c r="D134" s="48">
        <v>2.5999999999999999E-2</v>
      </c>
      <c r="E134" s="48">
        <v>1.6E-2</v>
      </c>
      <c r="F134" s="48">
        <v>1.7999999999999999E-2</v>
      </c>
      <c r="G134" s="48">
        <v>1.2999999999999999E-2</v>
      </c>
      <c r="H134" s="48">
        <v>1E-4</v>
      </c>
      <c r="I134" s="48">
        <v>1E-4</v>
      </c>
      <c r="J134" s="48">
        <v>4.8000000000000001E-2</v>
      </c>
      <c r="K134" s="48">
        <v>6.5000000000000002E-2</v>
      </c>
      <c r="L134" s="48">
        <v>7.0000000000000001E-3</v>
      </c>
      <c r="M134" s="48">
        <v>1E-4</v>
      </c>
      <c r="N134" s="48">
        <v>2.1999999999999999E-2</v>
      </c>
      <c r="O134" s="48">
        <v>0.129</v>
      </c>
      <c r="P134" s="48">
        <v>6.5000000000000002E-2</v>
      </c>
    </row>
    <row r="135" spans="1:16" x14ac:dyDescent="0.2">
      <c r="A135" s="48" t="s">
        <v>290</v>
      </c>
      <c r="B135" s="48" t="s">
        <v>322</v>
      </c>
      <c r="C135" s="48">
        <v>0.61699999999999999</v>
      </c>
      <c r="D135" s="48">
        <v>1.1399999999999999</v>
      </c>
      <c r="E135" s="48">
        <v>0.70499999999999996</v>
      </c>
      <c r="F135" s="48">
        <v>1.1399999999999999</v>
      </c>
      <c r="G135" s="48">
        <v>0.67300000000000004</v>
      </c>
      <c r="H135" s="48">
        <v>0.7</v>
      </c>
      <c r="I135" s="48">
        <v>0.08</v>
      </c>
      <c r="J135" s="48">
        <v>0.871</v>
      </c>
      <c r="K135" s="48">
        <v>0.85699999999999998</v>
      </c>
      <c r="L135" s="48">
        <v>1.19</v>
      </c>
      <c r="M135" s="48">
        <v>0.58699999999999997</v>
      </c>
      <c r="N135" s="48">
        <v>0.86799999999999999</v>
      </c>
      <c r="O135" s="48">
        <v>1.7</v>
      </c>
      <c r="P135" s="48">
        <v>1.67</v>
      </c>
    </row>
    <row r="136" spans="1:16" x14ac:dyDescent="0.2">
      <c r="A136" s="48" t="s">
        <v>174</v>
      </c>
      <c r="B136" s="48" t="s">
        <v>323</v>
      </c>
      <c r="C136" s="48">
        <v>142</v>
      </c>
      <c r="D136" s="48">
        <v>165</v>
      </c>
      <c r="E136" s="48">
        <v>135</v>
      </c>
      <c r="F136" s="48">
        <v>165</v>
      </c>
      <c r="G136" s="48">
        <v>146</v>
      </c>
      <c r="H136" s="48">
        <v>182</v>
      </c>
      <c r="I136" s="48">
        <v>68.599999999999994</v>
      </c>
      <c r="J136" s="48">
        <v>157</v>
      </c>
      <c r="K136" s="48">
        <v>228</v>
      </c>
      <c r="L136" s="48">
        <v>190</v>
      </c>
      <c r="M136" s="48">
        <v>162</v>
      </c>
      <c r="N136" s="48">
        <v>160</v>
      </c>
      <c r="O136" s="48">
        <v>192</v>
      </c>
      <c r="P136" s="48">
        <v>161</v>
      </c>
    </row>
    <row r="137" spans="1:16" x14ac:dyDescent="0.2">
      <c r="A137" s="48" t="s">
        <v>191</v>
      </c>
      <c r="B137" s="48" t="s">
        <v>324</v>
      </c>
      <c r="C137" s="48">
        <v>6.4000000000000001E-2</v>
      </c>
      <c r="D137" s="48">
        <v>4.9000000000000002E-2</v>
      </c>
      <c r="E137" s="48">
        <v>7.0999999999999994E-2</v>
      </c>
      <c r="F137" s="48">
        <v>6.9000000000000006E-2</v>
      </c>
      <c r="G137" s="48">
        <v>6.5000000000000002E-2</v>
      </c>
      <c r="H137" s="48">
        <v>4.9000000000000002E-2</v>
      </c>
      <c r="I137" s="48">
        <v>3.9E-2</v>
      </c>
      <c r="J137" s="48">
        <v>0.108</v>
      </c>
      <c r="K137" s="48">
        <v>8.5999999999999993E-2</v>
      </c>
      <c r="L137" s="48">
        <v>5.0999999999999997E-2</v>
      </c>
      <c r="M137" s="48">
        <v>6.2E-2</v>
      </c>
      <c r="N137" s="48">
        <v>5.6000000000000001E-2</v>
      </c>
      <c r="O137" s="48">
        <v>8.2000000000000003E-2</v>
      </c>
      <c r="P137" s="48">
        <v>0.125</v>
      </c>
    </row>
    <row r="138" spans="1:16" x14ac:dyDescent="0.2">
      <c r="A138" s="48" t="s">
        <v>255</v>
      </c>
      <c r="B138" s="48" t="s">
        <v>325</v>
      </c>
      <c r="C138" s="48">
        <v>0.22700000000000001</v>
      </c>
      <c r="D138" s="48">
        <v>0.749</v>
      </c>
      <c r="E138" s="48">
        <v>0.11700000000000001</v>
      </c>
      <c r="F138" s="48">
        <v>0.22700000000000001</v>
      </c>
      <c r="G138" s="48">
        <v>4.2000000000000003E-2</v>
      </c>
      <c r="H138" s="48">
        <v>0.314</v>
      </c>
      <c r="I138" s="48">
        <v>8.5000000000000006E-2</v>
      </c>
      <c r="J138" s="48">
        <v>0.438</v>
      </c>
      <c r="K138" s="48">
        <v>0.51800000000000002</v>
      </c>
      <c r="L138" s="48">
        <v>8.6999999999999994E-2</v>
      </c>
      <c r="M138" s="48">
        <v>0.30299999999999999</v>
      </c>
      <c r="N138" s="48">
        <v>0.47499999999999998</v>
      </c>
      <c r="O138" s="48">
        <v>0.61099999999999999</v>
      </c>
      <c r="P138" s="48">
        <v>0.66400000000000003</v>
      </c>
    </row>
    <row r="139" spans="1:16" x14ac:dyDescent="0.2">
      <c r="A139" s="48" t="s">
        <v>255</v>
      </c>
      <c r="B139" s="48" t="s">
        <v>326</v>
      </c>
      <c r="C139" s="48">
        <v>0.215</v>
      </c>
      <c r="D139" s="48">
        <v>0.215</v>
      </c>
      <c r="E139" s="48">
        <v>0.16600000000000001</v>
      </c>
      <c r="F139" s="48">
        <v>0.23</v>
      </c>
      <c r="G139" s="48">
        <v>0.245</v>
      </c>
      <c r="H139" s="48">
        <v>0.26100000000000001</v>
      </c>
      <c r="I139" s="48">
        <v>0.312</v>
      </c>
      <c r="J139" s="48">
        <v>0.16300000000000001</v>
      </c>
      <c r="K139" s="48">
        <v>0.14699999999999999</v>
      </c>
      <c r="L139" s="48">
        <v>0.26400000000000001</v>
      </c>
      <c r="M139" s="48">
        <v>0.23300000000000001</v>
      </c>
      <c r="N139" s="48">
        <v>0.151</v>
      </c>
      <c r="O139" s="48">
        <v>0.17</v>
      </c>
      <c r="P139" s="48">
        <v>0.16900000000000001</v>
      </c>
    </row>
    <row r="140" spans="1:16" x14ac:dyDescent="0.2">
      <c r="A140" s="48" t="s">
        <v>255</v>
      </c>
      <c r="B140" s="48" t="s">
        <v>327</v>
      </c>
      <c r="C140" s="48">
        <v>4.1000000000000002E-2</v>
      </c>
      <c r="D140" s="48">
        <v>7.3999999999999996E-2</v>
      </c>
      <c r="E140" s="48">
        <v>3.5000000000000003E-2</v>
      </c>
      <c r="F140" s="48">
        <v>3.9E-2</v>
      </c>
      <c r="G140" s="48">
        <v>5.8000000000000003E-2</v>
      </c>
      <c r="H140" s="48">
        <v>5.8000000000000003E-2</v>
      </c>
      <c r="I140" s="48">
        <v>4.2000000000000003E-2</v>
      </c>
      <c r="J140" s="48">
        <v>1E-4</v>
      </c>
      <c r="K140" s="48">
        <v>5.3999999999999999E-2</v>
      </c>
      <c r="L140" s="48">
        <v>5.2999999999999999E-2</v>
      </c>
      <c r="M140" s="48">
        <v>3.4000000000000002E-2</v>
      </c>
      <c r="N140" s="48">
        <v>0.03</v>
      </c>
      <c r="O140" s="48">
        <v>5.5E-2</v>
      </c>
      <c r="P140" s="48">
        <v>3.2000000000000001E-2</v>
      </c>
    </row>
    <row r="141" spans="1:16" x14ac:dyDescent="0.2">
      <c r="A141" s="48" t="s">
        <v>290</v>
      </c>
      <c r="B141" s="48" t="s">
        <v>328</v>
      </c>
      <c r="C141" s="48">
        <v>0.23400000000000001</v>
      </c>
      <c r="D141" s="48">
        <v>0.36099999999999999</v>
      </c>
      <c r="E141" s="48">
        <v>0.19600000000000001</v>
      </c>
      <c r="F141" s="48">
        <v>0.443</v>
      </c>
      <c r="G141" s="48">
        <v>0.41199999999999998</v>
      </c>
      <c r="H141" s="48">
        <v>0.46</v>
      </c>
      <c r="I141" s="48">
        <v>0.13500000000000001</v>
      </c>
      <c r="J141" s="48">
        <v>0.17499999999999999</v>
      </c>
      <c r="K141" s="48">
        <v>0.124</v>
      </c>
      <c r="L141" s="48">
        <v>0.38</v>
      </c>
      <c r="M141" s="48">
        <v>0.24</v>
      </c>
      <c r="N141" s="48">
        <v>0.123</v>
      </c>
      <c r="O141" s="48">
        <v>0.246</v>
      </c>
      <c r="P141" s="48">
        <v>0.16500000000000001</v>
      </c>
    </row>
    <row r="142" spans="1:16" x14ac:dyDescent="0.2">
      <c r="A142" s="48" t="s">
        <v>174</v>
      </c>
      <c r="B142" s="48" t="s">
        <v>329</v>
      </c>
      <c r="C142" s="48">
        <v>248</v>
      </c>
      <c r="D142" s="48">
        <v>137</v>
      </c>
      <c r="E142" s="48">
        <v>187</v>
      </c>
      <c r="F142" s="48">
        <v>300</v>
      </c>
      <c r="G142" s="48">
        <v>316</v>
      </c>
      <c r="H142" s="48">
        <v>165</v>
      </c>
      <c r="I142" s="48">
        <v>480</v>
      </c>
      <c r="J142" s="48">
        <v>138</v>
      </c>
      <c r="K142" s="48">
        <v>104</v>
      </c>
      <c r="L142" s="48">
        <v>378</v>
      </c>
      <c r="M142" s="48">
        <v>224</v>
      </c>
      <c r="N142" s="48">
        <v>186</v>
      </c>
      <c r="O142" s="48">
        <v>133</v>
      </c>
      <c r="P142" s="48">
        <v>103</v>
      </c>
    </row>
    <row r="143" spans="1:16" x14ac:dyDescent="0.2">
      <c r="A143" s="48" t="s">
        <v>181</v>
      </c>
      <c r="B143" s="48" t="s">
        <v>330</v>
      </c>
      <c r="C143" s="48">
        <v>7.0000000000000007E-2</v>
      </c>
      <c r="D143" s="48">
        <v>0.38500000000000001</v>
      </c>
      <c r="E143" s="48">
        <v>6.4000000000000001E-2</v>
      </c>
      <c r="F143" s="48">
        <v>0.17799999999999999</v>
      </c>
      <c r="G143" s="48">
        <v>0.30599999999999999</v>
      </c>
      <c r="H143" s="48">
        <v>0.51600000000000001</v>
      </c>
      <c r="I143" s="48">
        <v>0.155</v>
      </c>
      <c r="J143" s="48">
        <v>0.315</v>
      </c>
      <c r="K143" s="48">
        <v>0.24399999999999999</v>
      </c>
      <c r="L143" s="48">
        <v>0.32100000000000001</v>
      </c>
      <c r="M143" s="48">
        <v>0.71199999999999997</v>
      </c>
      <c r="N143" s="48">
        <v>0.54500000000000004</v>
      </c>
      <c r="O143" s="48">
        <v>0.42199999999999999</v>
      </c>
      <c r="P143" s="48">
        <v>0.158</v>
      </c>
    </row>
    <row r="144" spans="1:16" x14ac:dyDescent="0.2">
      <c r="A144" s="48" t="s">
        <v>188</v>
      </c>
      <c r="B144" s="48" t="s">
        <v>331</v>
      </c>
      <c r="C144" s="48">
        <v>92.2</v>
      </c>
      <c r="D144" s="48">
        <v>75.099999999999994</v>
      </c>
      <c r="E144" s="48">
        <v>52.7</v>
      </c>
      <c r="F144" s="48">
        <v>66.7</v>
      </c>
      <c r="G144" s="48">
        <v>161</v>
      </c>
      <c r="H144" s="48">
        <v>78.8</v>
      </c>
      <c r="I144" s="48">
        <v>258</v>
      </c>
      <c r="J144" s="48">
        <v>41.5</v>
      </c>
      <c r="K144" s="48">
        <v>25.2</v>
      </c>
      <c r="L144" s="48">
        <v>135</v>
      </c>
      <c r="M144" s="48">
        <v>142</v>
      </c>
      <c r="N144" s="48">
        <v>68.900000000000006</v>
      </c>
      <c r="O144" s="48">
        <v>41.2</v>
      </c>
      <c r="P144" s="48">
        <v>17</v>
      </c>
    </row>
    <row r="145" spans="1:16" x14ac:dyDescent="0.2">
      <c r="A145" s="48" t="s">
        <v>191</v>
      </c>
      <c r="B145" s="48" t="s">
        <v>332</v>
      </c>
      <c r="C145" s="48">
        <v>2.87</v>
      </c>
      <c r="D145" s="48">
        <v>3.07</v>
      </c>
      <c r="E145" s="48">
        <v>2.46</v>
      </c>
      <c r="F145" s="48">
        <v>2.5</v>
      </c>
      <c r="G145" s="48">
        <v>2.96</v>
      </c>
      <c r="H145" s="48">
        <v>3.13</v>
      </c>
      <c r="I145" s="48">
        <v>2.72</v>
      </c>
      <c r="J145" s="48">
        <v>2.33</v>
      </c>
      <c r="K145" s="48">
        <v>1.34</v>
      </c>
      <c r="L145" s="48">
        <v>3.01</v>
      </c>
      <c r="M145" s="48">
        <v>3.28</v>
      </c>
      <c r="N145" s="48">
        <v>2.35</v>
      </c>
      <c r="O145" s="48">
        <v>1.44</v>
      </c>
      <c r="P145" s="48">
        <v>1.39</v>
      </c>
    </row>
    <row r="146" spans="1:16" x14ac:dyDescent="0.2">
      <c r="A146" s="48" t="s">
        <v>191</v>
      </c>
      <c r="B146" s="48" t="s">
        <v>333</v>
      </c>
      <c r="C146" s="48">
        <v>0.14499999999999999</v>
      </c>
      <c r="D146" s="48">
        <v>0.08</v>
      </c>
      <c r="E146" s="48">
        <v>0.13200000000000001</v>
      </c>
      <c r="F146" s="48">
        <v>0.14099999999999999</v>
      </c>
      <c r="G146" s="48">
        <v>0.16300000000000001</v>
      </c>
      <c r="H146" s="48">
        <v>0.111</v>
      </c>
      <c r="I146" s="48">
        <v>0.109</v>
      </c>
      <c r="J146" s="48">
        <v>9.0999999999999998E-2</v>
      </c>
      <c r="K146" s="48">
        <v>8.5000000000000006E-2</v>
      </c>
      <c r="L146" s="48">
        <v>0.14000000000000001</v>
      </c>
      <c r="M146" s="48">
        <v>0.12</v>
      </c>
      <c r="N146" s="48">
        <v>9.1999999999999998E-2</v>
      </c>
      <c r="O146" s="48">
        <v>0.10299999999999999</v>
      </c>
      <c r="P146" s="48">
        <v>9.2999999999999999E-2</v>
      </c>
    </row>
    <row r="147" spans="1:16" x14ac:dyDescent="0.2">
      <c r="A147" s="48" t="s">
        <v>191</v>
      </c>
      <c r="B147" s="48" t="s">
        <v>334</v>
      </c>
      <c r="C147" s="48">
        <v>0.311</v>
      </c>
      <c r="D147" s="48">
        <v>0.17</v>
      </c>
      <c r="E147" s="48">
        <v>0.23699999999999999</v>
      </c>
      <c r="F147" s="48">
        <v>0.373</v>
      </c>
      <c r="G147" s="48">
        <v>0.372</v>
      </c>
      <c r="H147" s="48">
        <v>0.217</v>
      </c>
      <c r="I147" s="48">
        <v>0.29299999999999998</v>
      </c>
      <c r="J147" s="48">
        <v>0.20599999999999999</v>
      </c>
      <c r="K147" s="48">
        <v>0.2</v>
      </c>
      <c r="L147" s="48">
        <v>0.33200000000000002</v>
      </c>
      <c r="M147" s="48">
        <v>0.20100000000000001</v>
      </c>
      <c r="N147" s="48">
        <v>0.152</v>
      </c>
      <c r="O147" s="48">
        <v>0.20300000000000001</v>
      </c>
      <c r="P147" s="48">
        <v>0.24399999999999999</v>
      </c>
    </row>
    <row r="148" spans="1:16" x14ac:dyDescent="0.2">
      <c r="A148" s="48" t="s">
        <v>191</v>
      </c>
      <c r="B148" s="48" t="s">
        <v>335</v>
      </c>
      <c r="C148" s="48">
        <v>1.49</v>
      </c>
      <c r="D148" s="48">
        <v>1.2</v>
      </c>
      <c r="E148" s="48">
        <v>1</v>
      </c>
      <c r="F148" s="48">
        <v>1.04</v>
      </c>
      <c r="G148" s="48">
        <v>2.0299999999999998</v>
      </c>
      <c r="H148" s="48">
        <v>2.1</v>
      </c>
      <c r="I148" s="48">
        <v>2.92</v>
      </c>
      <c r="J148" s="48">
        <v>0.748</v>
      </c>
      <c r="K148" s="48">
        <v>0.32400000000000001</v>
      </c>
      <c r="L148" s="48">
        <v>2.2200000000000002</v>
      </c>
      <c r="M148" s="48">
        <v>1.85</v>
      </c>
      <c r="N148" s="48">
        <v>1.1100000000000001</v>
      </c>
      <c r="O148" s="48">
        <v>0.371</v>
      </c>
      <c r="P148" s="48">
        <v>0.28899999999999998</v>
      </c>
    </row>
    <row r="149" spans="1:16" x14ac:dyDescent="0.2">
      <c r="A149" s="48" t="s">
        <v>202</v>
      </c>
      <c r="B149" s="48" t="s">
        <v>336</v>
      </c>
      <c r="C149" s="48">
        <v>25.1</v>
      </c>
      <c r="D149" s="48">
        <v>38.299999999999997</v>
      </c>
      <c r="E149" s="48">
        <v>27.4</v>
      </c>
      <c r="F149" s="48">
        <v>39.5</v>
      </c>
      <c r="G149" s="48">
        <v>19.600000000000001</v>
      </c>
      <c r="H149" s="48">
        <v>36.799999999999997</v>
      </c>
      <c r="I149" s="48">
        <v>16.3</v>
      </c>
      <c r="J149" s="48">
        <v>35.299999999999997</v>
      </c>
      <c r="K149" s="48">
        <v>41</v>
      </c>
      <c r="L149" s="48">
        <v>19.2</v>
      </c>
      <c r="M149" s="48">
        <v>35.700000000000003</v>
      </c>
      <c r="N149" s="48">
        <v>42.1</v>
      </c>
      <c r="O149" s="48">
        <v>42.2</v>
      </c>
      <c r="P149" s="48">
        <v>47.7</v>
      </c>
    </row>
    <row r="150" spans="1:16" x14ac:dyDescent="0.2">
      <c r="A150" s="48" t="s">
        <v>202</v>
      </c>
      <c r="B150" s="48" t="s">
        <v>337</v>
      </c>
      <c r="C150" s="48">
        <v>32</v>
      </c>
      <c r="D150" s="48">
        <v>30</v>
      </c>
      <c r="E150" s="48">
        <v>23.7</v>
      </c>
      <c r="F150" s="48">
        <v>30.9</v>
      </c>
      <c r="G150" s="48">
        <v>40.1</v>
      </c>
      <c r="H150" s="48">
        <v>36.299999999999997</v>
      </c>
      <c r="I150" s="48">
        <v>56.2</v>
      </c>
      <c r="J150" s="48">
        <v>26.6</v>
      </c>
      <c r="K150" s="48">
        <v>19.100000000000001</v>
      </c>
      <c r="L150" s="48">
        <v>39.700000000000003</v>
      </c>
      <c r="M150" s="48">
        <v>37.5</v>
      </c>
      <c r="N150" s="48">
        <v>29.1</v>
      </c>
      <c r="O150" s="48">
        <v>20.2</v>
      </c>
      <c r="P150" s="48">
        <v>16.3</v>
      </c>
    </row>
    <row r="151" spans="1:16" x14ac:dyDescent="0.2">
      <c r="A151" s="48" t="s">
        <v>202</v>
      </c>
      <c r="B151" s="48" t="s">
        <v>338</v>
      </c>
      <c r="C151" s="48">
        <v>0.90300000000000002</v>
      </c>
      <c r="D151" s="48">
        <v>0.67700000000000005</v>
      </c>
      <c r="E151" s="48">
        <v>0.623</v>
      </c>
      <c r="F151" s="48">
        <v>0.77700000000000002</v>
      </c>
      <c r="G151" s="48">
        <v>1.23</v>
      </c>
      <c r="H151" s="48">
        <v>0.752</v>
      </c>
      <c r="I151" s="48">
        <v>1.36</v>
      </c>
      <c r="J151" s="48">
        <v>0.54500000000000004</v>
      </c>
      <c r="K151" s="48">
        <v>0.36099999999999999</v>
      </c>
      <c r="L151" s="48">
        <v>1.0900000000000001</v>
      </c>
      <c r="M151" s="48">
        <v>0.93400000000000005</v>
      </c>
      <c r="N151" s="48">
        <v>0.71599999999999997</v>
      </c>
      <c r="O151" s="48">
        <v>0.41899999999999998</v>
      </c>
      <c r="P151" s="48">
        <v>0.378</v>
      </c>
    </row>
    <row r="152" spans="1:16" x14ac:dyDescent="0.2">
      <c r="A152" s="48" t="s">
        <v>246</v>
      </c>
      <c r="B152" s="48" t="s">
        <v>339</v>
      </c>
      <c r="C152" s="48">
        <v>0.23799999999999999</v>
      </c>
      <c r="D152" s="48">
        <v>0.17899999999999999</v>
      </c>
      <c r="E152" s="48">
        <v>0.16</v>
      </c>
      <c r="F152" s="48">
        <v>0.32100000000000001</v>
      </c>
      <c r="G152" s="48">
        <v>0.28499999999999998</v>
      </c>
      <c r="H152" s="48">
        <v>0.222</v>
      </c>
      <c r="I152" s="48">
        <v>0.222</v>
      </c>
      <c r="J152" s="48">
        <v>0.35099999999999998</v>
      </c>
      <c r="K152" s="48">
        <v>0.30499999999999999</v>
      </c>
      <c r="L152" s="48">
        <v>0.26100000000000001</v>
      </c>
      <c r="M152" s="48">
        <v>0.27900000000000003</v>
      </c>
      <c r="N152" s="48">
        <v>0.247</v>
      </c>
      <c r="O152" s="48">
        <v>0.41199999999999998</v>
      </c>
      <c r="P152" s="48">
        <v>0.442</v>
      </c>
    </row>
    <row r="153" spans="1:16" x14ac:dyDescent="0.2">
      <c r="A153" s="48" t="s">
        <v>255</v>
      </c>
      <c r="B153" s="48" t="s">
        <v>340</v>
      </c>
      <c r="C153" s="48">
        <v>0.22</v>
      </c>
      <c r="D153" s="48">
        <v>0.40899999999999997</v>
      </c>
      <c r="E153" s="48">
        <v>6.3E-2</v>
      </c>
      <c r="F153" s="48">
        <v>0.113</v>
      </c>
      <c r="G153" s="48">
        <v>4.3999999999999997E-2</v>
      </c>
      <c r="H153" s="48">
        <v>0.158</v>
      </c>
      <c r="I153" s="48">
        <v>1E-4</v>
      </c>
      <c r="J153" s="48">
        <v>0.23599999999999999</v>
      </c>
      <c r="K153" s="48">
        <v>0.26500000000000001</v>
      </c>
      <c r="L153" s="48">
        <v>9.0999999999999998E-2</v>
      </c>
      <c r="M153" s="48">
        <v>0.16400000000000001</v>
      </c>
      <c r="N153" s="48">
        <v>0.21</v>
      </c>
      <c r="O153" s="48">
        <v>0.27600000000000002</v>
      </c>
      <c r="P153" s="48">
        <v>0.34100000000000003</v>
      </c>
    </row>
    <row r="154" spans="1:16" x14ac:dyDescent="0.2">
      <c r="A154" s="48" t="s">
        <v>202</v>
      </c>
      <c r="B154" s="48" t="s">
        <v>341</v>
      </c>
      <c r="C154" s="48">
        <v>4.7E-2</v>
      </c>
      <c r="D154" s="48">
        <v>9.2999999999999999E-2</v>
      </c>
      <c r="E154" s="48">
        <v>4.2000000000000003E-2</v>
      </c>
      <c r="F154" s="48">
        <v>0.08</v>
      </c>
      <c r="G154" s="48">
        <v>4.1000000000000002E-2</v>
      </c>
      <c r="H154" s="48">
        <v>6.2E-2</v>
      </c>
      <c r="I154" s="48">
        <v>0.03</v>
      </c>
      <c r="J154" s="48">
        <v>7.2999999999999995E-2</v>
      </c>
      <c r="K154" s="48">
        <v>9.1999999999999998E-2</v>
      </c>
      <c r="L154" s="48">
        <v>4.2000000000000003E-2</v>
      </c>
      <c r="M154" s="48">
        <v>6.7000000000000004E-2</v>
      </c>
      <c r="N154" s="48">
        <v>0.08</v>
      </c>
      <c r="O154" s="48">
        <v>9.1999999999999998E-2</v>
      </c>
      <c r="P154" s="48">
        <v>9.2999999999999999E-2</v>
      </c>
    </row>
    <row r="155" spans="1:16" x14ac:dyDescent="0.2">
      <c r="A155" s="48" t="s">
        <v>191</v>
      </c>
      <c r="B155" s="48" t="s">
        <v>342</v>
      </c>
      <c r="C155" s="48">
        <v>7.0000000000000007E-2</v>
      </c>
      <c r="D155" s="48">
        <v>7.3999999999999996E-2</v>
      </c>
      <c r="E155" s="48">
        <v>8.2000000000000003E-2</v>
      </c>
      <c r="F155" s="48">
        <v>0.107</v>
      </c>
      <c r="G155" s="48">
        <v>8.4000000000000005E-2</v>
      </c>
      <c r="H155" s="48">
        <v>0.10199999999999999</v>
      </c>
      <c r="I155" s="48">
        <v>6.5000000000000002E-2</v>
      </c>
      <c r="J155" s="48">
        <v>0.104</v>
      </c>
      <c r="K155" s="48">
        <v>9.5000000000000001E-2</v>
      </c>
      <c r="L155" s="48">
        <v>9.5000000000000001E-2</v>
      </c>
      <c r="M155" s="48">
        <v>8.2000000000000003E-2</v>
      </c>
      <c r="N155" s="48">
        <v>8.6999999999999994E-2</v>
      </c>
      <c r="O155" s="48">
        <v>9.2999999999999999E-2</v>
      </c>
      <c r="P155" s="48">
        <v>0.152</v>
      </c>
    </row>
    <row r="156" spans="1:16" x14ac:dyDescent="0.2">
      <c r="A156" s="48" t="s">
        <v>202</v>
      </c>
      <c r="B156" s="48" t="s">
        <v>343</v>
      </c>
      <c r="C156" s="48">
        <v>2</v>
      </c>
      <c r="D156" s="48">
        <v>2.02</v>
      </c>
      <c r="E156" s="48">
        <v>1.73</v>
      </c>
      <c r="F156" s="48">
        <v>2.54</v>
      </c>
      <c r="G156" s="48">
        <v>1.93</v>
      </c>
      <c r="H156" s="48">
        <v>1.97</v>
      </c>
      <c r="I156" s="48">
        <v>2.57</v>
      </c>
      <c r="J156" s="48">
        <v>2.39</v>
      </c>
      <c r="K156" s="48">
        <v>2.72</v>
      </c>
      <c r="L156" s="48">
        <v>1.91</v>
      </c>
      <c r="M156" s="48">
        <v>2.57</v>
      </c>
      <c r="N156" s="48">
        <v>2.2200000000000002</v>
      </c>
      <c r="O156" s="48">
        <v>2.7</v>
      </c>
      <c r="P156" s="48">
        <v>2.33</v>
      </c>
    </row>
    <row r="157" spans="1:16" x14ac:dyDescent="0.2">
      <c r="A157" s="48" t="s">
        <v>202</v>
      </c>
      <c r="B157" s="48" t="s">
        <v>344</v>
      </c>
      <c r="C157" s="48">
        <v>0.36099999999999999</v>
      </c>
      <c r="D157" s="48">
        <v>0.23799999999999999</v>
      </c>
      <c r="E157" s="48">
        <v>0.22</v>
      </c>
      <c r="F157" s="48">
        <v>0.43</v>
      </c>
      <c r="G157" s="48">
        <v>0.39900000000000002</v>
      </c>
      <c r="H157" s="48">
        <v>0.27</v>
      </c>
      <c r="I157" s="48">
        <v>0.44800000000000001</v>
      </c>
      <c r="J157" s="48">
        <v>0.20100000000000001</v>
      </c>
      <c r="K157" s="48">
        <v>0.23200000000000001</v>
      </c>
      <c r="L157" s="48">
        <v>0.374</v>
      </c>
      <c r="M157" s="48">
        <v>0.27400000000000002</v>
      </c>
      <c r="N157" s="48">
        <v>0.22500000000000001</v>
      </c>
      <c r="O157" s="48">
        <v>0.23799999999999999</v>
      </c>
      <c r="P157" s="48">
        <v>0.246</v>
      </c>
    </row>
    <row r="158" spans="1:16" x14ac:dyDescent="0.2">
      <c r="A158" s="48" t="s">
        <v>255</v>
      </c>
      <c r="B158" s="48" t="s">
        <v>345</v>
      </c>
      <c r="C158" s="48">
        <v>0.02</v>
      </c>
      <c r="D158" s="48">
        <v>2.5999999999999999E-2</v>
      </c>
      <c r="E158" s="48">
        <v>1E-4</v>
      </c>
      <c r="F158" s="48">
        <v>1.9E-2</v>
      </c>
      <c r="G158" s="48">
        <v>1E-4</v>
      </c>
      <c r="H158" s="48">
        <v>1E-4</v>
      </c>
      <c r="I158" s="48">
        <v>1E-4</v>
      </c>
      <c r="J158" s="48">
        <v>2.9000000000000001E-2</v>
      </c>
      <c r="K158" s="48">
        <v>4.2999999999999997E-2</v>
      </c>
      <c r="L158" s="48">
        <v>1E-4</v>
      </c>
      <c r="M158" s="48">
        <v>1E-4</v>
      </c>
      <c r="N158" s="48">
        <v>1.6E-2</v>
      </c>
      <c r="O158" s="48">
        <v>3.2000000000000001E-2</v>
      </c>
      <c r="P158" s="48">
        <v>3.3000000000000002E-2</v>
      </c>
    </row>
    <row r="159" spans="1:16" x14ac:dyDescent="0.2">
      <c r="A159" s="48" t="s">
        <v>231</v>
      </c>
      <c r="B159" s="48" t="s">
        <v>346</v>
      </c>
      <c r="C159" s="48">
        <v>3.2000000000000001E-2</v>
      </c>
      <c r="D159" s="48">
        <v>5.7000000000000002E-2</v>
      </c>
      <c r="E159" s="48">
        <v>3.7999999999999999E-2</v>
      </c>
      <c r="F159" s="48">
        <v>3.4000000000000002E-2</v>
      </c>
      <c r="G159" s="48">
        <v>8.9999999999999993E-3</v>
      </c>
      <c r="H159" s="48">
        <v>2.1999999999999999E-2</v>
      </c>
      <c r="I159" s="48">
        <v>1E-4</v>
      </c>
      <c r="J159" s="48">
        <v>0.17199999999999999</v>
      </c>
      <c r="K159" s="48">
        <v>0.21099999999999999</v>
      </c>
      <c r="L159" s="48">
        <v>1E-4</v>
      </c>
      <c r="M159" s="48">
        <v>1E-4</v>
      </c>
      <c r="N159" s="48">
        <v>7.0000000000000007E-2</v>
      </c>
      <c r="O159" s="48">
        <v>0.155</v>
      </c>
      <c r="P159" s="48">
        <v>0.16400000000000001</v>
      </c>
    </row>
    <row r="160" spans="1:16" x14ac:dyDescent="0.2">
      <c r="A160" s="48" t="s">
        <v>255</v>
      </c>
      <c r="B160" s="48" t="s">
        <v>347</v>
      </c>
      <c r="C160" s="48">
        <v>5.5E-2</v>
      </c>
      <c r="D160" s="48">
        <v>0.159</v>
      </c>
      <c r="E160" s="48">
        <v>1E-4</v>
      </c>
      <c r="F160" s="48">
        <v>4.9000000000000002E-2</v>
      </c>
      <c r="G160" s="48">
        <v>3.1E-2</v>
      </c>
      <c r="H160" s="48">
        <v>0.113</v>
      </c>
      <c r="I160" s="48">
        <v>1E-4</v>
      </c>
      <c r="J160" s="48">
        <v>0.10199999999999999</v>
      </c>
      <c r="K160" s="48">
        <v>0.13400000000000001</v>
      </c>
      <c r="L160" s="48">
        <v>1E-4</v>
      </c>
      <c r="M160" s="48">
        <v>6.3E-2</v>
      </c>
      <c r="N160" s="48">
        <v>9.0999999999999998E-2</v>
      </c>
      <c r="O160" s="48">
        <v>0.16300000000000001</v>
      </c>
      <c r="P160" s="48">
        <v>0.18099999999999999</v>
      </c>
    </row>
    <row r="161" spans="1:16" x14ac:dyDescent="0.2">
      <c r="A161" s="48" t="s">
        <v>348</v>
      </c>
      <c r="B161" s="48" t="s">
        <v>349</v>
      </c>
      <c r="C161" s="48">
        <v>0.17799999999999999</v>
      </c>
      <c r="D161" s="48">
        <v>0.19700000000000001</v>
      </c>
      <c r="E161" s="48">
        <v>0.154</v>
      </c>
      <c r="F161" s="48">
        <v>0.13700000000000001</v>
      </c>
      <c r="G161" s="48">
        <v>0.161</v>
      </c>
      <c r="H161" s="48">
        <v>0.17</v>
      </c>
      <c r="I161" s="48">
        <v>0.14499999999999999</v>
      </c>
      <c r="J161" s="48">
        <v>0.113</v>
      </c>
      <c r="K161" s="48">
        <v>0.14799999999999999</v>
      </c>
      <c r="L161" s="48">
        <v>0.161</v>
      </c>
      <c r="M161" s="48">
        <v>0.17</v>
      </c>
      <c r="N161" s="48">
        <v>0.152</v>
      </c>
      <c r="O161" s="48">
        <v>0.108</v>
      </c>
      <c r="P161" s="48">
        <v>0.13900000000000001</v>
      </c>
    </row>
    <row r="162" spans="1:16" x14ac:dyDescent="0.2">
      <c r="A162" s="48" t="s">
        <v>246</v>
      </c>
      <c r="B162" s="48" t="s">
        <v>350</v>
      </c>
      <c r="C162" s="48">
        <v>8.4000000000000005E-2</v>
      </c>
      <c r="D162" s="48">
        <v>5.8000000000000003E-2</v>
      </c>
      <c r="E162" s="48">
        <v>8.2000000000000003E-2</v>
      </c>
      <c r="F162" s="48">
        <v>5.5E-2</v>
      </c>
      <c r="G162" s="48">
        <v>7.0999999999999994E-2</v>
      </c>
      <c r="H162" s="48">
        <v>0.05</v>
      </c>
      <c r="I162" s="48">
        <v>7.6999999999999999E-2</v>
      </c>
      <c r="J162" s="48">
        <v>0.25800000000000001</v>
      </c>
      <c r="K162" s="48">
        <v>0.224</v>
      </c>
      <c r="L162" s="48">
        <v>8.1000000000000003E-2</v>
      </c>
      <c r="M162" s="48">
        <v>0.11</v>
      </c>
      <c r="N162" s="48">
        <v>7.3999999999999996E-2</v>
      </c>
      <c r="O162" s="48">
        <v>0.17199999999999999</v>
      </c>
      <c r="P162" s="48">
        <v>0.26</v>
      </c>
    </row>
    <row r="163" spans="1:16" x14ac:dyDescent="0.2">
      <c r="A163" s="48" t="s">
        <v>174</v>
      </c>
      <c r="B163" s="48" t="s">
        <v>351</v>
      </c>
      <c r="C163" s="48">
        <v>8.9700000000000006</v>
      </c>
      <c r="D163" s="48">
        <v>20.100000000000001</v>
      </c>
      <c r="E163" s="48">
        <v>9.08</v>
      </c>
      <c r="F163" s="48">
        <v>14.9</v>
      </c>
      <c r="G163" s="48">
        <v>10.5</v>
      </c>
      <c r="H163" s="48">
        <v>8.9700000000000006</v>
      </c>
      <c r="I163" s="48">
        <v>6.08</v>
      </c>
      <c r="J163" s="48">
        <v>11.3</v>
      </c>
      <c r="K163" s="48">
        <v>18.3</v>
      </c>
      <c r="L163" s="48">
        <v>12.6</v>
      </c>
      <c r="M163" s="48">
        <v>7.82</v>
      </c>
      <c r="N163" s="48">
        <v>12.2</v>
      </c>
      <c r="O163" s="48">
        <v>24.9</v>
      </c>
      <c r="P163" s="48">
        <v>23</v>
      </c>
    </row>
    <row r="164" spans="1:16" x14ac:dyDescent="0.2">
      <c r="A164" s="48" t="s">
        <v>191</v>
      </c>
      <c r="B164" s="48" t="s">
        <v>352</v>
      </c>
      <c r="C164" s="48">
        <v>0.21</v>
      </c>
      <c r="D164" s="48">
        <v>0.19500000000000001</v>
      </c>
      <c r="E164" s="48">
        <v>0.19600000000000001</v>
      </c>
      <c r="F164" s="48">
        <v>0.33900000000000002</v>
      </c>
      <c r="G164" s="48">
        <v>0.30199999999999999</v>
      </c>
      <c r="H164" s="48">
        <v>0.26300000000000001</v>
      </c>
      <c r="I164" s="48">
        <v>0.22700000000000001</v>
      </c>
      <c r="J164" s="48">
        <v>0.28199999999999997</v>
      </c>
      <c r="K164" s="48">
        <v>0.29699999999999999</v>
      </c>
      <c r="L164" s="48">
        <v>0.28999999999999998</v>
      </c>
      <c r="M164" s="48">
        <v>0.29499999999999998</v>
      </c>
      <c r="N164" s="48">
        <v>0.24199999999999999</v>
      </c>
      <c r="O164" s="48">
        <v>0.27</v>
      </c>
      <c r="P164" s="48">
        <v>0.35299999999999998</v>
      </c>
    </row>
    <row r="165" spans="1:16" x14ac:dyDescent="0.2">
      <c r="A165" s="48" t="s">
        <v>202</v>
      </c>
      <c r="B165" s="48" t="s">
        <v>353</v>
      </c>
      <c r="C165" s="48">
        <v>0.441</v>
      </c>
      <c r="D165" s="48">
        <v>0.63100000000000001</v>
      </c>
      <c r="E165" s="48">
        <v>0.40600000000000003</v>
      </c>
      <c r="F165" s="48">
        <v>0.55800000000000005</v>
      </c>
      <c r="G165" s="48">
        <v>0.45400000000000001</v>
      </c>
      <c r="H165" s="48">
        <v>0.59399999999999997</v>
      </c>
      <c r="I165" s="48">
        <v>0.58599999999999997</v>
      </c>
      <c r="J165" s="48">
        <v>0.39200000000000002</v>
      </c>
      <c r="K165" s="48">
        <v>0.46300000000000002</v>
      </c>
      <c r="L165" s="48">
        <v>0.49199999999999999</v>
      </c>
      <c r="M165" s="48">
        <v>0.51100000000000001</v>
      </c>
      <c r="N165" s="48">
        <v>0.50600000000000001</v>
      </c>
      <c r="O165" s="48">
        <v>0.39800000000000002</v>
      </c>
      <c r="P165" s="48">
        <v>0.40899999999999997</v>
      </c>
    </row>
    <row r="166" spans="1:16" x14ac:dyDescent="0.2">
      <c r="A166" s="48" t="s">
        <v>202</v>
      </c>
      <c r="B166" s="48" t="s">
        <v>354</v>
      </c>
      <c r="C166" s="48">
        <v>7.67</v>
      </c>
      <c r="D166" s="48">
        <v>7.34</v>
      </c>
      <c r="E166" s="48">
        <v>6.29</v>
      </c>
      <c r="F166" s="48">
        <v>7.84</v>
      </c>
      <c r="G166" s="48">
        <v>8.9600000000000009</v>
      </c>
      <c r="H166" s="48">
        <v>8.94</v>
      </c>
      <c r="I166" s="48">
        <v>14.4</v>
      </c>
      <c r="J166" s="48">
        <v>6.24</v>
      </c>
      <c r="K166" s="48">
        <v>5.17</v>
      </c>
      <c r="L166" s="48">
        <v>10.199999999999999</v>
      </c>
      <c r="M166" s="48">
        <v>9.18</v>
      </c>
      <c r="N166" s="48">
        <v>7.28</v>
      </c>
      <c r="O166" s="48">
        <v>5.3</v>
      </c>
      <c r="P166" s="48">
        <v>4.28</v>
      </c>
    </row>
    <row r="167" spans="1:16" x14ac:dyDescent="0.2">
      <c r="A167" s="48" t="s">
        <v>255</v>
      </c>
      <c r="B167" s="48" t="s">
        <v>355</v>
      </c>
      <c r="C167" s="48">
        <v>4.5999999999999999E-2</v>
      </c>
      <c r="D167" s="48">
        <v>9.4E-2</v>
      </c>
      <c r="E167" s="48">
        <v>2.5000000000000001E-2</v>
      </c>
      <c r="F167" s="48">
        <v>5.1999999999999998E-2</v>
      </c>
      <c r="G167" s="48">
        <v>2.8000000000000001E-2</v>
      </c>
      <c r="H167" s="48">
        <v>8.4000000000000005E-2</v>
      </c>
      <c r="I167" s="48">
        <v>1.0999999999999999E-2</v>
      </c>
      <c r="J167" s="48">
        <v>0.123</v>
      </c>
      <c r="K167" s="48">
        <v>9.2999999999999999E-2</v>
      </c>
      <c r="L167" s="48">
        <v>1E-4</v>
      </c>
      <c r="M167" s="48">
        <v>4.4999999999999998E-2</v>
      </c>
      <c r="N167" s="48">
        <v>8.6999999999999994E-2</v>
      </c>
      <c r="O167" s="48">
        <v>0.10199999999999999</v>
      </c>
      <c r="P167" s="48">
        <v>0.157</v>
      </c>
    </row>
    <row r="168" spans="1:16" x14ac:dyDescent="0.2">
      <c r="A168" s="48" t="s">
        <v>255</v>
      </c>
      <c r="B168" s="48" t="s">
        <v>356</v>
      </c>
      <c r="C168" s="48">
        <v>2.7E-2</v>
      </c>
      <c r="D168" s="48">
        <v>7.4999999999999997E-2</v>
      </c>
      <c r="E168" s="48">
        <v>2.8000000000000001E-2</v>
      </c>
      <c r="F168" s="48">
        <v>1E-4</v>
      </c>
      <c r="G168" s="48">
        <v>4.2000000000000003E-2</v>
      </c>
      <c r="H168" s="48">
        <v>0.10199999999999999</v>
      </c>
      <c r="I168" s="48">
        <v>2.1000000000000001E-2</v>
      </c>
      <c r="J168" s="48">
        <v>6.0999999999999999E-2</v>
      </c>
      <c r="K168" s="48">
        <v>6.5000000000000002E-2</v>
      </c>
      <c r="L168" s="48">
        <v>3.1E-2</v>
      </c>
      <c r="M168" s="48">
        <v>5.5E-2</v>
      </c>
      <c r="N168" s="48">
        <v>8.6999999999999994E-2</v>
      </c>
      <c r="O168" s="48">
        <v>9.4E-2</v>
      </c>
      <c r="P168" s="48">
        <v>6.2E-2</v>
      </c>
    </row>
    <row r="169" spans="1:16" x14ac:dyDescent="0.2">
      <c r="A169" s="48" t="s">
        <v>255</v>
      </c>
      <c r="B169" s="48" t="s">
        <v>357</v>
      </c>
      <c r="C169" s="48">
        <v>0.06</v>
      </c>
      <c r="D169" s="48">
        <v>0.217</v>
      </c>
      <c r="E169" s="48">
        <v>5.7000000000000002E-2</v>
      </c>
      <c r="F169" s="48">
        <v>6.5000000000000002E-2</v>
      </c>
      <c r="G169" s="48">
        <v>0.12</v>
      </c>
      <c r="H169" s="48">
        <v>9.6000000000000002E-2</v>
      </c>
      <c r="I169" s="48">
        <v>5.3999999999999999E-2</v>
      </c>
      <c r="J169" s="48">
        <v>0.11600000000000001</v>
      </c>
      <c r="K169" s="48">
        <v>0.124</v>
      </c>
      <c r="L169" s="48">
        <v>8.2000000000000003E-2</v>
      </c>
      <c r="M169" s="48">
        <v>7.8E-2</v>
      </c>
      <c r="N169" s="48">
        <v>0.13500000000000001</v>
      </c>
      <c r="O169" s="48">
        <v>0.15</v>
      </c>
      <c r="P169" s="48">
        <v>0.106</v>
      </c>
    </row>
    <row r="170" spans="1:16" x14ac:dyDescent="0.2">
      <c r="A170" s="48" t="s">
        <v>290</v>
      </c>
      <c r="B170" s="48" t="s">
        <v>358</v>
      </c>
      <c r="C170" s="48">
        <v>2.8000000000000001E-2</v>
      </c>
      <c r="D170" s="48">
        <v>3.5999999999999997E-2</v>
      </c>
      <c r="E170" s="48">
        <v>1.9E-2</v>
      </c>
      <c r="F170" s="48">
        <v>4.7E-2</v>
      </c>
      <c r="G170" s="48">
        <v>4.1000000000000002E-2</v>
      </c>
      <c r="H170" s="48">
        <v>3.5999999999999997E-2</v>
      </c>
      <c r="I170" s="48">
        <v>1.0999999999999999E-2</v>
      </c>
      <c r="J170" s="48">
        <v>2.3E-2</v>
      </c>
      <c r="K170" s="48">
        <v>1.7000000000000001E-2</v>
      </c>
      <c r="L170" s="48">
        <v>3.7999999999999999E-2</v>
      </c>
      <c r="M170" s="48">
        <v>2.1000000000000001E-2</v>
      </c>
      <c r="N170" s="48">
        <v>1.0999999999999999E-2</v>
      </c>
      <c r="O170" s="48">
        <v>2.7E-2</v>
      </c>
      <c r="P170" s="48">
        <v>1.7000000000000001E-2</v>
      </c>
    </row>
    <row r="171" spans="1:16" x14ac:dyDescent="0.2">
      <c r="A171" s="48" t="s">
        <v>255</v>
      </c>
      <c r="B171" s="48" t="s">
        <v>359</v>
      </c>
      <c r="C171" s="48">
        <v>0.10100000000000001</v>
      </c>
      <c r="D171" s="48">
        <v>0.29099999999999998</v>
      </c>
      <c r="E171" s="48">
        <v>0.10199999999999999</v>
      </c>
      <c r="F171" s="48">
        <v>0.13800000000000001</v>
      </c>
      <c r="G171" s="48">
        <v>9.1999999999999998E-2</v>
      </c>
      <c r="H171" s="48">
        <v>0.19600000000000001</v>
      </c>
      <c r="I171" s="48">
        <v>9.8000000000000004E-2</v>
      </c>
      <c r="J171" s="48">
        <v>0.17899999999999999</v>
      </c>
      <c r="K171" s="48">
        <v>0.254</v>
      </c>
      <c r="L171" s="48">
        <v>9.8000000000000004E-2</v>
      </c>
      <c r="M171" s="48">
        <v>0.155</v>
      </c>
      <c r="N171" s="48">
        <v>0.23200000000000001</v>
      </c>
      <c r="O171" s="48">
        <v>0.20100000000000001</v>
      </c>
      <c r="P171" s="48">
        <v>0.24199999999999999</v>
      </c>
    </row>
    <row r="172" spans="1:16" x14ac:dyDescent="0.2">
      <c r="A172" s="48" t="s">
        <v>255</v>
      </c>
      <c r="B172" s="48" t="s">
        <v>360</v>
      </c>
      <c r="C172" s="48">
        <v>5.8000000000000003E-2</v>
      </c>
      <c r="D172" s="48">
        <v>9.5000000000000001E-2</v>
      </c>
      <c r="E172" s="48">
        <v>3.2000000000000001E-2</v>
      </c>
      <c r="F172" s="48">
        <v>0.06</v>
      </c>
      <c r="G172" s="48">
        <v>1E-4</v>
      </c>
      <c r="H172" s="48">
        <v>4.5999999999999999E-2</v>
      </c>
      <c r="I172" s="48">
        <v>1E-4</v>
      </c>
      <c r="J172" s="48">
        <v>0.154</v>
      </c>
      <c r="K172" s="48">
        <v>0.155</v>
      </c>
      <c r="L172" s="48">
        <v>1E-4</v>
      </c>
      <c r="M172" s="48">
        <v>1E-4</v>
      </c>
      <c r="N172" s="48">
        <v>7.9000000000000001E-2</v>
      </c>
      <c r="O172" s="48">
        <v>0.09</v>
      </c>
      <c r="P172" s="48">
        <v>0.16900000000000001</v>
      </c>
    </row>
    <row r="173" spans="1:16" x14ac:dyDescent="0.2">
      <c r="A173" s="48" t="s">
        <v>255</v>
      </c>
      <c r="B173" s="48" t="s">
        <v>361</v>
      </c>
      <c r="C173" s="48">
        <v>0.224</v>
      </c>
      <c r="D173" s="48">
        <v>0.57099999999999995</v>
      </c>
      <c r="E173" s="48">
        <v>0.23100000000000001</v>
      </c>
      <c r="F173" s="48">
        <v>0.25</v>
      </c>
      <c r="G173" s="48">
        <v>0.25</v>
      </c>
      <c r="H173" s="48">
        <v>0.51300000000000001</v>
      </c>
      <c r="I173" s="48">
        <v>0.19400000000000001</v>
      </c>
      <c r="J173" s="48">
        <v>0.45200000000000001</v>
      </c>
      <c r="K173" s="48">
        <v>0.42399999999999999</v>
      </c>
      <c r="L173" s="48">
        <v>0.25900000000000001</v>
      </c>
      <c r="M173" s="48">
        <v>0.373</v>
      </c>
      <c r="N173" s="48">
        <v>0.30299999999999999</v>
      </c>
      <c r="O173" s="48">
        <v>0.44700000000000001</v>
      </c>
      <c r="P173" s="48">
        <v>0.29899999999999999</v>
      </c>
    </row>
    <row r="174" spans="1:16" x14ac:dyDescent="0.2">
      <c r="A174" s="48" t="s">
        <v>174</v>
      </c>
      <c r="B174" s="48" t="s">
        <v>362</v>
      </c>
      <c r="C174" s="48">
        <v>245</v>
      </c>
      <c r="D174" s="48">
        <v>297</v>
      </c>
      <c r="E174" s="48">
        <v>209</v>
      </c>
      <c r="F174" s="48">
        <v>405</v>
      </c>
      <c r="G174" s="48">
        <v>239</v>
      </c>
      <c r="H174" s="48">
        <v>287</v>
      </c>
      <c r="I174" s="48">
        <v>184</v>
      </c>
      <c r="J174" s="48">
        <v>299</v>
      </c>
      <c r="K174" s="48">
        <v>421</v>
      </c>
      <c r="L174" s="48">
        <v>284</v>
      </c>
      <c r="M174" s="48">
        <v>206</v>
      </c>
      <c r="N174" s="48">
        <v>296</v>
      </c>
      <c r="O174" s="48">
        <v>355</v>
      </c>
      <c r="P174" s="48">
        <v>312</v>
      </c>
    </row>
    <row r="175" spans="1:16" x14ac:dyDescent="0.2">
      <c r="A175" s="48" t="s">
        <v>174</v>
      </c>
      <c r="B175" s="48" t="s">
        <v>363</v>
      </c>
      <c r="C175" s="48">
        <v>29.1</v>
      </c>
      <c r="D175" s="48">
        <v>38.5</v>
      </c>
      <c r="E175" s="48">
        <v>26.4</v>
      </c>
      <c r="F175" s="48">
        <v>35.200000000000003</v>
      </c>
      <c r="G175" s="48">
        <v>35.5</v>
      </c>
      <c r="H175" s="48">
        <v>47.2</v>
      </c>
      <c r="I175" s="48">
        <v>32.799999999999997</v>
      </c>
      <c r="J175" s="48">
        <v>36.5</v>
      </c>
      <c r="K175" s="48">
        <v>37.299999999999997</v>
      </c>
      <c r="L175" s="48">
        <v>34.299999999999997</v>
      </c>
      <c r="M175" s="48">
        <v>33.799999999999997</v>
      </c>
      <c r="N175" s="48">
        <v>45.8</v>
      </c>
      <c r="O175" s="48">
        <v>59.4</v>
      </c>
      <c r="P175" s="48">
        <v>42.3</v>
      </c>
    </row>
    <row r="176" spans="1:16" x14ac:dyDescent="0.2">
      <c r="A176" s="48" t="s">
        <v>188</v>
      </c>
      <c r="B176" s="48" t="s">
        <v>364</v>
      </c>
      <c r="C176" s="48">
        <v>2.02</v>
      </c>
      <c r="D176" s="48">
        <v>1.74</v>
      </c>
      <c r="E176" s="48">
        <v>1.75</v>
      </c>
      <c r="F176" s="48">
        <v>0.60499999999999998</v>
      </c>
      <c r="G176" s="48">
        <v>1.1200000000000001</v>
      </c>
      <c r="H176" s="48">
        <v>1.53</v>
      </c>
      <c r="I176" s="48">
        <v>0.69699999999999995</v>
      </c>
      <c r="J176" s="48">
        <v>0.70699999999999996</v>
      </c>
      <c r="K176" s="48">
        <v>1.27</v>
      </c>
      <c r="L176" s="48">
        <v>0.5</v>
      </c>
      <c r="M176" s="48">
        <v>1.23</v>
      </c>
      <c r="N176" s="48">
        <v>0.91</v>
      </c>
      <c r="O176" s="48">
        <v>1.1000000000000001</v>
      </c>
      <c r="P176" s="48">
        <v>0.90500000000000003</v>
      </c>
    </row>
    <row r="177" spans="1:16" x14ac:dyDescent="0.2">
      <c r="A177" s="48" t="s">
        <v>191</v>
      </c>
      <c r="B177" s="48" t="s">
        <v>365</v>
      </c>
      <c r="C177" s="48">
        <v>0.11700000000000001</v>
      </c>
      <c r="D177" s="48">
        <v>0.106</v>
      </c>
      <c r="E177" s="48">
        <v>9.2999999999999999E-2</v>
      </c>
      <c r="F177" s="48">
        <v>0.121</v>
      </c>
      <c r="G177" s="48">
        <v>0.111</v>
      </c>
      <c r="H177" s="48">
        <v>0.111</v>
      </c>
      <c r="I177" s="48">
        <v>6.9000000000000006E-2</v>
      </c>
      <c r="J177" s="48">
        <v>0.158</v>
      </c>
      <c r="K177" s="48">
        <v>0.127</v>
      </c>
      <c r="L177" s="48">
        <v>0.107</v>
      </c>
      <c r="M177" s="48">
        <v>0.126</v>
      </c>
      <c r="N177" s="48">
        <v>0.11</v>
      </c>
      <c r="O177" s="48">
        <v>0.126</v>
      </c>
      <c r="P177" s="48">
        <v>0.13900000000000001</v>
      </c>
    </row>
    <row r="178" spans="1:16" x14ac:dyDescent="0.2">
      <c r="A178" s="48" t="s">
        <v>202</v>
      </c>
      <c r="B178" s="48" t="s">
        <v>366</v>
      </c>
      <c r="C178" s="48">
        <v>1.04</v>
      </c>
      <c r="D178" s="48">
        <v>1.1299999999999999</v>
      </c>
      <c r="E178" s="48">
        <v>0.92</v>
      </c>
      <c r="F178" s="48">
        <v>1.32</v>
      </c>
      <c r="G178" s="48">
        <v>1.0900000000000001</v>
      </c>
      <c r="H178" s="48">
        <v>1.21</v>
      </c>
      <c r="I178" s="48">
        <v>1.18</v>
      </c>
      <c r="J178" s="48">
        <v>0.91200000000000003</v>
      </c>
      <c r="K178" s="48">
        <v>0.98</v>
      </c>
      <c r="L178" s="48">
        <v>0.98499999999999999</v>
      </c>
      <c r="M178" s="48">
        <v>1.17</v>
      </c>
      <c r="N178" s="48">
        <v>1.2</v>
      </c>
      <c r="O178" s="48">
        <v>0.98099999999999998</v>
      </c>
      <c r="P178" s="48">
        <v>1.07</v>
      </c>
    </row>
    <row r="179" spans="1:16" x14ac:dyDescent="0.2">
      <c r="A179" s="48" t="s">
        <v>255</v>
      </c>
      <c r="B179" s="48" t="s">
        <v>367</v>
      </c>
      <c r="C179" s="48">
        <v>5.1999999999999998E-2</v>
      </c>
      <c r="D179" s="48">
        <v>0.25</v>
      </c>
      <c r="E179" s="48">
        <v>5.7000000000000002E-2</v>
      </c>
      <c r="F179" s="48">
        <v>6.5000000000000002E-2</v>
      </c>
      <c r="G179" s="48">
        <v>4.4999999999999998E-2</v>
      </c>
      <c r="H179" s="48">
        <v>7.3999999999999996E-2</v>
      </c>
      <c r="I179" s="48">
        <v>1E-4</v>
      </c>
      <c r="J179" s="48">
        <v>0.115</v>
      </c>
      <c r="K179" s="48">
        <v>0.222</v>
      </c>
      <c r="L179" s="48">
        <v>0.05</v>
      </c>
      <c r="M179" s="48">
        <v>5.6000000000000001E-2</v>
      </c>
      <c r="N179" s="48">
        <v>0.11</v>
      </c>
      <c r="O179" s="48">
        <v>0.13300000000000001</v>
      </c>
      <c r="P179" s="48">
        <v>0.14799999999999999</v>
      </c>
    </row>
    <row r="180" spans="1:16" x14ac:dyDescent="0.2">
      <c r="A180" s="48" t="s">
        <v>255</v>
      </c>
      <c r="B180" s="48" t="s">
        <v>368</v>
      </c>
      <c r="C180" s="48">
        <v>7.0000000000000007E-2</v>
      </c>
      <c r="D180" s="48">
        <v>0.14099999999999999</v>
      </c>
      <c r="E180" s="48">
        <v>4.4999999999999998E-2</v>
      </c>
      <c r="F180" s="48">
        <v>3.4000000000000002E-2</v>
      </c>
      <c r="G180" s="48">
        <v>4.7E-2</v>
      </c>
      <c r="H180" s="48">
        <v>9.7000000000000003E-2</v>
      </c>
      <c r="I180" s="48">
        <v>4.3999999999999997E-2</v>
      </c>
      <c r="J180" s="48">
        <v>0.14399999999999999</v>
      </c>
      <c r="K180" s="48">
        <v>0.129</v>
      </c>
      <c r="L180" s="48">
        <v>1E-4</v>
      </c>
      <c r="M180" s="48">
        <v>8.5000000000000006E-2</v>
      </c>
      <c r="N180" s="48">
        <v>0.10100000000000001</v>
      </c>
      <c r="O180" s="48">
        <v>9.5000000000000001E-2</v>
      </c>
      <c r="P180" s="48">
        <v>0.13600000000000001</v>
      </c>
    </row>
    <row r="181" spans="1:16" x14ac:dyDescent="0.2">
      <c r="A181" s="48" t="s">
        <v>191</v>
      </c>
      <c r="B181" s="48" t="s">
        <v>369</v>
      </c>
      <c r="C181" s="48">
        <v>2.1000000000000001E-2</v>
      </c>
      <c r="D181" s="48">
        <v>2.1999999999999999E-2</v>
      </c>
      <c r="E181" s="48">
        <v>2.3E-2</v>
      </c>
      <c r="F181" s="48">
        <v>2.3E-2</v>
      </c>
      <c r="G181" s="48">
        <v>3.6999999999999998E-2</v>
      </c>
      <c r="H181" s="48">
        <v>3.2000000000000001E-2</v>
      </c>
      <c r="I181" s="48">
        <v>2.9000000000000001E-2</v>
      </c>
      <c r="J181" s="48">
        <v>1.9E-2</v>
      </c>
      <c r="K181" s="48">
        <v>1.7999999999999999E-2</v>
      </c>
      <c r="L181" s="48">
        <v>3.7999999999999999E-2</v>
      </c>
      <c r="M181" s="48">
        <v>2.5000000000000001E-2</v>
      </c>
      <c r="N181" s="48">
        <v>2.3E-2</v>
      </c>
      <c r="O181" s="48">
        <v>1.7000000000000001E-2</v>
      </c>
      <c r="P181" s="48">
        <v>2.1000000000000001E-2</v>
      </c>
    </row>
    <row r="182" spans="1:16" x14ac:dyDescent="0.2">
      <c r="A182" s="48" t="s">
        <v>191</v>
      </c>
      <c r="B182" s="48" t="s">
        <v>370</v>
      </c>
      <c r="C182" s="48">
        <v>0.26800000000000002</v>
      </c>
      <c r="D182" s="48">
        <v>0.23899999999999999</v>
      </c>
      <c r="E182" s="48">
        <v>0.28699999999999998</v>
      </c>
      <c r="F182" s="48">
        <v>0.27900000000000003</v>
      </c>
      <c r="G182" s="48">
        <v>0.23100000000000001</v>
      </c>
      <c r="H182" s="48">
        <v>0.26900000000000002</v>
      </c>
      <c r="I182" s="48">
        <v>0.17799999999999999</v>
      </c>
      <c r="J182" s="48">
        <v>0.35599999999999998</v>
      </c>
      <c r="K182" s="48">
        <v>0.33900000000000002</v>
      </c>
      <c r="L182" s="48">
        <v>0.23899999999999999</v>
      </c>
      <c r="M182" s="48">
        <v>0.21199999999999999</v>
      </c>
      <c r="N182" s="48">
        <v>0.24199999999999999</v>
      </c>
      <c r="O182" s="48">
        <v>0.34</v>
      </c>
      <c r="P182" s="48">
        <v>0.41899999999999998</v>
      </c>
    </row>
    <row r="183" spans="1:16" x14ac:dyDescent="0.2">
      <c r="A183" s="48" t="s">
        <v>255</v>
      </c>
      <c r="B183" s="48" t="s">
        <v>371</v>
      </c>
      <c r="C183" s="48">
        <v>1.9E-2</v>
      </c>
      <c r="D183" s="48">
        <v>0.1</v>
      </c>
      <c r="E183" s="48">
        <v>4.3999999999999997E-2</v>
      </c>
      <c r="F183" s="48">
        <v>4.2999999999999997E-2</v>
      </c>
      <c r="G183" s="48">
        <v>1.4999999999999999E-2</v>
      </c>
      <c r="H183" s="48">
        <v>0.107</v>
      </c>
      <c r="I183" s="48">
        <v>1E-4</v>
      </c>
      <c r="J183" s="48">
        <v>9.4E-2</v>
      </c>
      <c r="K183" s="48">
        <v>0.17</v>
      </c>
      <c r="L183" s="48">
        <v>1E-4</v>
      </c>
      <c r="M183" s="48">
        <v>0.05</v>
      </c>
      <c r="N183" s="48">
        <v>6.5000000000000002E-2</v>
      </c>
      <c r="O183" s="48">
        <v>8.7999999999999995E-2</v>
      </c>
      <c r="P183" s="48">
        <v>0.154</v>
      </c>
    </row>
    <row r="184" spans="1:16" x14ac:dyDescent="0.2">
      <c r="A184" s="48" t="s">
        <v>255</v>
      </c>
      <c r="B184" s="48" t="s">
        <v>372</v>
      </c>
      <c r="C184" s="48">
        <v>0.05</v>
      </c>
      <c r="D184" s="48">
        <v>0.222</v>
      </c>
      <c r="E184" s="48">
        <v>3.5000000000000003E-2</v>
      </c>
      <c r="F184" s="48">
        <v>3.6999999999999998E-2</v>
      </c>
      <c r="G184" s="48">
        <v>3.9E-2</v>
      </c>
      <c r="H184" s="48">
        <v>7.6999999999999999E-2</v>
      </c>
      <c r="I184" s="48">
        <v>2.5999999999999999E-2</v>
      </c>
      <c r="J184" s="48">
        <v>0.224</v>
      </c>
      <c r="K184" s="48">
        <v>0.20699999999999999</v>
      </c>
      <c r="L184" s="48">
        <v>3.2000000000000001E-2</v>
      </c>
      <c r="M184" s="48">
        <v>3.2000000000000001E-2</v>
      </c>
      <c r="N184" s="48">
        <v>0.122</v>
      </c>
      <c r="O184" s="48">
        <v>0.13500000000000001</v>
      </c>
      <c r="P184" s="48">
        <v>0.26100000000000001</v>
      </c>
    </row>
    <row r="185" spans="1:16" x14ac:dyDescent="0.2">
      <c r="A185" s="48" t="s">
        <v>290</v>
      </c>
      <c r="B185" s="48" t="s">
        <v>373</v>
      </c>
      <c r="C185" s="48">
        <v>0.20399999999999999</v>
      </c>
      <c r="D185" s="48">
        <v>0.28000000000000003</v>
      </c>
      <c r="E185" s="48">
        <v>0.13900000000000001</v>
      </c>
      <c r="F185" s="48">
        <v>0.26400000000000001</v>
      </c>
      <c r="G185" s="48">
        <v>0.223</v>
      </c>
      <c r="H185" s="48">
        <v>0.23200000000000001</v>
      </c>
      <c r="I185" s="48">
        <v>0.10199999999999999</v>
      </c>
      <c r="J185" s="48">
        <v>0.32800000000000001</v>
      </c>
      <c r="K185" s="48">
        <v>0.23100000000000001</v>
      </c>
      <c r="L185" s="48">
        <v>0.25900000000000001</v>
      </c>
      <c r="M185" s="48">
        <v>0.17799999999999999</v>
      </c>
      <c r="N185" s="48">
        <v>0.186</v>
      </c>
      <c r="O185" s="48">
        <v>0.432</v>
      </c>
      <c r="P185" s="48">
        <v>0.33400000000000002</v>
      </c>
    </row>
    <row r="186" spans="1:16" x14ac:dyDescent="0.2">
      <c r="A186" s="48" t="s">
        <v>202</v>
      </c>
      <c r="B186" s="48" t="s">
        <v>374</v>
      </c>
      <c r="C186" s="48">
        <v>0.77600000000000002</v>
      </c>
      <c r="D186" s="48">
        <v>1.56</v>
      </c>
      <c r="E186" s="48">
        <v>0.93899999999999995</v>
      </c>
      <c r="F186" s="48">
        <v>1.55</v>
      </c>
      <c r="G186" s="48">
        <v>0.41299999999999998</v>
      </c>
      <c r="H186" s="48">
        <v>1.1299999999999999</v>
      </c>
      <c r="I186" s="48">
        <v>0.33400000000000002</v>
      </c>
      <c r="J186" s="48">
        <v>1.1399999999999999</v>
      </c>
      <c r="K186" s="48">
        <v>1.52</v>
      </c>
      <c r="L186" s="48">
        <v>0.38600000000000001</v>
      </c>
      <c r="M186" s="48">
        <v>1.1100000000000001</v>
      </c>
      <c r="N186" s="48">
        <v>1.43</v>
      </c>
      <c r="O186" s="48">
        <v>1.66</v>
      </c>
      <c r="P186" s="48">
        <v>1.67</v>
      </c>
    </row>
    <row r="187" spans="1:16" x14ac:dyDescent="0.2">
      <c r="A187" s="48" t="s">
        <v>375</v>
      </c>
      <c r="B187" s="48" t="s">
        <v>376</v>
      </c>
      <c r="C187" s="48">
        <v>5.2999999999999999E-2</v>
      </c>
      <c r="D187" s="48">
        <v>0.124</v>
      </c>
      <c r="E187" s="48">
        <v>0.10100000000000001</v>
      </c>
      <c r="F187" s="48">
        <v>0.126</v>
      </c>
      <c r="G187" s="48">
        <v>0.11</v>
      </c>
      <c r="H187" s="48">
        <v>4.4999999999999998E-2</v>
      </c>
      <c r="I187" s="48">
        <v>7.0000000000000007E-2</v>
      </c>
      <c r="J187" s="48">
        <v>0.04</v>
      </c>
      <c r="K187" s="48">
        <v>0.14000000000000001</v>
      </c>
      <c r="L187" s="48">
        <v>2.5000000000000001E-2</v>
      </c>
      <c r="M187" s="48">
        <v>7.1999999999999995E-2</v>
      </c>
      <c r="N187" s="48">
        <v>0.114</v>
      </c>
      <c r="O187" s="48">
        <v>3.4000000000000002E-2</v>
      </c>
      <c r="P187" s="48">
        <v>0.02</v>
      </c>
    </row>
    <row r="188" spans="1:16" x14ac:dyDescent="0.2">
      <c r="A188" s="48" t="s">
        <v>255</v>
      </c>
      <c r="B188" s="48" t="s">
        <v>377</v>
      </c>
      <c r="C188" s="48">
        <v>0.13700000000000001</v>
      </c>
      <c r="D188" s="48">
        <v>0.155</v>
      </c>
      <c r="E188" s="48">
        <v>0.14799999999999999</v>
      </c>
      <c r="F188" s="48">
        <v>0.113</v>
      </c>
      <c r="G188" s="48">
        <v>0.20499999999999999</v>
      </c>
      <c r="H188" s="48">
        <v>0.14299999999999999</v>
      </c>
      <c r="I188" s="48">
        <v>0.123</v>
      </c>
      <c r="J188" s="48">
        <v>0.09</v>
      </c>
      <c r="K188" s="48">
        <v>7.0999999999999994E-2</v>
      </c>
      <c r="L188" s="48">
        <v>0.20599999999999999</v>
      </c>
      <c r="M188" s="48">
        <v>0.115</v>
      </c>
      <c r="N188" s="48">
        <v>0.16900000000000001</v>
      </c>
      <c r="O188" s="48">
        <v>0.08</v>
      </c>
      <c r="P188" s="48">
        <v>0.11799999999999999</v>
      </c>
    </row>
    <row r="189" spans="1:16" x14ac:dyDescent="0.2">
      <c r="A189" s="48" t="s">
        <v>202</v>
      </c>
      <c r="B189" s="48" t="s">
        <v>378</v>
      </c>
      <c r="C189" s="48">
        <v>0.183</v>
      </c>
      <c r="D189" s="48">
        <v>0.14599999999999999</v>
      </c>
      <c r="E189" s="48">
        <v>0.11899999999999999</v>
      </c>
      <c r="F189" s="48">
        <v>0.16700000000000001</v>
      </c>
      <c r="G189" s="48">
        <v>0.20799999999999999</v>
      </c>
      <c r="H189" s="48">
        <v>0.14499999999999999</v>
      </c>
      <c r="I189" s="48">
        <v>0.25</v>
      </c>
      <c r="J189" s="48">
        <v>0.13</v>
      </c>
      <c r="K189" s="48">
        <v>0.129</v>
      </c>
      <c r="L189" s="48">
        <v>0.185</v>
      </c>
      <c r="M189" s="48">
        <v>0.19700000000000001</v>
      </c>
      <c r="N189" s="48">
        <v>0.14000000000000001</v>
      </c>
      <c r="O189" s="48">
        <v>0.14499999999999999</v>
      </c>
      <c r="P189" s="48">
        <v>0.13</v>
      </c>
    </row>
    <row r="190" spans="1:16" x14ac:dyDescent="0.2">
      <c r="A190" s="48" t="s">
        <v>255</v>
      </c>
      <c r="B190" s="48" t="s">
        <v>379</v>
      </c>
      <c r="C190" s="48">
        <v>7.3999999999999996E-2</v>
      </c>
      <c r="D190" s="48">
        <v>0.11799999999999999</v>
      </c>
      <c r="E190" s="48">
        <v>8.8999999999999996E-2</v>
      </c>
      <c r="F190" s="48">
        <v>9.0999999999999998E-2</v>
      </c>
      <c r="G190" s="48">
        <v>9.5000000000000001E-2</v>
      </c>
      <c r="H190" s="48">
        <v>0.122</v>
      </c>
      <c r="I190" s="48">
        <v>0.108</v>
      </c>
      <c r="J190" s="48">
        <v>0.13200000000000001</v>
      </c>
      <c r="K190" s="48">
        <v>0.10199999999999999</v>
      </c>
      <c r="L190" s="48">
        <v>7.0999999999999994E-2</v>
      </c>
      <c r="M190" s="48">
        <v>0.106</v>
      </c>
      <c r="N190" s="48">
        <v>0.125</v>
      </c>
      <c r="O190" s="48">
        <v>0.108</v>
      </c>
      <c r="P190" s="48">
        <v>0.16300000000000001</v>
      </c>
    </row>
    <row r="191" spans="1:16" x14ac:dyDescent="0.2">
      <c r="A191" s="48" t="s">
        <v>290</v>
      </c>
      <c r="B191" s="48" t="s">
        <v>380</v>
      </c>
      <c r="C191" s="48">
        <v>0.21199999999999999</v>
      </c>
      <c r="D191" s="48">
        <v>0.29499999999999998</v>
      </c>
      <c r="E191" s="48">
        <v>0.17499999999999999</v>
      </c>
      <c r="F191" s="48">
        <v>0.29099999999999998</v>
      </c>
      <c r="G191" s="48">
        <v>0.248</v>
      </c>
      <c r="H191" s="48">
        <v>0.27700000000000002</v>
      </c>
      <c r="I191" s="48">
        <v>0.13500000000000001</v>
      </c>
      <c r="J191" s="48">
        <v>0.29099999999999998</v>
      </c>
      <c r="K191" s="48">
        <v>0.21199999999999999</v>
      </c>
      <c r="L191" s="48">
        <v>0.31</v>
      </c>
      <c r="M191" s="48">
        <v>0.22700000000000001</v>
      </c>
      <c r="N191" s="48">
        <v>0.154</v>
      </c>
      <c r="O191" s="48">
        <v>0.41399999999999998</v>
      </c>
      <c r="P191" s="48">
        <v>0.35299999999999998</v>
      </c>
    </row>
    <row r="192" spans="1:16" x14ac:dyDescent="0.2">
      <c r="A192" s="48" t="s">
        <v>174</v>
      </c>
      <c r="B192" s="48" t="s">
        <v>381</v>
      </c>
      <c r="C192" s="48">
        <v>249</v>
      </c>
      <c r="D192" s="48">
        <v>431</v>
      </c>
      <c r="E192" s="48">
        <v>291</v>
      </c>
      <c r="F192" s="48">
        <v>448</v>
      </c>
      <c r="G192" s="48">
        <v>300</v>
      </c>
      <c r="H192" s="48">
        <v>411</v>
      </c>
      <c r="I192" s="48">
        <v>237</v>
      </c>
      <c r="J192" s="48">
        <v>375</v>
      </c>
      <c r="K192" s="48">
        <v>377</v>
      </c>
      <c r="L192" s="48">
        <v>418</v>
      </c>
      <c r="M192" s="48">
        <v>327</v>
      </c>
      <c r="N192" s="48">
        <v>377</v>
      </c>
      <c r="O192" s="48">
        <v>490</v>
      </c>
      <c r="P192" s="48">
        <v>429</v>
      </c>
    </row>
    <row r="193" spans="1:16" x14ac:dyDescent="0.2">
      <c r="A193" s="48" t="s">
        <v>191</v>
      </c>
      <c r="B193" s="48" t="s">
        <v>382</v>
      </c>
      <c r="C193" s="48">
        <v>0.45200000000000001</v>
      </c>
      <c r="D193" s="48">
        <v>0.36399999999999999</v>
      </c>
      <c r="E193" s="48">
        <v>0.48099999999999998</v>
      </c>
      <c r="F193" s="48">
        <v>0.379</v>
      </c>
      <c r="G193" s="48">
        <v>0.38900000000000001</v>
      </c>
      <c r="H193" s="48">
        <v>0.36399999999999999</v>
      </c>
      <c r="I193" s="48">
        <v>0.252</v>
      </c>
      <c r="J193" s="48">
        <v>0.54100000000000004</v>
      </c>
      <c r="K193" s="48">
        <v>0.504</v>
      </c>
      <c r="L193" s="48">
        <v>0.316</v>
      </c>
      <c r="M193" s="48">
        <v>0.32200000000000001</v>
      </c>
      <c r="N193" s="48">
        <v>0.38700000000000001</v>
      </c>
      <c r="O193" s="48">
        <v>0.45800000000000002</v>
      </c>
      <c r="P193" s="48">
        <v>0.68500000000000005</v>
      </c>
    </row>
    <row r="194" spans="1:16" x14ac:dyDescent="0.2">
      <c r="A194" s="48" t="s">
        <v>174</v>
      </c>
      <c r="B194" s="48" t="s">
        <v>383</v>
      </c>
      <c r="C194" s="48">
        <v>25.7</v>
      </c>
      <c r="D194" s="48">
        <v>45.2</v>
      </c>
      <c r="E194" s="48">
        <v>29.7</v>
      </c>
      <c r="F194" s="48">
        <v>39.299999999999997</v>
      </c>
      <c r="G194" s="48">
        <v>44.2</v>
      </c>
      <c r="H194" s="48">
        <v>41.5</v>
      </c>
      <c r="I194" s="48">
        <v>20.5</v>
      </c>
      <c r="J194" s="48">
        <v>34.6</v>
      </c>
      <c r="K194" s="48">
        <v>40.4</v>
      </c>
      <c r="L194" s="48">
        <v>44.5</v>
      </c>
      <c r="M194" s="48">
        <v>51.3</v>
      </c>
      <c r="N194" s="48">
        <v>33.700000000000003</v>
      </c>
      <c r="O194" s="48">
        <v>56</v>
      </c>
      <c r="P194" s="48">
        <v>38.6</v>
      </c>
    </row>
    <row r="195" spans="1:16" x14ac:dyDescent="0.2">
      <c r="A195" s="48" t="s">
        <v>181</v>
      </c>
      <c r="B195" s="48" t="s">
        <v>384</v>
      </c>
      <c r="C195" s="48">
        <v>1.04</v>
      </c>
      <c r="D195" s="48">
        <v>1.24</v>
      </c>
      <c r="E195" s="48">
        <v>0.95799999999999996</v>
      </c>
      <c r="F195" s="48">
        <v>1.26</v>
      </c>
      <c r="G195" s="48">
        <v>0.85499999999999998</v>
      </c>
      <c r="H195" s="48">
        <v>1.05</v>
      </c>
      <c r="I195" s="48">
        <v>0.372</v>
      </c>
      <c r="J195" s="48">
        <v>1.1599999999999999</v>
      </c>
      <c r="K195" s="48">
        <v>1.1000000000000001</v>
      </c>
      <c r="L195" s="48">
        <v>1.17</v>
      </c>
      <c r="M195" s="48">
        <v>1</v>
      </c>
      <c r="N195" s="48">
        <v>0.81799999999999995</v>
      </c>
      <c r="O195" s="48">
        <v>1.27</v>
      </c>
      <c r="P195" s="48">
        <v>1.3</v>
      </c>
    </row>
    <row r="196" spans="1:16" x14ac:dyDescent="0.2">
      <c r="A196" s="48" t="s">
        <v>202</v>
      </c>
      <c r="B196" s="48" t="s">
        <v>385</v>
      </c>
      <c r="C196" s="48">
        <v>15.2</v>
      </c>
      <c r="D196" s="48">
        <v>19.100000000000001</v>
      </c>
      <c r="E196" s="48">
        <v>15.7</v>
      </c>
      <c r="F196" s="48">
        <v>22.3</v>
      </c>
      <c r="G196" s="48">
        <v>17</v>
      </c>
      <c r="H196" s="48">
        <v>17.8</v>
      </c>
      <c r="I196" s="48">
        <v>16.600000000000001</v>
      </c>
      <c r="J196" s="48">
        <v>17.100000000000001</v>
      </c>
      <c r="K196" s="48">
        <v>20.2</v>
      </c>
      <c r="L196" s="48">
        <v>13.9</v>
      </c>
      <c r="M196" s="48">
        <v>17.899999999999999</v>
      </c>
      <c r="N196" s="48">
        <v>20.7</v>
      </c>
      <c r="O196" s="48">
        <v>21.1</v>
      </c>
      <c r="P196" s="48">
        <v>21.5</v>
      </c>
    </row>
    <row r="197" spans="1:16" x14ac:dyDescent="0.2">
      <c r="A197" s="48" t="s">
        <v>174</v>
      </c>
      <c r="B197" s="48" t="s">
        <v>386</v>
      </c>
      <c r="C197" s="48">
        <v>699</v>
      </c>
      <c r="D197" s="48">
        <v>890</v>
      </c>
      <c r="E197" s="48">
        <v>847</v>
      </c>
      <c r="F197" t="s">
        <v>387</v>
      </c>
      <c r="G197" s="48">
        <v>906</v>
      </c>
      <c r="H197" s="48">
        <v>1182</v>
      </c>
      <c r="I197" s="48">
        <v>758</v>
      </c>
      <c r="J197" s="48" t="s">
        <v>387</v>
      </c>
      <c r="K197" s="48">
        <v>1064</v>
      </c>
      <c r="L197" s="48">
        <v>679</v>
      </c>
      <c r="M197" s="48">
        <v>628</v>
      </c>
      <c r="N197" s="48" t="s">
        <v>387</v>
      </c>
      <c r="O197" s="48" t="s">
        <v>387</v>
      </c>
      <c r="P197" s="48">
        <v>1308</v>
      </c>
    </row>
    <row r="198" spans="1:16" x14ac:dyDescent="0.2">
      <c r="A198" s="48" t="s">
        <v>202</v>
      </c>
      <c r="B198" s="48" t="s">
        <v>388</v>
      </c>
      <c r="C198" s="48">
        <v>0.26800000000000002</v>
      </c>
      <c r="D198" s="48">
        <v>0.36599999999999999</v>
      </c>
      <c r="E198" s="48">
        <v>0.25</v>
      </c>
      <c r="F198" s="48">
        <v>0.32</v>
      </c>
      <c r="G198" s="48">
        <v>0.34200000000000003</v>
      </c>
      <c r="H198" s="48">
        <v>0.33</v>
      </c>
      <c r="I198" s="48">
        <v>0.29799999999999999</v>
      </c>
      <c r="J198" s="48">
        <v>0.251</v>
      </c>
      <c r="K198" s="48">
        <v>0.25700000000000001</v>
      </c>
      <c r="L198" s="48">
        <v>0.315</v>
      </c>
      <c r="M198" s="48">
        <v>0.33300000000000002</v>
      </c>
      <c r="N198" s="48">
        <v>0.32500000000000001</v>
      </c>
      <c r="O198" s="48">
        <v>0.26700000000000002</v>
      </c>
      <c r="P198" s="48">
        <v>0.26800000000000002</v>
      </c>
    </row>
    <row r="199" spans="1:16" x14ac:dyDescent="0.2">
      <c r="A199" s="48" t="s">
        <v>231</v>
      </c>
      <c r="B199" s="48" t="s">
        <v>389</v>
      </c>
      <c r="C199" s="48">
        <v>4.4999999999999998E-2</v>
      </c>
      <c r="D199" s="48">
        <v>0.05</v>
      </c>
      <c r="E199" s="48">
        <v>5.1999999999999998E-2</v>
      </c>
      <c r="F199" s="48">
        <v>4.8000000000000001E-2</v>
      </c>
      <c r="G199" s="48">
        <v>5.3999999999999999E-2</v>
      </c>
      <c r="H199" s="48">
        <v>5.6000000000000001E-2</v>
      </c>
      <c r="I199" s="48">
        <v>4.3999999999999997E-2</v>
      </c>
      <c r="J199" s="48">
        <v>0.05</v>
      </c>
      <c r="K199" s="48">
        <v>6.7000000000000004E-2</v>
      </c>
      <c r="L199" s="48">
        <v>0.05</v>
      </c>
      <c r="M199" s="48">
        <v>3.9E-2</v>
      </c>
      <c r="N199" s="48">
        <v>5.0999999999999997E-2</v>
      </c>
      <c r="O199" s="48">
        <v>5.8000000000000003E-2</v>
      </c>
      <c r="P199" s="48">
        <v>6.4000000000000001E-2</v>
      </c>
    </row>
    <row r="200" spans="1:16" x14ac:dyDescent="0.2">
      <c r="A200" s="48" t="s">
        <v>188</v>
      </c>
      <c r="B200" s="48" t="s">
        <v>390</v>
      </c>
      <c r="C200" s="48">
        <v>16.100000000000001</v>
      </c>
      <c r="D200" s="48">
        <v>16.100000000000001</v>
      </c>
      <c r="E200" s="48">
        <v>18.5</v>
      </c>
      <c r="F200" s="48">
        <v>16.899999999999999</v>
      </c>
      <c r="G200" s="48">
        <v>17.399999999999999</v>
      </c>
      <c r="H200" s="48">
        <v>26.4</v>
      </c>
      <c r="I200" s="48">
        <v>5.87</v>
      </c>
      <c r="J200" s="48">
        <v>15</v>
      </c>
      <c r="K200" s="48">
        <v>12.7</v>
      </c>
      <c r="L200" s="48">
        <v>15.1</v>
      </c>
      <c r="M200" s="48">
        <v>22</v>
      </c>
      <c r="N200" s="48">
        <v>18.600000000000001</v>
      </c>
      <c r="O200" s="48">
        <v>15</v>
      </c>
      <c r="P200" s="48">
        <v>13.7</v>
      </c>
    </row>
    <row r="201" spans="1:16" x14ac:dyDescent="0.2">
      <c r="A201" s="48" t="s">
        <v>231</v>
      </c>
      <c r="B201" s="48" t="s">
        <v>391</v>
      </c>
      <c r="C201" s="48">
        <v>2.7E-2</v>
      </c>
      <c r="D201" s="48">
        <v>2.5999999999999999E-2</v>
      </c>
      <c r="E201" s="48">
        <v>4.1000000000000002E-2</v>
      </c>
      <c r="F201" s="48">
        <v>3.5000000000000003E-2</v>
      </c>
      <c r="G201" s="48">
        <v>3.6999999999999998E-2</v>
      </c>
      <c r="H201" s="48">
        <v>3.5999999999999997E-2</v>
      </c>
      <c r="I201" s="48">
        <v>3.3000000000000002E-2</v>
      </c>
      <c r="J201" s="48">
        <v>1.7999999999999999E-2</v>
      </c>
      <c r="K201" s="48">
        <v>4.8000000000000001E-2</v>
      </c>
      <c r="L201" s="48">
        <v>3.5999999999999997E-2</v>
      </c>
      <c r="M201" s="48">
        <v>0.03</v>
      </c>
      <c r="N201" s="48">
        <v>2.1999999999999999E-2</v>
      </c>
      <c r="O201" s="48">
        <v>3.5000000000000003E-2</v>
      </c>
      <c r="P201" s="48">
        <v>2.5000000000000001E-2</v>
      </c>
    </row>
    <row r="202" spans="1:16" x14ac:dyDescent="0.2">
      <c r="A202" s="48" t="s">
        <v>231</v>
      </c>
      <c r="B202" s="48" t="s">
        <v>392</v>
      </c>
      <c r="C202" s="48">
        <v>0.79300000000000004</v>
      </c>
      <c r="D202" s="48">
        <v>0.65300000000000002</v>
      </c>
      <c r="E202" s="48">
        <v>0.91500000000000004</v>
      </c>
      <c r="F202" s="48">
        <v>0.68200000000000005</v>
      </c>
      <c r="G202" s="48">
        <v>0.73299999999999998</v>
      </c>
      <c r="H202" s="48">
        <v>0.76400000000000001</v>
      </c>
      <c r="I202" s="48">
        <v>0.626</v>
      </c>
      <c r="J202" s="48">
        <v>0.67200000000000004</v>
      </c>
      <c r="K202" s="48">
        <v>0.63400000000000001</v>
      </c>
      <c r="L202" s="48">
        <v>0.72099999999999997</v>
      </c>
      <c r="M202" s="48">
        <v>0.72799999999999998</v>
      </c>
      <c r="N202" s="48">
        <v>0.67</v>
      </c>
      <c r="O202" s="48">
        <v>0.72799999999999998</v>
      </c>
      <c r="P202" s="48">
        <v>0.72499999999999998</v>
      </c>
    </row>
    <row r="203" spans="1:16" x14ac:dyDescent="0.2">
      <c r="A203" s="48" t="s">
        <v>191</v>
      </c>
      <c r="B203" s="48" t="s">
        <v>393</v>
      </c>
      <c r="C203" s="48">
        <v>8.5999999999999993E-2</v>
      </c>
      <c r="D203" s="48">
        <v>7.1999999999999995E-2</v>
      </c>
      <c r="E203" s="48">
        <v>5.6000000000000001E-2</v>
      </c>
      <c r="F203" s="48">
        <v>0.08</v>
      </c>
      <c r="G203" s="48">
        <v>0.13300000000000001</v>
      </c>
      <c r="H203" s="48">
        <v>0.11899999999999999</v>
      </c>
      <c r="I203" s="48">
        <v>0.12</v>
      </c>
      <c r="J203" s="48">
        <v>5.8999999999999997E-2</v>
      </c>
      <c r="K203" s="48">
        <v>5.0999999999999997E-2</v>
      </c>
      <c r="L203" s="48">
        <v>0.14199999999999999</v>
      </c>
      <c r="M203" s="48">
        <v>0.14099999999999999</v>
      </c>
      <c r="N203" s="48">
        <v>7.6999999999999999E-2</v>
      </c>
      <c r="O203" s="48">
        <v>4.9000000000000002E-2</v>
      </c>
      <c r="P203" s="48">
        <v>5.5E-2</v>
      </c>
    </row>
    <row r="204" spans="1:16" x14ac:dyDescent="0.2">
      <c r="A204" s="48" t="s">
        <v>199</v>
      </c>
      <c r="B204" s="48" t="s">
        <v>394</v>
      </c>
      <c r="C204" s="48">
        <v>16.600000000000001</v>
      </c>
      <c r="D204" s="48">
        <v>33.1</v>
      </c>
      <c r="E204" s="48">
        <v>13.6</v>
      </c>
      <c r="F204" s="48">
        <v>20.399999999999999</v>
      </c>
      <c r="G204" s="48">
        <v>11</v>
      </c>
      <c r="H204" s="48">
        <v>15.2</v>
      </c>
      <c r="I204" s="48">
        <v>12</v>
      </c>
      <c r="J204" s="48">
        <v>17</v>
      </c>
      <c r="K204" s="48">
        <v>29.2</v>
      </c>
      <c r="L204" s="48">
        <v>9.39</v>
      </c>
      <c r="M204" s="48">
        <v>15.6</v>
      </c>
      <c r="N204" s="48">
        <v>16.7</v>
      </c>
      <c r="O204" s="48">
        <v>26.5</v>
      </c>
      <c r="P204" s="48">
        <v>28</v>
      </c>
    </row>
    <row r="205" spans="1:16" x14ac:dyDescent="0.2">
      <c r="A205" s="48" t="s">
        <v>231</v>
      </c>
      <c r="B205" s="48" t="s">
        <v>395</v>
      </c>
      <c r="C205" s="48">
        <v>6.83</v>
      </c>
      <c r="D205" s="48">
        <v>7.87</v>
      </c>
      <c r="E205" s="48">
        <v>8.5500000000000007</v>
      </c>
      <c r="F205" s="48">
        <v>6.73</v>
      </c>
      <c r="G205" s="48">
        <v>5.26</v>
      </c>
      <c r="H205" s="48">
        <v>7.86</v>
      </c>
      <c r="I205" s="48">
        <v>4.74</v>
      </c>
      <c r="J205" s="48">
        <v>8.11</v>
      </c>
      <c r="K205" s="48">
        <v>8.77</v>
      </c>
      <c r="L205" s="48">
        <v>5.35</v>
      </c>
      <c r="M205" s="48">
        <v>6.17</v>
      </c>
      <c r="N205" s="48">
        <v>7.13</v>
      </c>
      <c r="O205" s="48">
        <v>7.75</v>
      </c>
      <c r="P205" s="48">
        <v>9.18</v>
      </c>
    </row>
    <row r="206" spans="1:16" x14ac:dyDescent="0.2">
      <c r="A206" s="48" t="s">
        <v>255</v>
      </c>
      <c r="B206" s="48" t="s">
        <v>396</v>
      </c>
      <c r="C206" s="48">
        <v>0.109</v>
      </c>
      <c r="D206" s="48">
        <v>0.183</v>
      </c>
      <c r="E206" s="48">
        <v>0.13300000000000001</v>
      </c>
      <c r="F206" s="48">
        <v>0.13600000000000001</v>
      </c>
      <c r="G206" s="48">
        <v>9.2999999999999999E-2</v>
      </c>
      <c r="H206" s="48">
        <v>0.19</v>
      </c>
      <c r="I206" s="48">
        <v>9.9000000000000005E-2</v>
      </c>
      <c r="J206" s="48">
        <v>0.16300000000000001</v>
      </c>
      <c r="K206" s="48">
        <v>0.22800000000000001</v>
      </c>
      <c r="L206" s="48">
        <v>7.8E-2</v>
      </c>
      <c r="M206" s="48">
        <v>0.128</v>
      </c>
      <c r="N206" s="48">
        <v>0.112</v>
      </c>
      <c r="O206" s="48">
        <v>0.223</v>
      </c>
      <c r="P206" s="48">
        <v>0.26400000000000001</v>
      </c>
    </row>
    <row r="207" spans="1:16" x14ac:dyDescent="0.2">
      <c r="A207" s="48" t="s">
        <v>255</v>
      </c>
      <c r="B207" s="48" t="s">
        <v>397</v>
      </c>
      <c r="C207" s="48">
        <v>4.9000000000000002E-2</v>
      </c>
      <c r="D207" s="48">
        <v>0.501</v>
      </c>
      <c r="E207" s="48">
        <v>6.0999999999999999E-2</v>
      </c>
      <c r="F207" s="48">
        <v>7.0000000000000007E-2</v>
      </c>
      <c r="G207" s="48">
        <v>6.2E-2</v>
      </c>
      <c r="H207" s="48">
        <v>0.26</v>
      </c>
      <c r="I207" s="48">
        <v>1.7000000000000001E-2</v>
      </c>
      <c r="J207" s="48">
        <v>0.191</v>
      </c>
      <c r="K207" s="48">
        <v>0.20599999999999999</v>
      </c>
      <c r="L207" s="48">
        <v>5.1999999999999998E-2</v>
      </c>
      <c r="M207" s="48">
        <v>8.2000000000000003E-2</v>
      </c>
      <c r="N207" s="48">
        <v>0.104</v>
      </c>
      <c r="O207" s="48">
        <v>0.21099999999999999</v>
      </c>
      <c r="P207" s="48">
        <v>0.19800000000000001</v>
      </c>
    </row>
    <row r="208" spans="1:16" x14ac:dyDescent="0.2">
      <c r="A208" s="48" t="s">
        <v>398</v>
      </c>
      <c r="B208" s="48" t="s">
        <v>399</v>
      </c>
      <c r="C208" s="48">
        <v>0.193</v>
      </c>
      <c r="D208" s="48">
        <v>8.7999999999999995E-2</v>
      </c>
      <c r="E208" s="48">
        <v>1E-4</v>
      </c>
      <c r="F208" s="48">
        <v>7.0000000000000001E-3</v>
      </c>
      <c r="G208" s="48">
        <v>2.1000000000000001E-2</v>
      </c>
      <c r="H208" s="48">
        <v>0.115</v>
      </c>
      <c r="I208" s="48">
        <v>0.03</v>
      </c>
      <c r="J208" s="48">
        <v>2E-3</v>
      </c>
      <c r="K208" s="48">
        <v>7.2999999999999995E-2</v>
      </c>
      <c r="L208" s="48">
        <v>0.127</v>
      </c>
      <c r="M208" s="48">
        <v>1E-4</v>
      </c>
      <c r="N208" s="48">
        <v>9.6000000000000002E-2</v>
      </c>
      <c r="O208" s="48">
        <v>1E-4</v>
      </c>
      <c r="P208" s="48">
        <v>1E-4</v>
      </c>
    </row>
    <row r="209" spans="1:16" x14ac:dyDescent="0.2">
      <c r="A209" s="48" t="s">
        <v>290</v>
      </c>
      <c r="B209" s="48" t="s">
        <v>400</v>
      </c>
      <c r="C209" s="48">
        <v>6.0999999999999999E-2</v>
      </c>
      <c r="D209" s="48">
        <v>0.09</v>
      </c>
      <c r="E209" s="48">
        <v>3.5999999999999997E-2</v>
      </c>
      <c r="F209" s="48">
        <v>7.3999999999999996E-2</v>
      </c>
      <c r="G209" s="48">
        <v>7.3999999999999996E-2</v>
      </c>
      <c r="H209" s="48">
        <v>7.9000000000000001E-2</v>
      </c>
      <c r="I209" s="48">
        <v>0.02</v>
      </c>
      <c r="J209" s="48">
        <v>3.7999999999999999E-2</v>
      </c>
      <c r="K209" s="48">
        <v>4.2999999999999997E-2</v>
      </c>
      <c r="L209" s="48">
        <v>6.8000000000000005E-2</v>
      </c>
      <c r="M209" s="48">
        <v>7.8E-2</v>
      </c>
      <c r="N209" s="48">
        <v>3.5999999999999997E-2</v>
      </c>
      <c r="O209" s="48">
        <v>5.5E-2</v>
      </c>
      <c r="P209" s="48">
        <v>4.8000000000000001E-2</v>
      </c>
    </row>
    <row r="210" spans="1:16" x14ac:dyDescent="0.2">
      <c r="A210" s="48" t="s">
        <v>174</v>
      </c>
      <c r="B210" s="48" t="s">
        <v>401</v>
      </c>
      <c r="C210" s="48">
        <v>79</v>
      </c>
      <c r="D210" s="48">
        <v>117</v>
      </c>
      <c r="E210" s="48">
        <v>101</v>
      </c>
      <c r="F210" s="48">
        <v>228</v>
      </c>
      <c r="G210" s="48">
        <v>102</v>
      </c>
      <c r="H210" s="48">
        <v>139</v>
      </c>
      <c r="I210" s="48">
        <v>38.200000000000003</v>
      </c>
      <c r="J210" s="48">
        <v>106</v>
      </c>
      <c r="K210" s="48">
        <v>138</v>
      </c>
      <c r="L210" s="48">
        <v>103</v>
      </c>
      <c r="M210" s="48">
        <v>90</v>
      </c>
      <c r="N210" s="48">
        <v>139</v>
      </c>
      <c r="O210" s="48">
        <v>151</v>
      </c>
      <c r="P210" s="48">
        <v>117</v>
      </c>
    </row>
    <row r="211" spans="1:16" x14ac:dyDescent="0.2">
      <c r="A211" s="48" t="s">
        <v>290</v>
      </c>
      <c r="B211" s="48" t="s">
        <v>402</v>
      </c>
      <c r="C211" s="48">
        <v>0.56000000000000005</v>
      </c>
      <c r="D211" s="48">
        <v>1.1499999999999999</v>
      </c>
      <c r="E211" s="48">
        <v>0.42699999999999999</v>
      </c>
      <c r="F211" s="48">
        <v>0.91300000000000003</v>
      </c>
      <c r="G211" s="48">
        <v>0.86299999999999999</v>
      </c>
      <c r="H211" s="48">
        <v>0.94299999999999995</v>
      </c>
      <c r="I211" s="48">
        <v>0.29699999999999999</v>
      </c>
      <c r="J211" s="48">
        <v>0.52900000000000003</v>
      </c>
      <c r="K211" s="48">
        <v>0.41</v>
      </c>
      <c r="L211" s="48">
        <v>0.88100000000000001</v>
      </c>
      <c r="M211" s="48">
        <v>0.63100000000000001</v>
      </c>
      <c r="N211" s="48">
        <v>0.39700000000000002</v>
      </c>
      <c r="O211" s="48">
        <v>0.86799999999999999</v>
      </c>
      <c r="P211" s="48">
        <v>0.63700000000000001</v>
      </c>
    </row>
    <row r="212" spans="1:16" x14ac:dyDescent="0.2">
      <c r="A212" s="48" t="s">
        <v>188</v>
      </c>
      <c r="B212" s="48" t="s">
        <v>403</v>
      </c>
      <c r="C212" s="48">
        <v>7.84</v>
      </c>
      <c r="D212" s="48">
        <v>10.3</v>
      </c>
      <c r="E212" s="48">
        <v>5.23</v>
      </c>
      <c r="F212" s="48">
        <v>10.199999999999999</v>
      </c>
      <c r="G212" s="48">
        <v>12.5</v>
      </c>
      <c r="H212" s="48">
        <v>8.4</v>
      </c>
      <c r="I212" s="48">
        <v>13.1</v>
      </c>
      <c r="J212" s="48">
        <v>6.76</v>
      </c>
      <c r="K212" s="48">
        <v>6.97</v>
      </c>
      <c r="L212" s="48">
        <v>11.7</v>
      </c>
      <c r="M212" s="48">
        <v>24.6</v>
      </c>
      <c r="N212" s="48">
        <v>6.63</v>
      </c>
      <c r="O212" s="48">
        <v>8.32</v>
      </c>
      <c r="P212" s="48">
        <v>6.84</v>
      </c>
    </row>
    <row r="213" spans="1:16" x14ac:dyDescent="0.2">
      <c r="A213" s="48" t="s">
        <v>196</v>
      </c>
      <c r="B213" s="48" t="s">
        <v>404</v>
      </c>
      <c r="C213" s="48">
        <v>0.56799999999999995</v>
      </c>
      <c r="D213" s="48">
        <v>0.34399999999999997</v>
      </c>
      <c r="E213" s="48">
        <v>0.38100000000000001</v>
      </c>
      <c r="F213" s="48">
        <v>0.55100000000000005</v>
      </c>
      <c r="G213" s="48">
        <v>0.52500000000000002</v>
      </c>
      <c r="H213" s="48">
        <v>0.41899999999999998</v>
      </c>
      <c r="I213" s="48">
        <v>0.83099999999999996</v>
      </c>
      <c r="J213" s="48">
        <v>0.67</v>
      </c>
      <c r="K213" s="48">
        <v>0.69699999999999995</v>
      </c>
      <c r="L213" s="48">
        <v>0.40699999999999997</v>
      </c>
      <c r="M213" s="48">
        <v>0.53400000000000003</v>
      </c>
      <c r="N213" s="48">
        <v>0.32</v>
      </c>
      <c r="O213" s="48">
        <v>0.64900000000000002</v>
      </c>
      <c r="P213" s="48">
        <v>0.84299999999999997</v>
      </c>
    </row>
    <row r="214" spans="1:16" x14ac:dyDescent="0.2">
      <c r="A214" s="48" t="s">
        <v>199</v>
      </c>
      <c r="B214" s="48" t="s">
        <v>405</v>
      </c>
      <c r="C214" s="48">
        <v>23.1</v>
      </c>
      <c r="D214" s="48">
        <v>26.2</v>
      </c>
      <c r="E214" s="48">
        <v>13.1</v>
      </c>
      <c r="F214" s="48">
        <v>18.600000000000001</v>
      </c>
      <c r="G214" s="48">
        <v>19.8</v>
      </c>
      <c r="H214" s="48">
        <v>18.399999999999999</v>
      </c>
      <c r="I214" s="48">
        <v>22.1</v>
      </c>
      <c r="J214" s="48">
        <v>20.6</v>
      </c>
      <c r="K214" s="48">
        <v>26.1</v>
      </c>
      <c r="L214" s="48">
        <v>11</v>
      </c>
      <c r="M214" s="48">
        <v>21</v>
      </c>
      <c r="N214" s="48">
        <v>20.7</v>
      </c>
      <c r="O214" s="48">
        <v>31.7</v>
      </c>
      <c r="P214" s="48">
        <v>23.8</v>
      </c>
    </row>
    <row r="215" spans="1:16" x14ac:dyDescent="0.2">
      <c r="A215" s="48" t="s">
        <v>191</v>
      </c>
      <c r="B215" s="48" t="s">
        <v>406</v>
      </c>
      <c r="C215" s="48">
        <v>6.6000000000000003E-2</v>
      </c>
      <c r="D215" s="48">
        <v>3.4000000000000002E-2</v>
      </c>
      <c r="E215" s="48">
        <v>3.6999999999999998E-2</v>
      </c>
      <c r="F215" s="48">
        <v>4.9000000000000002E-2</v>
      </c>
      <c r="G215" s="48">
        <v>5.8999999999999997E-2</v>
      </c>
      <c r="H215" s="48">
        <v>3.3000000000000002E-2</v>
      </c>
      <c r="I215" s="48">
        <v>0.03</v>
      </c>
      <c r="J215" s="48">
        <v>4.4999999999999998E-2</v>
      </c>
      <c r="K215" s="48">
        <v>4.4999999999999998E-2</v>
      </c>
      <c r="L215" s="48">
        <v>4.2999999999999997E-2</v>
      </c>
      <c r="M215" s="48">
        <v>4.5999999999999999E-2</v>
      </c>
      <c r="N215" s="48">
        <v>3.7999999999999999E-2</v>
      </c>
      <c r="O215" s="48">
        <v>4.5999999999999999E-2</v>
      </c>
      <c r="P215" s="48">
        <v>6.5000000000000002E-2</v>
      </c>
    </row>
    <row r="216" spans="1:16" x14ac:dyDescent="0.2">
      <c r="A216" s="48" t="s">
        <v>191</v>
      </c>
      <c r="B216" s="48" t="s">
        <v>407</v>
      </c>
      <c r="C216" s="48">
        <v>6.7000000000000004E-2</v>
      </c>
      <c r="D216" s="48">
        <v>0.06</v>
      </c>
      <c r="E216" s="48">
        <v>6.3E-2</v>
      </c>
      <c r="F216" s="48">
        <v>9.9000000000000005E-2</v>
      </c>
      <c r="G216" s="48">
        <v>8.5000000000000006E-2</v>
      </c>
      <c r="H216" s="48">
        <v>9.1999999999999998E-2</v>
      </c>
      <c r="I216" s="48">
        <v>6.2E-2</v>
      </c>
      <c r="J216" s="48">
        <v>6.9000000000000006E-2</v>
      </c>
      <c r="K216" s="48">
        <v>7.2999999999999995E-2</v>
      </c>
      <c r="L216" s="48">
        <v>0.10199999999999999</v>
      </c>
      <c r="M216" s="48">
        <v>0.08</v>
      </c>
      <c r="N216" s="48">
        <v>6.9000000000000006E-2</v>
      </c>
      <c r="O216" s="48">
        <v>6.6000000000000003E-2</v>
      </c>
      <c r="P216" s="48">
        <v>7.9000000000000001E-2</v>
      </c>
    </row>
    <row r="217" spans="1:16" x14ac:dyDescent="0.2">
      <c r="A217" s="48" t="s">
        <v>408</v>
      </c>
      <c r="B217" s="48" t="s">
        <v>409</v>
      </c>
      <c r="C217" s="48">
        <v>511</v>
      </c>
      <c r="D217" s="48">
        <v>485</v>
      </c>
      <c r="E217" s="48">
        <v>385</v>
      </c>
      <c r="F217" s="48">
        <v>521</v>
      </c>
      <c r="G217" s="48">
        <v>568</v>
      </c>
      <c r="H217" s="48">
        <v>528</v>
      </c>
      <c r="I217" s="48">
        <v>511</v>
      </c>
      <c r="J217" s="48">
        <v>484</v>
      </c>
      <c r="K217" s="48">
        <v>400</v>
      </c>
      <c r="L217" s="48">
        <v>469</v>
      </c>
      <c r="M217" s="48">
        <v>471</v>
      </c>
      <c r="N217" s="48">
        <v>487</v>
      </c>
      <c r="O217" s="48">
        <v>557</v>
      </c>
      <c r="P217" s="48">
        <v>644</v>
      </c>
    </row>
    <row r="218" spans="1:16" x14ac:dyDescent="0.2">
      <c r="A218" s="48" t="s">
        <v>255</v>
      </c>
      <c r="B218" s="48" t="s">
        <v>410</v>
      </c>
      <c r="C218" s="48">
        <v>0.14699999999999999</v>
      </c>
      <c r="D218" s="48">
        <v>0.30599999999999999</v>
      </c>
      <c r="E218" s="48">
        <v>0.17</v>
      </c>
      <c r="F218" s="48">
        <v>0.11899999999999999</v>
      </c>
      <c r="G218" s="48">
        <v>0.18</v>
      </c>
      <c r="H218" s="48">
        <v>0.255</v>
      </c>
      <c r="I218" s="48">
        <v>0.14699999999999999</v>
      </c>
      <c r="J218" s="48">
        <v>0.158</v>
      </c>
      <c r="K218" s="48">
        <v>0.108</v>
      </c>
      <c r="L218" s="48">
        <v>0.17299999999999999</v>
      </c>
      <c r="M218" s="48">
        <v>0.16900000000000001</v>
      </c>
      <c r="N218" s="48">
        <v>0.14899999999999999</v>
      </c>
      <c r="O218" s="48">
        <v>0.19500000000000001</v>
      </c>
      <c r="P218" s="48">
        <v>0.13900000000000001</v>
      </c>
    </row>
    <row r="219" spans="1:16" x14ac:dyDescent="0.2">
      <c r="A219" s="48" t="s">
        <v>290</v>
      </c>
      <c r="B219" s="48" t="s">
        <v>411</v>
      </c>
      <c r="C219" s="48">
        <v>5.8000000000000003E-2</v>
      </c>
      <c r="D219" s="48">
        <v>0.11</v>
      </c>
      <c r="E219" s="48">
        <v>5.3999999999999999E-2</v>
      </c>
      <c r="F219" s="48">
        <v>0.10100000000000001</v>
      </c>
      <c r="G219" s="48">
        <v>9.6000000000000002E-2</v>
      </c>
      <c r="H219" s="48">
        <v>0.113</v>
      </c>
      <c r="I219" s="48">
        <v>3.4000000000000002E-2</v>
      </c>
      <c r="J219" s="48">
        <v>7.1999999999999995E-2</v>
      </c>
      <c r="K219" s="48">
        <v>6.2E-2</v>
      </c>
      <c r="L219" s="48">
        <v>8.5999999999999993E-2</v>
      </c>
      <c r="M219" s="48">
        <v>7.4999999999999997E-2</v>
      </c>
      <c r="N219" s="48">
        <v>3.5999999999999997E-2</v>
      </c>
      <c r="O219" s="48">
        <v>8.4000000000000005E-2</v>
      </c>
      <c r="P219" s="48">
        <v>8.7999999999999995E-2</v>
      </c>
    </row>
    <row r="220" spans="1:16" x14ac:dyDescent="0.2">
      <c r="A220" s="48" t="s">
        <v>290</v>
      </c>
      <c r="B220" s="48" t="s">
        <v>412</v>
      </c>
      <c r="C220" s="48">
        <v>0.439</v>
      </c>
      <c r="D220" s="48">
        <v>1.48</v>
      </c>
      <c r="E220" s="48">
        <v>0.51600000000000001</v>
      </c>
      <c r="F220" s="48">
        <v>0.84599999999999997</v>
      </c>
      <c r="G220" s="48">
        <v>0.53300000000000003</v>
      </c>
      <c r="H220" s="48">
        <v>0.82699999999999996</v>
      </c>
      <c r="I220" s="48">
        <v>0.109</v>
      </c>
      <c r="J220" s="48">
        <v>0.56200000000000006</v>
      </c>
      <c r="K220" s="48">
        <v>1.83</v>
      </c>
      <c r="L220" s="48">
        <v>0.39</v>
      </c>
      <c r="M220" s="48">
        <v>0.82099999999999995</v>
      </c>
      <c r="N220" s="48">
        <v>0.68300000000000005</v>
      </c>
      <c r="O220" s="48">
        <v>0.91200000000000003</v>
      </c>
      <c r="P220" s="48">
        <v>0.63400000000000001</v>
      </c>
    </row>
    <row r="221" spans="1:16" x14ac:dyDescent="0.2">
      <c r="A221" s="48" t="s">
        <v>174</v>
      </c>
      <c r="B221" s="48" t="s">
        <v>413</v>
      </c>
      <c r="C221" s="48">
        <v>92.7</v>
      </c>
      <c r="D221" s="48">
        <v>95.8</v>
      </c>
      <c r="E221" s="48">
        <v>83.8</v>
      </c>
      <c r="F221" s="48">
        <v>92.6</v>
      </c>
      <c r="G221" s="48">
        <v>114</v>
      </c>
      <c r="H221" s="48">
        <v>100</v>
      </c>
      <c r="I221" s="48">
        <v>116</v>
      </c>
      <c r="J221" s="48">
        <v>78.7</v>
      </c>
      <c r="K221" s="48">
        <v>75.599999999999994</v>
      </c>
      <c r="L221" s="48">
        <v>118</v>
      </c>
      <c r="M221" s="48">
        <v>96.3</v>
      </c>
      <c r="N221" s="48">
        <v>119</v>
      </c>
      <c r="O221" s="48">
        <v>84.2</v>
      </c>
      <c r="P221" s="48">
        <v>73.599999999999994</v>
      </c>
    </row>
    <row r="222" spans="1:16" x14ac:dyDescent="0.2">
      <c r="A222" s="48" t="s">
        <v>174</v>
      </c>
      <c r="B222" s="48" t="s">
        <v>414</v>
      </c>
      <c r="C222" s="48">
        <v>61.5</v>
      </c>
      <c r="D222" s="48">
        <v>116</v>
      </c>
      <c r="E222" s="48">
        <v>64.099999999999994</v>
      </c>
      <c r="F222" s="48">
        <v>51.4</v>
      </c>
      <c r="G222" s="48">
        <v>85.3</v>
      </c>
      <c r="H222" s="48">
        <v>55.9</v>
      </c>
      <c r="I222" s="48">
        <v>18.7</v>
      </c>
      <c r="J222" s="48">
        <v>47.5</v>
      </c>
      <c r="K222" s="48">
        <v>79.400000000000006</v>
      </c>
      <c r="L222" s="48">
        <v>110</v>
      </c>
      <c r="M222" s="48">
        <v>81</v>
      </c>
      <c r="N222" s="48">
        <v>58.7</v>
      </c>
      <c r="O222" s="48">
        <v>85.1</v>
      </c>
      <c r="P222" s="48">
        <v>72.599999999999994</v>
      </c>
    </row>
    <row r="223" spans="1:16" x14ac:dyDescent="0.2">
      <c r="A223" s="48" t="s">
        <v>181</v>
      </c>
      <c r="B223" s="48" t="s">
        <v>415</v>
      </c>
      <c r="C223" s="48">
        <v>1.27</v>
      </c>
      <c r="D223" s="48">
        <v>2.04</v>
      </c>
      <c r="E223" s="48">
        <v>1.1599999999999999</v>
      </c>
      <c r="F223" s="48">
        <v>1.9</v>
      </c>
      <c r="G223" s="48">
        <v>1.19</v>
      </c>
      <c r="H223" s="48">
        <v>2.5099999999999998</v>
      </c>
      <c r="I223" s="48">
        <v>0.54900000000000004</v>
      </c>
      <c r="J223" s="48">
        <v>1.36</v>
      </c>
      <c r="K223" s="48">
        <v>5.48</v>
      </c>
      <c r="L223" s="48">
        <v>1.1399999999999999</v>
      </c>
      <c r="M223" s="48">
        <v>1.1299999999999999</v>
      </c>
      <c r="N223" s="48">
        <v>2.21</v>
      </c>
      <c r="O223" s="48">
        <v>3.65</v>
      </c>
      <c r="P223" s="48">
        <v>1.44</v>
      </c>
    </row>
    <row r="224" spans="1:16" x14ac:dyDescent="0.2">
      <c r="A224" s="48" t="s">
        <v>181</v>
      </c>
      <c r="B224" s="48" t="s">
        <v>416</v>
      </c>
      <c r="C224" s="48">
        <v>9.01</v>
      </c>
      <c r="D224" s="48">
        <v>7.26</v>
      </c>
      <c r="E224" s="48">
        <v>6.39</v>
      </c>
      <c r="F224" s="48">
        <v>6.64</v>
      </c>
      <c r="G224" s="48">
        <v>14</v>
      </c>
      <c r="H224" s="48">
        <v>4.1500000000000004</v>
      </c>
      <c r="I224" s="48">
        <v>7.4</v>
      </c>
      <c r="J224" s="48">
        <v>5.98</v>
      </c>
      <c r="K224" s="48">
        <v>8.51</v>
      </c>
      <c r="L224" s="48">
        <v>11.8</v>
      </c>
      <c r="M224" s="48">
        <v>6.73</v>
      </c>
      <c r="N224" s="48">
        <v>10.9</v>
      </c>
      <c r="O224" s="48">
        <v>7.08</v>
      </c>
      <c r="P224" s="48">
        <v>10.7</v>
      </c>
    </row>
    <row r="225" spans="1:16" x14ac:dyDescent="0.2">
      <c r="A225" s="48" t="s">
        <v>417</v>
      </c>
      <c r="B225" s="48" t="s">
        <v>418</v>
      </c>
      <c r="C225" s="48">
        <v>0.754</v>
      </c>
      <c r="D225" s="48">
        <v>0.32700000000000001</v>
      </c>
      <c r="E225" s="48">
        <v>0.435</v>
      </c>
      <c r="F225" s="48">
        <v>0.875</v>
      </c>
      <c r="G225" s="48">
        <v>0.88800000000000001</v>
      </c>
      <c r="H225" s="48">
        <v>0.49099999999999999</v>
      </c>
      <c r="I225" s="48">
        <v>0.73</v>
      </c>
      <c r="J225" s="48">
        <v>0.72899999999999998</v>
      </c>
      <c r="K225" s="48">
        <v>0.60599999999999998</v>
      </c>
      <c r="L225" s="48">
        <v>0.69699999999999995</v>
      </c>
      <c r="M225" s="48">
        <v>0.40100000000000002</v>
      </c>
      <c r="N225" s="48">
        <v>0.35599999999999998</v>
      </c>
      <c r="O225" s="48">
        <v>0.59299999999999997</v>
      </c>
      <c r="P225" s="48">
        <v>0.78300000000000003</v>
      </c>
    </row>
    <row r="226" spans="1:16" x14ac:dyDescent="0.2">
      <c r="A226" s="48" t="s">
        <v>202</v>
      </c>
      <c r="B226" s="48" t="s">
        <v>419</v>
      </c>
      <c r="C226" s="48">
        <v>0.93899999999999995</v>
      </c>
      <c r="D226" s="48">
        <v>0.376</v>
      </c>
      <c r="E226" s="48">
        <v>0.58699999999999997</v>
      </c>
      <c r="F226" s="48">
        <v>1.07</v>
      </c>
      <c r="G226" s="48">
        <v>0.95</v>
      </c>
      <c r="H226" s="48">
        <v>0.54800000000000004</v>
      </c>
      <c r="I226" s="48">
        <v>1.08</v>
      </c>
      <c r="J226" s="48">
        <v>0.628</v>
      </c>
      <c r="K226" s="48">
        <v>0.69099999999999995</v>
      </c>
      <c r="L226" s="48">
        <v>0.90300000000000002</v>
      </c>
      <c r="M226" s="48">
        <v>0.68</v>
      </c>
      <c r="N226" s="48">
        <v>0.51600000000000001</v>
      </c>
      <c r="O226" s="48">
        <v>0.66300000000000003</v>
      </c>
      <c r="P226" s="48">
        <v>0.79200000000000004</v>
      </c>
    </row>
    <row r="227" spans="1:16" x14ac:dyDescent="0.2">
      <c r="A227" s="48" t="s">
        <v>420</v>
      </c>
      <c r="B227" s="48" t="s">
        <v>421</v>
      </c>
      <c r="C227" s="48">
        <v>99.5</v>
      </c>
      <c r="D227" s="48">
        <v>49.9</v>
      </c>
      <c r="E227" s="48">
        <v>83.3</v>
      </c>
      <c r="F227" s="48">
        <v>94.5</v>
      </c>
      <c r="G227" s="48">
        <v>64.7</v>
      </c>
      <c r="H227" s="48">
        <v>79.599999999999994</v>
      </c>
      <c r="I227" s="48">
        <v>77.2</v>
      </c>
      <c r="J227" s="48">
        <v>54.7</v>
      </c>
      <c r="K227" s="48">
        <v>75.8</v>
      </c>
      <c r="L227" s="48">
        <v>83.1</v>
      </c>
      <c r="M227" s="48">
        <v>96.9</v>
      </c>
      <c r="N227" s="48">
        <v>90.6</v>
      </c>
      <c r="O227" s="48">
        <v>92.8</v>
      </c>
      <c r="P227" s="48">
        <v>104</v>
      </c>
    </row>
    <row r="228" spans="1:16" x14ac:dyDescent="0.2">
      <c r="A228" s="48" t="s">
        <v>290</v>
      </c>
      <c r="B228" s="48" t="s">
        <v>422</v>
      </c>
      <c r="C228" s="48">
        <v>0.06</v>
      </c>
      <c r="D228" s="48">
        <v>7.8E-2</v>
      </c>
      <c r="E228" s="48">
        <v>4.2000000000000003E-2</v>
      </c>
      <c r="F228" s="48">
        <v>7.0999999999999994E-2</v>
      </c>
      <c r="G228" s="48">
        <v>6.7000000000000004E-2</v>
      </c>
      <c r="H228" s="48">
        <v>7.0000000000000007E-2</v>
      </c>
      <c r="I228" s="48">
        <v>2.5000000000000001E-2</v>
      </c>
      <c r="J228" s="48">
        <v>4.2000000000000003E-2</v>
      </c>
      <c r="K228" s="48">
        <v>4.4999999999999998E-2</v>
      </c>
      <c r="L228" s="48">
        <v>6.7000000000000004E-2</v>
      </c>
      <c r="M228" s="48">
        <v>8.1000000000000003E-2</v>
      </c>
      <c r="N228" s="48">
        <v>3.3000000000000002E-2</v>
      </c>
      <c r="O228" s="48">
        <v>6.3E-2</v>
      </c>
      <c r="P228" s="48">
        <v>4.2000000000000003E-2</v>
      </c>
    </row>
    <row r="229" spans="1:16" x14ac:dyDescent="0.2">
      <c r="A229" s="48" t="s">
        <v>231</v>
      </c>
      <c r="B229" s="48" t="s">
        <v>423</v>
      </c>
      <c r="C229" s="48">
        <v>0.13100000000000001</v>
      </c>
      <c r="D229" s="48">
        <v>0.111</v>
      </c>
      <c r="E229" s="48">
        <v>0.13400000000000001</v>
      </c>
      <c r="F229" s="48">
        <v>7.9000000000000001E-2</v>
      </c>
      <c r="G229" s="48">
        <v>0.108</v>
      </c>
      <c r="H229" s="48">
        <v>0.13800000000000001</v>
      </c>
      <c r="I229" s="48">
        <v>0.09</v>
      </c>
      <c r="J229" s="48">
        <v>9.1999999999999998E-2</v>
      </c>
      <c r="K229" s="48">
        <v>0.11700000000000001</v>
      </c>
      <c r="L229" s="48">
        <v>9.7000000000000003E-2</v>
      </c>
      <c r="M229" s="48">
        <v>8.5999999999999993E-2</v>
      </c>
      <c r="N229" s="48">
        <v>0.11899999999999999</v>
      </c>
      <c r="O229" s="48">
        <v>0.108</v>
      </c>
      <c r="P229" s="48">
        <v>0.124</v>
      </c>
    </row>
    <row r="230" spans="1:16" x14ac:dyDescent="0.2">
      <c r="A230" s="48" t="s">
        <v>255</v>
      </c>
      <c r="B230" s="48" t="s">
        <v>424</v>
      </c>
      <c r="C230" s="48">
        <v>6.7000000000000004E-2</v>
      </c>
      <c r="D230" s="48">
        <v>0.28199999999999997</v>
      </c>
      <c r="E230" s="48">
        <v>7.5999999999999998E-2</v>
      </c>
      <c r="F230" s="48">
        <v>7.0000000000000007E-2</v>
      </c>
      <c r="G230" s="48">
        <v>8.7999999999999995E-2</v>
      </c>
      <c r="H230" s="48">
        <v>0.188</v>
      </c>
      <c r="I230" s="48">
        <v>4.7E-2</v>
      </c>
      <c r="J230" s="48">
        <v>0.111</v>
      </c>
      <c r="K230" s="48">
        <v>9.7000000000000003E-2</v>
      </c>
      <c r="L230" s="48">
        <v>4.7E-2</v>
      </c>
      <c r="M230" s="48">
        <v>9.0999999999999998E-2</v>
      </c>
      <c r="N230" s="48">
        <v>0.124</v>
      </c>
      <c r="O230" s="48">
        <v>0.16400000000000001</v>
      </c>
      <c r="P230" s="48">
        <v>8.5000000000000006E-2</v>
      </c>
    </row>
    <row r="231" spans="1:16" x14ac:dyDescent="0.2">
      <c r="A231" s="48" t="s">
        <v>181</v>
      </c>
      <c r="B231" s="48" t="s">
        <v>425</v>
      </c>
      <c r="C231" s="48">
        <v>14.4</v>
      </c>
      <c r="D231" s="48">
        <v>14.7</v>
      </c>
      <c r="E231" s="48">
        <v>12.7</v>
      </c>
      <c r="F231" s="48">
        <v>15.9</v>
      </c>
      <c r="G231" s="48">
        <v>15.5</v>
      </c>
      <c r="H231" s="48">
        <v>15.5</v>
      </c>
      <c r="I231" s="48">
        <v>18.7</v>
      </c>
      <c r="J231" s="48">
        <v>15.4</v>
      </c>
      <c r="K231" s="48">
        <v>16</v>
      </c>
      <c r="L231" s="48">
        <v>15.6</v>
      </c>
      <c r="M231" s="48">
        <v>14.9</v>
      </c>
      <c r="N231" s="48">
        <v>15.6</v>
      </c>
      <c r="O231" s="48">
        <v>15.6</v>
      </c>
      <c r="P231" s="48">
        <v>14.5</v>
      </c>
    </row>
    <row r="232" spans="1:16" x14ac:dyDescent="0.2">
      <c r="A232" s="48" t="s">
        <v>188</v>
      </c>
      <c r="B232" s="48" t="s">
        <v>426</v>
      </c>
      <c r="C232" s="48">
        <v>0.11899999999999999</v>
      </c>
      <c r="D232" s="48">
        <v>0.109</v>
      </c>
      <c r="E232" s="48">
        <v>0.12</v>
      </c>
      <c r="F232" s="48">
        <v>0.11899999999999999</v>
      </c>
      <c r="G232" s="48">
        <v>0.217</v>
      </c>
      <c r="H232" s="48">
        <v>0.123</v>
      </c>
      <c r="I232" s="48">
        <v>0.214</v>
      </c>
      <c r="J232" s="48">
        <v>6.8000000000000005E-2</v>
      </c>
      <c r="K232" s="48">
        <v>0.11899999999999999</v>
      </c>
      <c r="L232" s="48">
        <v>0.125</v>
      </c>
      <c r="M232" s="48">
        <v>0.23</v>
      </c>
      <c r="N232" s="48">
        <v>6.4000000000000001E-2</v>
      </c>
      <c r="O232" s="48">
        <v>0.216</v>
      </c>
      <c r="P232" s="48">
        <v>0.09</v>
      </c>
    </row>
    <row r="233" spans="1:16" x14ac:dyDescent="0.2">
      <c r="A233" s="48" t="s">
        <v>246</v>
      </c>
      <c r="B233" s="48" t="s">
        <v>427</v>
      </c>
      <c r="C233" s="48">
        <v>3.44</v>
      </c>
      <c r="D233" s="48">
        <v>3.72</v>
      </c>
      <c r="E233" s="48">
        <v>2.2400000000000002</v>
      </c>
      <c r="F233" s="48">
        <v>2.48</v>
      </c>
      <c r="G233" s="48">
        <v>6.23</v>
      </c>
      <c r="H233" s="48">
        <v>4.22</v>
      </c>
      <c r="I233" s="48">
        <v>5.41</v>
      </c>
      <c r="J233" s="48">
        <v>2.1</v>
      </c>
      <c r="K233" s="48">
        <v>1.47</v>
      </c>
      <c r="L233" s="48">
        <v>4.4800000000000004</v>
      </c>
      <c r="M233" s="48">
        <v>4.01</v>
      </c>
      <c r="N233" s="48">
        <v>3.16</v>
      </c>
      <c r="O233" s="48">
        <v>1.7</v>
      </c>
      <c r="P233" s="48">
        <v>1.58</v>
      </c>
    </row>
    <row r="234" spans="1:16" x14ac:dyDescent="0.2">
      <c r="A234" s="48" t="s">
        <v>290</v>
      </c>
      <c r="B234" s="48" t="s">
        <v>428</v>
      </c>
      <c r="C234" s="48">
        <v>0.21299999999999999</v>
      </c>
      <c r="D234" s="48">
        <v>0.17399999999999999</v>
      </c>
      <c r="E234" s="48">
        <v>0.26200000000000001</v>
      </c>
      <c r="F234" s="48">
        <v>0.23899999999999999</v>
      </c>
      <c r="G234" s="48">
        <v>0.33100000000000002</v>
      </c>
      <c r="H234" s="48">
        <v>0.19400000000000001</v>
      </c>
      <c r="I234" s="48">
        <v>7.1999999999999995E-2</v>
      </c>
      <c r="J234" s="48">
        <v>0.182</v>
      </c>
      <c r="K234" s="48">
        <v>0.17399999999999999</v>
      </c>
      <c r="L234" s="48">
        <v>0.64300000000000002</v>
      </c>
      <c r="M234" s="48">
        <v>0.14699999999999999</v>
      </c>
      <c r="N234" s="48">
        <v>0.153</v>
      </c>
      <c r="O234" s="48">
        <v>0.23599999999999999</v>
      </c>
      <c r="P234" s="48">
        <v>0.217</v>
      </c>
    </row>
    <row r="235" spans="1:16" x14ac:dyDescent="0.2">
      <c r="A235" s="48" t="s">
        <v>255</v>
      </c>
      <c r="B235" s="48" t="s">
        <v>429</v>
      </c>
      <c r="C235" s="48">
        <v>0.126</v>
      </c>
      <c r="D235" s="48">
        <v>4.4999999999999998E-2</v>
      </c>
      <c r="E235" s="48">
        <v>0.05</v>
      </c>
      <c r="F235" s="48">
        <v>0.09</v>
      </c>
      <c r="G235" s="48">
        <v>7.1999999999999995E-2</v>
      </c>
      <c r="H235" s="48">
        <v>6.9000000000000006E-2</v>
      </c>
      <c r="I235" s="48">
        <v>0.104</v>
      </c>
      <c r="J235" s="48">
        <v>0.08</v>
      </c>
      <c r="K235" s="48">
        <v>0.08</v>
      </c>
      <c r="L235" s="48">
        <v>7.1999999999999995E-2</v>
      </c>
      <c r="M235" s="48">
        <v>7.1999999999999995E-2</v>
      </c>
      <c r="N235" s="48">
        <v>7.5999999999999998E-2</v>
      </c>
      <c r="O235" s="48">
        <v>0.10100000000000001</v>
      </c>
      <c r="P235" s="48">
        <v>8.2000000000000003E-2</v>
      </c>
    </row>
    <row r="236" spans="1:16" x14ac:dyDescent="0.2">
      <c r="A236" s="48" t="s">
        <v>181</v>
      </c>
      <c r="B236" s="48" t="s">
        <v>430</v>
      </c>
      <c r="C236" s="48">
        <v>0.46600000000000003</v>
      </c>
      <c r="D236" s="48">
        <v>0.438</v>
      </c>
      <c r="E236" s="48">
        <v>0.33500000000000002</v>
      </c>
      <c r="F236" s="48">
        <v>0.56000000000000005</v>
      </c>
      <c r="G236" s="48">
        <v>0.53400000000000003</v>
      </c>
      <c r="H236" s="48">
        <v>0.36299999999999999</v>
      </c>
      <c r="I236" s="48">
        <v>0.23599999999999999</v>
      </c>
      <c r="J236" s="48">
        <v>0.58599999999999997</v>
      </c>
      <c r="K236" s="48">
        <v>0.42799999999999999</v>
      </c>
      <c r="L236" s="48">
        <v>0.34100000000000003</v>
      </c>
      <c r="M236" s="48">
        <v>0.38400000000000001</v>
      </c>
      <c r="N236" s="48">
        <v>0.61199999999999999</v>
      </c>
      <c r="O236" s="48">
        <v>0.41899999999999998</v>
      </c>
      <c r="P236" s="48">
        <v>0.42599999999999999</v>
      </c>
    </row>
    <row r="237" spans="1:16" x14ac:dyDescent="0.2">
      <c r="A237" s="48" t="s">
        <v>431</v>
      </c>
      <c r="B237" s="48" t="s">
        <v>432</v>
      </c>
      <c r="C237" s="48">
        <v>1.1499999999999999</v>
      </c>
      <c r="D237" s="48">
        <v>0.79200000000000004</v>
      </c>
      <c r="E237" s="48">
        <v>1.19</v>
      </c>
      <c r="F237" s="48">
        <v>1.04</v>
      </c>
      <c r="G237" s="48">
        <v>0.95599999999999996</v>
      </c>
      <c r="H237" s="48">
        <v>0.94899999999999995</v>
      </c>
      <c r="I237" s="48">
        <v>0.84199999999999997</v>
      </c>
      <c r="J237" s="48">
        <v>1.1299999999999999</v>
      </c>
      <c r="K237" s="48">
        <v>1.25</v>
      </c>
      <c r="L237" s="48">
        <v>0.92700000000000005</v>
      </c>
      <c r="M237" s="48">
        <v>0.748</v>
      </c>
      <c r="N237" s="48">
        <v>0.88600000000000001</v>
      </c>
      <c r="O237" s="48">
        <v>1.06</v>
      </c>
      <c r="P237" s="48">
        <v>1.4</v>
      </c>
    </row>
    <row r="238" spans="1:16" x14ac:dyDescent="0.2">
      <c r="A238" s="48" t="s">
        <v>202</v>
      </c>
      <c r="B238" s="48" t="s">
        <v>433</v>
      </c>
      <c r="C238" s="48">
        <v>3.25</v>
      </c>
      <c r="D238" s="48">
        <v>2.67</v>
      </c>
      <c r="E238" s="48">
        <v>2.41</v>
      </c>
      <c r="F238" s="48">
        <v>3.61</v>
      </c>
      <c r="G238" s="48">
        <v>3.92</v>
      </c>
      <c r="H238" s="48">
        <v>2.84</v>
      </c>
      <c r="I238" s="48">
        <v>4.55</v>
      </c>
      <c r="J238" s="48">
        <v>3.44</v>
      </c>
      <c r="K238" s="48">
        <v>3.15</v>
      </c>
      <c r="L238" s="48">
        <v>3.66</v>
      </c>
      <c r="M238" s="48">
        <v>4.1900000000000004</v>
      </c>
      <c r="N238" s="48">
        <v>3.03</v>
      </c>
      <c r="O238" s="48">
        <v>3.54</v>
      </c>
      <c r="P238" s="48">
        <v>3.17</v>
      </c>
    </row>
    <row r="239" spans="1:16" x14ac:dyDescent="0.2">
      <c r="A239" s="48" t="s">
        <v>255</v>
      </c>
      <c r="B239" s="48" t="s">
        <v>434</v>
      </c>
      <c r="C239" s="48">
        <v>0.113</v>
      </c>
      <c r="D239" s="48">
        <v>0.13300000000000001</v>
      </c>
      <c r="E239" s="48">
        <v>7.4999999999999997E-2</v>
      </c>
      <c r="F239" s="48">
        <v>5.0999999999999997E-2</v>
      </c>
      <c r="G239" s="48">
        <v>0.106</v>
      </c>
      <c r="H239" s="48">
        <v>7.2999999999999995E-2</v>
      </c>
      <c r="I239" s="48">
        <v>4.2999999999999997E-2</v>
      </c>
      <c r="J239" s="48">
        <v>0.126</v>
      </c>
      <c r="K239" s="48">
        <v>0.11899999999999999</v>
      </c>
      <c r="L239" s="48">
        <v>6.3E-2</v>
      </c>
      <c r="M239" s="48">
        <v>5.1999999999999998E-2</v>
      </c>
      <c r="N239" s="48">
        <v>9.5000000000000001E-2</v>
      </c>
      <c r="O239" s="48">
        <v>0.06</v>
      </c>
      <c r="P239" s="48">
        <v>0.121</v>
      </c>
    </row>
    <row r="240" spans="1:16" x14ac:dyDescent="0.2">
      <c r="A240" s="48" t="s">
        <v>290</v>
      </c>
      <c r="B240" s="48" t="s">
        <v>435</v>
      </c>
      <c r="C240" s="48">
        <v>4.4999999999999998E-2</v>
      </c>
      <c r="D240" s="48">
        <v>0.10199999999999999</v>
      </c>
      <c r="E240" s="48">
        <v>4.2999999999999997E-2</v>
      </c>
      <c r="F240" s="48">
        <v>6.2E-2</v>
      </c>
      <c r="G240" s="48">
        <v>5.6000000000000001E-2</v>
      </c>
      <c r="H240" s="48">
        <v>0.104</v>
      </c>
      <c r="I240" s="48">
        <v>2.1999999999999999E-2</v>
      </c>
      <c r="J240" s="48">
        <v>7.1999999999999995E-2</v>
      </c>
      <c r="K240" s="48">
        <v>5.8000000000000003E-2</v>
      </c>
      <c r="L240" s="48">
        <v>4.4999999999999998E-2</v>
      </c>
      <c r="M240" s="48">
        <v>5.2999999999999999E-2</v>
      </c>
      <c r="N240" s="48">
        <v>3.1E-2</v>
      </c>
      <c r="O240" s="48">
        <v>8.2000000000000003E-2</v>
      </c>
      <c r="P240" s="48">
        <v>0.11600000000000001</v>
      </c>
    </row>
    <row r="241" spans="1:16" x14ac:dyDescent="0.2">
      <c r="A241" s="48" t="s">
        <v>290</v>
      </c>
      <c r="B241" s="48" t="s">
        <v>436</v>
      </c>
      <c r="C241" s="48">
        <v>0.38800000000000001</v>
      </c>
      <c r="D241" s="48">
        <v>0.45900000000000002</v>
      </c>
      <c r="E241" s="48">
        <v>0.40300000000000002</v>
      </c>
      <c r="F241" s="48">
        <v>0.495</v>
      </c>
      <c r="G241" s="48">
        <v>0.45700000000000002</v>
      </c>
      <c r="H241" s="48">
        <v>0.38500000000000001</v>
      </c>
      <c r="I241" s="48">
        <v>0.129</v>
      </c>
      <c r="J241" s="48">
        <v>0.44600000000000001</v>
      </c>
      <c r="K241" s="48">
        <v>0.45800000000000002</v>
      </c>
      <c r="L241" s="48">
        <v>0.495</v>
      </c>
      <c r="M241" s="48">
        <v>0.32600000000000001</v>
      </c>
      <c r="N241" s="48">
        <v>0.28999999999999998</v>
      </c>
      <c r="O241" s="48">
        <v>0.439</v>
      </c>
      <c r="P241" s="48">
        <v>0.48199999999999998</v>
      </c>
    </row>
    <row r="242" spans="1:16" x14ac:dyDescent="0.2">
      <c r="A242" s="48" t="s">
        <v>231</v>
      </c>
      <c r="B242" s="48" t="s">
        <v>437</v>
      </c>
      <c r="C242" s="48">
        <v>2.16</v>
      </c>
      <c r="D242" s="48">
        <v>1.97</v>
      </c>
      <c r="E242" s="48">
        <v>2.77</v>
      </c>
      <c r="F242" s="48">
        <v>1.68</v>
      </c>
      <c r="G242" s="48">
        <v>1.67</v>
      </c>
      <c r="H242" s="48">
        <v>2.11</v>
      </c>
      <c r="I242" s="48">
        <v>1.58</v>
      </c>
      <c r="J242" s="48">
        <v>2.11</v>
      </c>
      <c r="K242" s="48">
        <v>2.2799999999999998</v>
      </c>
      <c r="L242" s="48">
        <v>1.51</v>
      </c>
      <c r="M242" s="48">
        <v>1.83</v>
      </c>
      <c r="N242" s="48">
        <v>1.91</v>
      </c>
      <c r="O242" s="48">
        <v>2.08</v>
      </c>
      <c r="P242" s="48">
        <v>2.8</v>
      </c>
    </row>
    <row r="243" spans="1:16" x14ac:dyDescent="0.2">
      <c r="A243" s="48" t="s">
        <v>181</v>
      </c>
      <c r="B243" s="48" t="s">
        <v>438</v>
      </c>
      <c r="C243" s="48">
        <v>526</v>
      </c>
      <c r="D243" s="48">
        <v>563</v>
      </c>
      <c r="E243" s="48">
        <v>461</v>
      </c>
      <c r="F243" s="48">
        <v>573</v>
      </c>
      <c r="G243" s="48">
        <v>651</v>
      </c>
      <c r="H243" s="48">
        <v>584</v>
      </c>
      <c r="I243" s="48">
        <v>680</v>
      </c>
      <c r="J243" s="48">
        <v>628</v>
      </c>
      <c r="K243" s="48">
        <v>545</v>
      </c>
      <c r="L243" s="48">
        <v>563</v>
      </c>
      <c r="M243" s="48">
        <v>590</v>
      </c>
      <c r="N243" s="48">
        <v>584</v>
      </c>
      <c r="O243" s="48">
        <v>527</v>
      </c>
      <c r="P243" s="48">
        <v>508</v>
      </c>
    </row>
    <row r="244" spans="1:16" x14ac:dyDescent="0.2">
      <c r="A244" s="48" t="s">
        <v>174</v>
      </c>
      <c r="B244" s="48" t="s">
        <v>439</v>
      </c>
      <c r="C244" s="48">
        <v>45</v>
      </c>
      <c r="D244" s="48">
        <v>56.4</v>
      </c>
      <c r="E244" s="48">
        <v>44.4</v>
      </c>
      <c r="F244" s="48">
        <v>63.1</v>
      </c>
      <c r="G244" s="48">
        <v>49.6</v>
      </c>
      <c r="H244" s="48">
        <v>46.4</v>
      </c>
      <c r="I244" s="48">
        <v>40.1</v>
      </c>
      <c r="J244" s="48">
        <v>28.7</v>
      </c>
      <c r="K244" s="48">
        <v>55.5</v>
      </c>
      <c r="L244" s="48">
        <v>54.2</v>
      </c>
      <c r="M244" s="48">
        <v>43.7</v>
      </c>
      <c r="N244" s="48">
        <v>53.6</v>
      </c>
      <c r="O244" s="48">
        <v>52</v>
      </c>
      <c r="P244" s="48">
        <v>60.1</v>
      </c>
    </row>
    <row r="245" spans="1:16" x14ac:dyDescent="0.2">
      <c r="A245" s="48" t="s">
        <v>348</v>
      </c>
      <c r="B245" s="48" t="s">
        <v>440</v>
      </c>
      <c r="C245" s="48">
        <v>1819</v>
      </c>
      <c r="D245" s="48">
        <v>2057</v>
      </c>
      <c r="E245" s="48">
        <v>1458</v>
      </c>
      <c r="F245" s="48">
        <v>1921</v>
      </c>
      <c r="G245" s="48">
        <v>2023</v>
      </c>
      <c r="H245" s="48">
        <v>2004</v>
      </c>
      <c r="I245" s="48">
        <v>1430</v>
      </c>
      <c r="J245" s="48">
        <v>1627</v>
      </c>
      <c r="K245" s="48">
        <v>1877</v>
      </c>
      <c r="L245" s="48">
        <v>1823</v>
      </c>
      <c r="M245" s="48">
        <v>1763</v>
      </c>
      <c r="N245" s="48">
        <v>2220</v>
      </c>
      <c r="O245" s="48">
        <v>1541</v>
      </c>
      <c r="P245" s="48">
        <v>1914</v>
      </c>
    </row>
    <row r="246" spans="1:16" x14ac:dyDescent="0.2">
      <c r="A246" s="48" t="s">
        <v>202</v>
      </c>
      <c r="B246" s="48" t="s">
        <v>441</v>
      </c>
      <c r="C246" s="48">
        <v>0.65400000000000003</v>
      </c>
      <c r="D246" s="48">
        <v>0.54900000000000004</v>
      </c>
      <c r="E246" s="48">
        <v>0.53</v>
      </c>
      <c r="F246" s="48">
        <v>0.76700000000000002</v>
      </c>
      <c r="G246" s="48">
        <v>0.68899999999999995</v>
      </c>
      <c r="H246" s="48">
        <v>0.63300000000000001</v>
      </c>
      <c r="I246" s="48">
        <v>0.755</v>
      </c>
      <c r="J246" s="48">
        <v>0.55100000000000005</v>
      </c>
      <c r="K246" s="48">
        <v>0.63100000000000001</v>
      </c>
      <c r="L246" s="48">
        <v>0.71199999999999997</v>
      </c>
      <c r="M246" s="48">
        <v>0.69599999999999995</v>
      </c>
      <c r="N246" s="48">
        <v>0.64900000000000002</v>
      </c>
      <c r="O246" s="48">
        <v>0.65100000000000002</v>
      </c>
      <c r="P246" s="48">
        <v>0.61699999999999999</v>
      </c>
    </row>
    <row r="247" spans="1:16" x14ac:dyDescent="0.2">
      <c r="A247" s="48" t="s">
        <v>231</v>
      </c>
      <c r="B247" s="48" t="s">
        <v>442</v>
      </c>
      <c r="C247" s="48">
        <v>1.93</v>
      </c>
      <c r="D247" s="48">
        <v>2.1</v>
      </c>
      <c r="E247" s="48">
        <v>2.46</v>
      </c>
      <c r="F247" s="48">
        <v>1.32</v>
      </c>
      <c r="G247" s="48">
        <v>1.37</v>
      </c>
      <c r="H247" s="48">
        <v>1.91</v>
      </c>
      <c r="I247" s="48">
        <v>0.95099999999999996</v>
      </c>
      <c r="J247" s="48">
        <v>2.0299999999999998</v>
      </c>
      <c r="K247" s="48">
        <v>1.95</v>
      </c>
      <c r="L247" s="48">
        <v>0.94899999999999995</v>
      </c>
      <c r="M247" s="48">
        <v>1.25</v>
      </c>
      <c r="N247" s="48">
        <v>2.09</v>
      </c>
      <c r="O247" s="48">
        <v>1.39</v>
      </c>
      <c r="P247" s="48">
        <v>1.69</v>
      </c>
    </row>
    <row r="248" spans="1:16" x14ac:dyDescent="0.2">
      <c r="A248" s="48" t="s">
        <v>255</v>
      </c>
      <c r="B248" s="48" t="s">
        <v>443</v>
      </c>
      <c r="C248" s="48">
        <v>0.13900000000000001</v>
      </c>
      <c r="D248" s="48">
        <v>0.51</v>
      </c>
      <c r="E248" s="48">
        <v>0.20699999999999999</v>
      </c>
      <c r="F248" s="48">
        <v>0.14000000000000001</v>
      </c>
      <c r="G248" s="48">
        <v>0.23699999999999999</v>
      </c>
      <c r="H248" s="48">
        <v>0.39700000000000002</v>
      </c>
      <c r="I248" s="48">
        <v>0.11799999999999999</v>
      </c>
      <c r="J248" s="48">
        <v>0.17399999999999999</v>
      </c>
      <c r="K248" s="48">
        <v>0.18</v>
      </c>
      <c r="L248" s="48">
        <v>0.219</v>
      </c>
      <c r="M248" s="48">
        <v>0.247</v>
      </c>
      <c r="N248" s="48">
        <v>0.28100000000000003</v>
      </c>
      <c r="O248" s="48">
        <v>0.22600000000000001</v>
      </c>
      <c r="P248" s="48">
        <v>0.14599999999999999</v>
      </c>
    </row>
    <row r="249" spans="1:16" x14ac:dyDescent="0.2">
      <c r="A249" s="48" t="s">
        <v>202</v>
      </c>
      <c r="B249" s="48" t="s">
        <v>444</v>
      </c>
      <c r="C249" s="48">
        <v>7.7</v>
      </c>
      <c r="D249" s="48">
        <v>6.48</v>
      </c>
      <c r="E249" s="48">
        <v>5.82</v>
      </c>
      <c r="F249" s="48">
        <v>9.68</v>
      </c>
      <c r="G249" s="48">
        <v>8.6</v>
      </c>
      <c r="H249" s="48">
        <v>6.97</v>
      </c>
      <c r="I249" s="48">
        <v>10.7</v>
      </c>
      <c r="J249" s="48">
        <v>7.62</v>
      </c>
      <c r="K249" s="48">
        <v>7.7</v>
      </c>
      <c r="L249" s="48">
        <v>8.69</v>
      </c>
      <c r="M249" s="48">
        <v>7.95</v>
      </c>
      <c r="N249" s="48">
        <v>8.2799999999999994</v>
      </c>
      <c r="O249" s="48">
        <v>7.66</v>
      </c>
      <c r="P249" s="48">
        <v>7.87</v>
      </c>
    </row>
    <row r="250" spans="1:16" x14ac:dyDescent="0.2">
      <c r="A250" s="48" t="s">
        <v>196</v>
      </c>
      <c r="B250" s="48" t="s">
        <v>445</v>
      </c>
      <c r="C250" s="48">
        <v>3.4</v>
      </c>
      <c r="D250" s="48">
        <v>2.2200000000000002</v>
      </c>
      <c r="E250" s="48">
        <v>2.76</v>
      </c>
      <c r="F250" s="48">
        <v>3.24</v>
      </c>
      <c r="G250" s="48">
        <v>3.2</v>
      </c>
      <c r="H250" s="48">
        <v>2.4500000000000002</v>
      </c>
      <c r="I250" s="48">
        <v>4.1399999999999997</v>
      </c>
      <c r="J250" s="48">
        <v>2.96</v>
      </c>
      <c r="K250" s="48">
        <v>3.3</v>
      </c>
      <c r="L250" s="48">
        <v>2.63</v>
      </c>
      <c r="M250" s="48">
        <v>2.58</v>
      </c>
      <c r="N250" s="48">
        <v>2.21</v>
      </c>
      <c r="O250" s="48">
        <v>3.3</v>
      </c>
      <c r="P250" s="48">
        <v>3.83</v>
      </c>
    </row>
    <row r="251" spans="1:16" x14ac:dyDescent="0.2">
      <c r="A251" s="48" t="s">
        <v>174</v>
      </c>
      <c r="B251" s="48" t="s">
        <v>446</v>
      </c>
      <c r="C251" s="48">
        <v>617</v>
      </c>
      <c r="D251" s="48">
        <v>481</v>
      </c>
      <c r="E251" s="48">
        <v>513</v>
      </c>
      <c r="F251" s="48">
        <v>869</v>
      </c>
      <c r="G251" s="48">
        <v>859</v>
      </c>
      <c r="H251" s="48">
        <v>667</v>
      </c>
      <c r="I251" s="48">
        <v>778</v>
      </c>
      <c r="J251" s="48">
        <v>578</v>
      </c>
      <c r="K251" s="48">
        <v>530</v>
      </c>
      <c r="L251" s="48">
        <v>1084</v>
      </c>
      <c r="M251" s="48">
        <v>936</v>
      </c>
      <c r="N251" s="48">
        <v>737</v>
      </c>
      <c r="O251" s="48">
        <v>507</v>
      </c>
      <c r="P251" s="48">
        <v>280</v>
      </c>
    </row>
    <row r="252" spans="1:16" x14ac:dyDescent="0.2">
      <c r="A252" s="48" t="s">
        <v>231</v>
      </c>
      <c r="B252" s="48" t="s">
        <v>447</v>
      </c>
      <c r="C252" s="48">
        <v>0.51900000000000002</v>
      </c>
      <c r="D252" s="48">
        <v>0.59499999999999997</v>
      </c>
      <c r="E252" s="48">
        <v>0.71299999999999997</v>
      </c>
      <c r="F252" s="48">
        <v>0.69899999999999995</v>
      </c>
      <c r="G252" s="48">
        <v>0.48799999999999999</v>
      </c>
      <c r="H252" s="48">
        <v>0.60799999999999998</v>
      </c>
      <c r="I252" s="48">
        <v>0.41499999999999998</v>
      </c>
      <c r="J252" s="48">
        <v>0.73199999999999998</v>
      </c>
      <c r="K252" s="48">
        <v>0.57999999999999996</v>
      </c>
      <c r="L252" s="48">
        <v>0.47799999999999998</v>
      </c>
      <c r="M252" s="48">
        <v>0.45700000000000002</v>
      </c>
      <c r="N252" s="48">
        <v>0.52800000000000002</v>
      </c>
      <c r="O252" s="48">
        <v>0.51500000000000001</v>
      </c>
      <c r="P252" s="48">
        <v>0.7</v>
      </c>
    </row>
    <row r="253" spans="1:16" x14ac:dyDescent="0.2">
      <c r="A253" s="48" t="s">
        <v>290</v>
      </c>
      <c r="B253" s="48" t="s">
        <v>448</v>
      </c>
      <c r="C253" s="48">
        <v>39.700000000000003</v>
      </c>
      <c r="D253" s="48">
        <v>37.1</v>
      </c>
      <c r="E253" s="48">
        <v>34</v>
      </c>
      <c r="F253" s="48">
        <v>48.3</v>
      </c>
      <c r="G253" s="48">
        <v>45.6</v>
      </c>
      <c r="H253" s="48">
        <v>37.1</v>
      </c>
      <c r="I253" s="48">
        <v>24.7</v>
      </c>
      <c r="J253" s="48">
        <v>38.799999999999997</v>
      </c>
      <c r="K253" s="48">
        <v>34.6</v>
      </c>
      <c r="L253" s="48">
        <v>49</v>
      </c>
      <c r="M253" s="48">
        <v>44.6</v>
      </c>
      <c r="N253" s="48">
        <v>28.3</v>
      </c>
      <c r="O253" s="48">
        <v>33</v>
      </c>
      <c r="P253" s="48">
        <v>38.200000000000003</v>
      </c>
    </row>
    <row r="254" spans="1:16" x14ac:dyDescent="0.2">
      <c r="A254" s="48" t="s">
        <v>174</v>
      </c>
      <c r="B254" s="48" t="s">
        <v>449</v>
      </c>
      <c r="C254" s="48">
        <v>49.7</v>
      </c>
      <c r="D254" s="48">
        <v>35.4</v>
      </c>
      <c r="E254" s="48">
        <v>47.4</v>
      </c>
      <c r="F254" s="48">
        <v>57.6</v>
      </c>
      <c r="G254" s="48">
        <v>49.1</v>
      </c>
      <c r="H254" s="48">
        <v>52.9</v>
      </c>
      <c r="I254" s="48">
        <v>103</v>
      </c>
      <c r="J254" s="48">
        <v>51.6</v>
      </c>
      <c r="K254" s="48">
        <v>40.200000000000003</v>
      </c>
      <c r="L254" s="48">
        <v>53.7</v>
      </c>
      <c r="M254" s="48">
        <v>46</v>
      </c>
      <c r="N254" s="48">
        <v>68.7</v>
      </c>
      <c r="O254" s="48">
        <v>48.2</v>
      </c>
      <c r="P254" s="48">
        <v>59</v>
      </c>
    </row>
    <row r="255" spans="1:16" x14ac:dyDescent="0.2">
      <c r="A255" s="48" t="s">
        <v>202</v>
      </c>
      <c r="B255" s="48" t="s">
        <v>450</v>
      </c>
      <c r="C255" s="48">
        <v>2.08</v>
      </c>
      <c r="D255" s="48">
        <v>0.97899999999999998</v>
      </c>
      <c r="E255" s="48">
        <v>1.31</v>
      </c>
      <c r="F255" s="48">
        <v>2.83</v>
      </c>
      <c r="G255" s="48">
        <v>2</v>
      </c>
      <c r="H255" s="48">
        <v>1.22</v>
      </c>
      <c r="I255" s="48">
        <v>2.27</v>
      </c>
      <c r="J255" s="48">
        <v>1.92</v>
      </c>
      <c r="K255" s="48">
        <v>1.95</v>
      </c>
      <c r="L255" s="48">
        <v>2.13</v>
      </c>
      <c r="M255" s="48">
        <v>1.69</v>
      </c>
      <c r="N255" s="48">
        <v>1.29</v>
      </c>
      <c r="O255" s="48">
        <v>2.06</v>
      </c>
      <c r="P255" s="48">
        <v>2.08</v>
      </c>
    </row>
    <row r="256" spans="1:16" x14ac:dyDescent="0.2">
      <c r="A256" s="48" t="s">
        <v>202</v>
      </c>
      <c r="B256" s="48" t="s">
        <v>451</v>
      </c>
      <c r="C256" s="48">
        <v>9.41</v>
      </c>
      <c r="D256" s="48">
        <v>7</v>
      </c>
      <c r="E256" s="48">
        <v>7.1</v>
      </c>
      <c r="F256" s="48">
        <v>13</v>
      </c>
      <c r="G256" s="48">
        <v>10.8</v>
      </c>
      <c r="H256" s="48">
        <v>7.95</v>
      </c>
      <c r="I256" s="48">
        <v>13.4</v>
      </c>
      <c r="J256" s="48">
        <v>8.34</v>
      </c>
      <c r="K256" s="48">
        <v>8.18</v>
      </c>
      <c r="L256" s="48">
        <v>11.2</v>
      </c>
      <c r="M256" s="48">
        <v>9.94</v>
      </c>
      <c r="N256" s="48">
        <v>9.39</v>
      </c>
      <c r="O256" s="48">
        <v>9.2799999999999994</v>
      </c>
      <c r="P256" s="48">
        <v>9.86</v>
      </c>
    </row>
    <row r="257" spans="1:16" x14ac:dyDescent="0.2">
      <c r="A257" s="48" t="s">
        <v>202</v>
      </c>
      <c r="B257" s="48" t="s">
        <v>452</v>
      </c>
      <c r="C257" s="48">
        <v>0.63800000000000001</v>
      </c>
      <c r="D257" s="48">
        <v>0.51600000000000001</v>
      </c>
      <c r="E257" s="48">
        <v>0.496</v>
      </c>
      <c r="F257" s="48">
        <v>0.753</v>
      </c>
      <c r="G257" s="48">
        <v>0.68100000000000005</v>
      </c>
      <c r="H257" s="48">
        <v>0.51700000000000002</v>
      </c>
      <c r="I257" s="48">
        <v>0.86399999999999999</v>
      </c>
      <c r="J257" s="48">
        <v>0.59299999999999997</v>
      </c>
      <c r="K257" s="48">
        <v>0.61</v>
      </c>
      <c r="L257" s="48">
        <v>0.63300000000000001</v>
      </c>
      <c r="M257" s="48">
        <v>0.72499999999999998</v>
      </c>
      <c r="N257" s="48">
        <v>0.56200000000000006</v>
      </c>
      <c r="O257" s="48">
        <v>0.67200000000000004</v>
      </c>
      <c r="P257" s="48">
        <v>0.65400000000000003</v>
      </c>
    </row>
    <row r="258" spans="1:16" x14ac:dyDescent="0.2">
      <c r="A258" s="48" t="s">
        <v>255</v>
      </c>
      <c r="B258" s="48" t="s">
        <v>453</v>
      </c>
      <c r="C258" s="48">
        <v>7.0000000000000007E-2</v>
      </c>
      <c r="D258" s="48">
        <v>8.8999999999999996E-2</v>
      </c>
      <c r="E258" s="48">
        <v>7.0000000000000007E-2</v>
      </c>
      <c r="F258" s="48">
        <v>8.1000000000000003E-2</v>
      </c>
      <c r="G258" s="48">
        <v>0.10299999999999999</v>
      </c>
      <c r="H258" s="48">
        <v>0.13200000000000001</v>
      </c>
      <c r="I258" s="48">
        <v>0.104</v>
      </c>
      <c r="J258" s="48">
        <v>8.3000000000000004E-2</v>
      </c>
      <c r="K258" s="48">
        <v>7.3999999999999996E-2</v>
      </c>
      <c r="L258" s="48">
        <v>8.5000000000000006E-2</v>
      </c>
      <c r="M258" s="48">
        <v>8.1000000000000003E-2</v>
      </c>
      <c r="N258" s="48">
        <v>7.6999999999999999E-2</v>
      </c>
      <c r="O258" s="48">
        <v>0.108</v>
      </c>
      <c r="P258" s="48">
        <v>0.105</v>
      </c>
    </row>
  </sheetData>
  <conditionalFormatting sqref="C3:P86 C88:P258">
    <cfRule type="cellIs" dxfId="1" priority="3" operator="equal">
      <formula>0</formula>
    </cfRule>
  </conditionalFormatting>
  <hyperlinks>
    <hyperlink ref="E253" r:id="rId1" display="HMDB0000062" xr:uid="{50B4603D-F39C-44B6-91D2-FCE945EF8DB8}"/>
    <hyperlink ref="E104" r:id="rId2" display="HMDB0000201" xr:uid="{9BFBC6E5-5DD1-4ED1-98E5-EAD49C692CBA}"/>
    <hyperlink ref="E241" r:id="rId3" display="HMDB0000824" xr:uid="{291122CB-BC06-4721-A4B0-09A5E4CD07D0}"/>
    <hyperlink ref="E220" r:id="rId4" display="HMDB02095" xr:uid="{79AB3C41-BC9E-47C9-BB69-A4D63E3BBF84}"/>
    <hyperlink ref="E135" r:id="rId5" display="HMDB0000736" xr:uid="{728C3C1B-1875-4F2F-97A9-D083F7E580D3}"/>
    <hyperlink ref="E234" r:id="rId6" display="HMDB0000378" xr:uid="{685BA1EF-7F27-41B8-954C-5C6A5390F998}"/>
    <hyperlink ref="E141" r:id="rId7" display="HMDB0005066" xr:uid="{4C994DDE-181E-4C5E-A20E-E236C5992C39}"/>
    <hyperlink ref="E170" r:id="rId8" display="HMDB0002014" xr:uid="{CACC3D8E-EC48-4330-B6F7-93918E4058D5}"/>
    <hyperlink ref="E211" r:id="rId9" display="HMDB0000222" xr:uid="{26D8C3E5-555B-4A89-AD93-01AF1BF61C4D}"/>
    <hyperlink ref="E219" r:id="rId10" display="HMDB0006317" xr:uid="{02E75201-DE6A-4FC3-8F88-A6F0C9A3878A}"/>
    <hyperlink ref="E185" r:id="rId11" display="HMDB0000848" xr:uid="{6771477B-F5BB-4D9F-A501-912BA674B65A}"/>
    <hyperlink ref="E191" r:id="rId12" display="HMDB0005065" xr:uid="{CD3BEB59-FD75-4D86-9006-2F5961A95B87}"/>
    <hyperlink ref="E240" r:id="rId13" display="HMDB0006461" xr:uid="{BB63B54A-F140-497B-9676-050BBFA4C417}"/>
    <hyperlink ref="E174" r:id="rId14" display="HMDB0000161" xr:uid="{531D1D0C-3F99-499C-A4AD-9FF28C2F2CEB}"/>
    <hyperlink ref="E244" r:id="rId15" display="HMDB0000517" xr:uid="{92F6CC3B-C792-46F7-8320-A4813DB039D4}"/>
    <hyperlink ref="E6" r:id="rId16" display="HMDB0000168" xr:uid="{DDA84CAD-5DBA-4041-9731-C82374E57895}"/>
    <hyperlink ref="E142" r:id="rId17" display="HMDB0000191" xr:uid="{69F05707-97A8-4594-B11D-0961CDE4B48F}"/>
    <hyperlink ref="E254" r:id="rId18" display="HMDB0000574" xr:uid="{9B5902AC-6611-42D4-868D-A86106651E08}"/>
    <hyperlink ref="E251" r:id="rId19" display="HMDB0000641" xr:uid="{A766C3F4-24E3-4B0A-A9C4-058F3AB6115C}"/>
    <hyperlink ref="E197" r:id="rId20" display="HMDB0000148" xr:uid="{D53BDED9-D66A-456B-B287-AF17C2CC77D2}"/>
    <hyperlink ref="E192" r:id="rId21" display="HMDB0000123" xr:uid="{2290A512-DF49-4AA6-9B86-EA52C472A972}"/>
    <hyperlink ref="E4" r:id="rId22" display="HMDB0000177" xr:uid="{2CEF4468-8B7B-43F6-B636-478BCEB4A6DC}"/>
    <hyperlink ref="E117" r:id="rId23" display="HMDB0000172" xr:uid="{6ADB620E-ED74-4C6F-9281-2D1AEF0D6D24}"/>
    <hyperlink ref="E175" r:id="rId24" display="HMDB0000687" xr:uid="{6EAE5AF8-9335-4C18-8640-C3F990BB9010}"/>
    <hyperlink ref="E210" r:id="rId25" display="HMDB0000182" xr:uid="{2D0F324C-26B3-4386-892A-8279093E323C}"/>
    <hyperlink ref="E3" r:id="rId26" display="HMDB0000696" xr:uid="{5141595C-2F19-43A6-8016-6E1C57EE0E41}"/>
    <hyperlink ref="E194" r:id="rId27" display="HMDB0000159" xr:uid="{6E71F45D-A159-4D45-AA6A-9F18B9D5D7C8}"/>
    <hyperlink ref="E100" r:id="rId28" display="HMDB0000162" xr:uid="{BDF4D7EF-349A-46EE-B1D5-548D8C22C73D}"/>
    <hyperlink ref="E221" r:id="rId29" display="HMDB0000187" xr:uid="{4AA7BB8A-80D4-4701-AE4A-8621BB9192B3}"/>
    <hyperlink ref="E136" r:id="rId30" display="HMDB0000167" xr:uid="{C4019DEA-42EF-441F-AC19-90313F8C6B9C}"/>
    <hyperlink ref="E163" r:id="rId31" display="HMDB0000929" xr:uid="{8CAA05B1-519F-4F08-95C4-8083F438E705}"/>
    <hyperlink ref="E5" r:id="rId32" display="HMDB0000158" xr:uid="{6A262307-E21D-4C27-BF77-5BC4DD8E5058}"/>
    <hyperlink ref="E222" r:id="rId33" display="HMDB0000883" xr:uid="{35F3A77E-32E1-4504-8243-8A244EDEE8D9}"/>
    <hyperlink ref="E212" r:id="rId34" display="HMDB0000056" xr:uid="{F76524EE-09E5-44D0-8CEF-9C595312CEDB}"/>
    <hyperlink ref="E144" r:id="rId35" display="HMDB0000112" xr:uid="{DEE85A8D-956A-438A-AF22-DB9E23FB461B}"/>
    <hyperlink ref="E200" r:id="rId36" display="HMDB0001414" xr:uid="{88AB00EE-0691-472C-AD99-EF51D1D370C4}"/>
    <hyperlink ref="E232" r:id="rId37" display="HMDB0000259" xr:uid="{80845893-4A67-4443-BE5B-9CF9B2F1B8E9}"/>
    <hyperlink ref="E13" r:id="rId38" display="HMDB0001257" xr:uid="{74857745-C2C6-4830-A0F2-375FBF94B9AC}"/>
    <hyperlink ref="E176" r:id="rId39" display="HMDB0001256" xr:uid="{CB53892F-A6E4-44C8-A7BB-9D7FC853D4D1}"/>
    <hyperlink ref="E31" r:id="rId40" display="HMDB0007869" xr:uid="{5FC2762F-B4AB-42E6-A29C-80EAE8C07675}"/>
    <hyperlink ref="E111" r:id="rId41" display="HMDB0000564" xr:uid="{C3C37E4C-2789-4822-8E72-35ABFE01EA9D}"/>
    <hyperlink ref="E196" r:id="rId42" display="HMDB0007872" xr:uid="{BF2608E8-E307-4460-A312-7AE7BCCB8E94}"/>
    <hyperlink ref="E43" r:id="rId43" display="HMDB0007874" xr:uid="{8D6ABBAD-DCB8-4450-BDF4-D0CB07727563}"/>
    <hyperlink ref="E154" r:id="rId44" display="HMDB0007876" xr:uid="{4609E506-CE6A-4D7D-AF7A-26A6F69C332D}"/>
    <hyperlink ref="E42" r:id="rId45" display="HMDB0007971" xr:uid="{38E44AB1-0B3A-4476-8C02-2A63927148D2}"/>
    <hyperlink ref="E149" r:id="rId46" display="HMDB0007973" xr:uid="{E075DF42-1C37-4CEA-B859-2AA8CED76571}"/>
    <hyperlink ref="E186" r:id="rId47" display="HMDB0007974" xr:uid="{1D64C127-6051-4B9C-91B5-1DAA4B29D19D}"/>
    <hyperlink ref="E109" r:id="rId48" display="HMDB0007883" xr:uid="{4C1F92EF-6636-4AD6-8132-BC3483C7BFAC}"/>
    <hyperlink ref="E32" r:id="rId49" display="HMDB0007886" xr:uid="{2391655F-B5E1-4CA2-87A0-B707618BEC3B}"/>
    <hyperlink ref="E88" r:id="rId50" display="HMDB0007978" xr:uid="{C13580B0-21FB-483F-B218-2DE3F7D9EB8B}"/>
    <hyperlink ref="E89" r:id="rId51" display="HMDB0007979" xr:uid="{DBF869E0-885D-4297-9E3C-E8CFAEF85661}"/>
    <hyperlink ref="E124" r:id="rId52" display="HMDB0007980" xr:uid="{5950E36C-8484-4610-822A-4806408E2A42}"/>
    <hyperlink ref="E125" r:id="rId53" display="HMDB0007982" xr:uid="{BF245FE4-384C-47EB-94F8-364D752BF21D}"/>
    <hyperlink ref="E165" r:id="rId54" display="HMDB0007984" xr:uid="{41082774-D47C-421A-9E2E-BAB08637E5D4}"/>
    <hyperlink ref="E35" r:id="rId55" display="HMDB0007892" xr:uid="{D7669B69-BBC0-434E-9B01-A78AF6A99310}"/>
    <hyperlink ref="E98" r:id="rId56" display="HMDB0007893" xr:uid="{39BF8343-79AF-420A-BA25-A7496B8CB57B}"/>
    <hyperlink ref="E36" r:id="rId57" display="HMDB0008020" xr:uid="{21F27C7E-A964-4C64-9839-96B64C441286}"/>
    <hyperlink ref="E150" r:id="rId58" display="HMDB0007988" xr:uid="{35526752-D221-40FE-80CD-4CBFD5087780}"/>
    <hyperlink ref="E166" r:id="rId59" display="HMDB0007989" xr:uid="{98667F76-1C46-4385-AC3D-F454B0956905}"/>
    <hyperlink ref="E90" r:id="rId60" display="HMDB0007991" xr:uid="{031C943E-CEE2-4565-9069-8FD64F6DE71F}"/>
    <hyperlink ref="E91" r:id="rId61" display="HMDB0007993" xr:uid="{A095AB87-F8C4-495A-979C-1EF9010FC54F}"/>
    <hyperlink ref="E255" r:id="rId62" display="HMDB0008276" xr:uid="{6F462526-2350-4832-942E-56257517CDE1}"/>
    <hyperlink ref="E238" r:id="rId63" display="HMDB0008054" xr:uid="{575AC079-42DD-436A-8305-3F5B89DC3AF5}"/>
    <hyperlink ref="E156" r:id="rId64" display="HMDB0008055" xr:uid="{F1C988EF-FDC2-40B7-BBB4-AD4081E3D89B}"/>
    <hyperlink ref="E126" r:id="rId65" display="HMDB0008057" xr:uid="{47DBF25B-9008-4AC2-A1E6-FB495B295DE0}"/>
    <hyperlink ref="E38" r:id="rId66" display="HMDB0008059" xr:uid="{330AC338-0CCC-4F49-AD7B-B9CFE42AE2BE}"/>
    <hyperlink ref="E44" r:id="rId67" display="HMDB0008191" xr:uid="{9D5B3ED6-66EC-40C6-9ACA-D6DCBCC91678}"/>
    <hyperlink ref="E39" r:id="rId68" display="HMDB0008287" xr:uid="{4458D9B5-6C45-4B64-9608-72D0674EB0D6}"/>
    <hyperlink ref="E45" r:id="rId69" display="HMDB0008288" xr:uid="{2881D56D-9F6D-437E-A821-26F76E3AD702}"/>
    <hyperlink ref="E249" r:id="rId70" display="HMDB0013426" xr:uid="{4EC50DDA-4BDF-43CE-91EB-F6DCFD8888A3}"/>
    <hyperlink ref="E46" r:id="rId71" display="HMDB0011151" xr:uid="{8BB3B990-D42C-4F16-94CB-F0165A17A289}"/>
    <hyperlink ref="E40" r:id="rId72" display="HMDB11211" xr:uid="{EB8FD300-D369-4530-AB35-D4A4FEC575FF}"/>
    <hyperlink ref="E33" r:id="rId73" display="HMDB11243" xr:uid="{57574B60-7FFB-46CA-8010-CB55CCA86954}"/>
    <hyperlink ref="E30" r:id="rId74" display="HMDB11220" xr:uid="{4BEF3FEB-0493-4F8B-A14A-AB0C61FA5485}"/>
    <hyperlink ref="E198" r:id="rId75" display="HMDB0013408" xr:uid="{EEAECC9D-BA3E-45F6-B742-A591143BFAEE}"/>
    <hyperlink ref="E22" r:id="rId76" display="HMDB0013420" xr:uid="{E80AADD2-547B-45D9-AAD3-7FA29C27805D}"/>
    <hyperlink ref="E27" r:id="rId77" display="HMDB11253" xr:uid="{6CFDC01F-ECF0-40CF-95A2-455B76C41ECE}"/>
    <hyperlink ref="E24" r:id="rId78" display="HMDB0013409" xr:uid="{B8BC4446-F2C8-4F6B-867C-583845326360}"/>
    <hyperlink ref="E23" r:id="rId79" display="HMDB0013422" xr:uid="{9D8BFFFD-4429-4C57-9E52-0D9E49C3AFAC}"/>
    <hyperlink ref="E257" r:id="rId80" display="HMDB13443" xr:uid="{3C2DB896-E62E-450D-B9AB-5A9D99E83C05}"/>
    <hyperlink ref="E64" r:id="rId81" display="HMDB0013463" xr:uid="{90F9808E-38DB-4D20-9C3A-3050F575460C}"/>
    <hyperlink ref="E65" r:id="rId82" display="HMDB0013466" xr:uid="{8BACD325-B8DA-4ABC-877D-C5E14827CA08}"/>
    <hyperlink ref="E152" r:id="rId83" display="HMDB0013467" xr:uid="{83611DF9-BA6D-4019-B756-72B7B0ECC678}"/>
    <hyperlink ref="E128" r:id="rId84" display="HMDB0013469" xr:uid="{41F993E5-CF7A-4467-9D74-DCE4249C29BD}"/>
    <hyperlink ref="E93" r:id="rId85" display="HMDB0061712" xr:uid="{4C919885-0EDC-4573-8FDD-47FE857EAC03}"/>
    <hyperlink ref="E62" r:id="rId86" display="HMDB0001348" xr:uid="{3A5716A0-467E-47EB-B927-1707C3B209C0}"/>
    <hyperlink ref="E233" r:id="rId87" display="HMDB0012100" xr:uid="{30C255FE-5BCC-4D00-BA56-F9907325DE0B}"/>
    <hyperlink ref="E61" r:id="rId88" display="HMDB0011697" xr:uid="{942139FF-7E44-4739-8CC6-F86A8BE691F1}"/>
    <hyperlink ref="E68" r:id="rId89" display="HMDB0012107" xr:uid="{C5B95EE0-EF3B-4E44-942C-830E3B3D1065}"/>
    <hyperlink ref="E66" r:id="rId90" display="HMDB0011698" xr:uid="{F4B9D3AF-D4FC-4F7F-80D1-76739B05B86D}"/>
    <hyperlink ref="E162" r:id="rId91" display="HMDB0013461" xr:uid="{42858DA0-C9ED-47D5-A912-C028AC59A201}"/>
    <hyperlink ref="E217" r:id="rId92" display="HMDB0000122" xr:uid="{26D7988A-0016-4749-B4F9-1CD279D6F974}"/>
    <hyperlink ref="E19" r:id="rId93" display="HMDB0001043" xr:uid="{FC520098-35FA-424D-B92D-23CC59B06631}"/>
    <hyperlink ref="E20" r:id="rId94" display="HMDB0002183" xr:uid="{C07A9F25-AFEC-4B47-9893-A97FD7723330}"/>
    <hyperlink ref="E161" r:id="rId95" display="HMDB0000072" xr:uid="{9E05A077-CCF4-4068-A2CB-92C509C0881D}"/>
    <hyperlink ref="E245" r:id="rId96" display="HMDB0000190" xr:uid="{072D9071-8756-4EA1-894A-A5904F3B2E40}"/>
    <hyperlink ref="E237" r:id="rId97" display="HMDB0060057" xr:uid="{3445CF63-DBAA-4E4A-B5E0-238928221907}"/>
    <hyperlink ref="E14" r:id="rId98" display="HMDB0004949" xr:uid="{0F8D15C1-0DF9-4D76-B3CD-FA1C601DD36F}"/>
    <hyperlink ref="E145" r:id="rId99" display="HMDB0004950" xr:uid="{876955B7-92C7-483C-BAE8-F8808BBD7576}"/>
    <hyperlink ref="E146" r:id="rId100" display="HMDB0004948" xr:uid="{3A25756F-4365-4BF8-8911-FD255FC8137E}"/>
    <hyperlink ref="E177" r:id="rId101" display="HMDB0004951" xr:uid="{DCFDF850-3EE4-49B9-9AAD-FE6DB0594F47}"/>
    <hyperlink ref="E182" r:id="rId102" display="HMDB0004952" xr:uid="{726071C6-7C87-4E5B-B44D-CA5299621612}"/>
    <hyperlink ref="E147" r:id="rId103" display="HMDB0000950" xr:uid="{821280DF-2D99-4315-A4AB-B9FFD6196B63}"/>
    <hyperlink ref="E193" r:id="rId104" display="HMDB0004956" xr:uid="{0FEB8F8A-5F06-4CCC-8F39-CAE25DAE6D95}"/>
    <hyperlink ref="E118" r:id="rId105" display="HMDB0004953" xr:uid="{FFB82FE3-28DE-4DAF-8624-A0DDFF87B6E9}"/>
    <hyperlink ref="E114" r:id="rId106" display="HMDB0004957" xr:uid="{8EFF50C6-73A6-48DB-9134-F21B3909B6D4}"/>
    <hyperlink ref="E215" r:id="rId107" display="HMDB0004955" xr:uid="{02EDD712-8D4B-488B-BE9D-19CA77856F75}"/>
    <hyperlink ref="E137" r:id="rId108" display="HMDB04954" xr:uid="{EC65FD11-FE24-4160-A9E1-855D41DC2B38}"/>
    <hyperlink ref="E225" r:id="rId109" display="HMDB0011769" xr:uid="{E1E79A39-3D44-473B-85BA-252301F4CD74}"/>
    <hyperlink ref="E250" r:id="rId110" display="HMDB0007101" xr:uid="{7FFE46A0-02E8-4C6F-B5E2-1794D52077AA}"/>
    <hyperlink ref="E17" r:id="rId111" display="HMDB0007170" xr:uid="{AFBC7265-C846-431F-B6EA-11C75459A392}"/>
    <hyperlink ref="E213" r:id="rId112" display="HMDB0007218" xr:uid="{8E02150A-BE66-48C7-BF21-235AB4410744}"/>
    <hyperlink ref="E108" r:id="rId113" display="HMDB0007219" xr:uid="{B417F673-8E6E-48C5-B5BC-9F8E90EFBB2C}"/>
    <hyperlink ref="E247" r:id="rId114" display="HMDB0004978" xr:uid="{C216A498-9B63-4764-A428-772DC6661F6A}"/>
    <hyperlink ref="E79" r:id="rId115" display="HMDB05369" xr:uid="{4E3300E8-01D9-40C1-8CF1-249F07C4558A}"/>
    <hyperlink ref="E97" r:id="rId116" display="HMDB05384" xr:uid="{0BA2C075-3C60-41C0-ACDC-996EE2FE46C4}"/>
    <hyperlink ref="E153" r:id="rId117" display="HMDB05363" xr:uid="{1B6CDB14-208B-41A7-8C6C-894C750DCD98}"/>
    <hyperlink ref="E69" r:id="rId118" display="HMDB05383" xr:uid="{C529DDCF-CBA7-4F93-8157-5A202675885A}"/>
    <hyperlink ref="E102" r:id="rId119" display="HMDB05389" xr:uid="{5501C936-6BDA-4E29-9F28-DF67CCF7D5A1}"/>
    <hyperlink ref="E94" r:id="rId120" display="HMDB05370" xr:uid="{BA510F0E-B3D2-4BDE-A982-03DD9D4B1FCF}"/>
    <hyperlink ref="E179" r:id="rId121" display="HMDB05385" xr:uid="{BC272DBB-1E5F-4CDE-BE69-7E50E4416F50}"/>
    <hyperlink ref="E230" r:id="rId122" display="HMDB05391" xr:uid="{A4E8EBEA-4F75-467F-9E5C-5CD7C00EA802}"/>
    <hyperlink ref="E160" r:id="rId123" display="HMDB05440" xr:uid="{C3E13CC8-8F6C-41DD-9851-D7BB0F6BA037}"/>
    <hyperlink ref="E84" r:id="rId124" display="HMDB05369" xr:uid="{9A7BF7CD-3337-4D9F-A9EC-5E8F2B142402}"/>
    <hyperlink ref="E190" r:id="rId125" display="HMDB05370" xr:uid="{416BD440-9A69-482D-9036-D5D8493DB2F4}"/>
    <hyperlink ref="E85" r:id="rId126" display="HMDB0062639" xr:uid="{B450D63E-F4DC-419E-8F71-21345BC9635E}"/>
    <hyperlink ref="E72" r:id="rId127" display="HMDB0045740" xr:uid="{2B4C06F7-273A-4379-B756-491DE18B6A72}"/>
    <hyperlink ref="E95" r:id="rId128" display="HMDB05384" xr:uid="{4F020C41-7DF6-4AB3-975B-4AC16EE93F4A}"/>
    <hyperlink ref="E171" r:id="rId129" display="HMDB05440" xr:uid="{3D8D88B9-9FBA-4A5A-9ACA-DE3F864FA7B0}"/>
    <hyperlink ref="E70" r:id="rId130" display="HMDB0045741" xr:uid="{17719360-88BB-40CF-9DF9-6B419D280318}"/>
    <hyperlink ref="E71" r:id="rId131" display="HMDB0005453" xr:uid="{8F3D2EEC-734F-41EA-B411-9E46C985FA33}"/>
    <hyperlink ref="E73" r:id="rId132" display="HMDB05455" xr:uid="{43A92857-608C-4727-B260-7DD85FFF280D}"/>
    <hyperlink ref="E82" r:id="rId133" display="HMDB05385" xr:uid="{D568895B-91D7-4DAB-A1F6-F453029044EA}"/>
    <hyperlink ref="E206" r:id="rId134" display="HMDB05456" xr:uid="{32C10DAD-B403-4640-825D-9DF82AD68720}"/>
    <hyperlink ref="E218" r:id="rId135" display="HMDB05462" xr:uid="{297EFDB9-402E-481B-BADB-926DA6114F5B}"/>
    <hyperlink ref="E129" r:id="rId136" display="HMDB05369" xr:uid="{BD821F84-E92A-45F6-B9F2-628D7B5784EC}"/>
    <hyperlink ref="E74" r:id="rId137" display="HMDB0045870" xr:uid="{B830E567-E4F2-4D08-8DD6-EEB0E3DFE744}"/>
    <hyperlink ref="E138" r:id="rId138" display="HMDB05390" xr:uid="{FC4CDE4D-F161-479C-83B6-8CE4A5197855}"/>
    <hyperlink ref="E76" r:id="rId139" display="HMDB0045871" xr:uid="{EB50A328-DF9D-42D5-800B-A6A02695BE60}"/>
    <hyperlink ref="E80" r:id="rId140" display="HMDB05411" xr:uid="{FCD4F629-59FE-473D-8BD1-5AA7488FEB49}"/>
    <hyperlink ref="E96" r:id="rId141" display="HMDB05461" xr:uid="{08375B25-BC4C-4704-97D9-17DE461C9B2B}"/>
    <hyperlink ref="E130" r:id="rId142" display="HMDB0005474" xr:uid="{166928A6-A584-41C2-B9AD-3E24C4CE46D2}"/>
    <hyperlink ref="E99" r:id="rId143" display="HMDB0046112" xr:uid="{7958B8FA-BAC8-4E32-A604-37992FE6AA15}"/>
    <hyperlink ref="E81" r:id="rId144" display="HMDB05383" xr:uid="{538DB776-F405-4D60-87B5-1ECBD820E104}"/>
    <hyperlink ref="E77" r:id="rId145" display="HMDB05389" xr:uid="{60A12794-5A0F-42FE-B631-474E0858C3A8}"/>
    <hyperlink ref="E158" r:id="rId146" display="HMDB05445" xr:uid="{92C49597-C01F-4C57-927F-B2EAEF6AC6D5}"/>
    <hyperlink ref="E258" r:id="rId147" display="HMDB10492" xr:uid="{349F6497-3CEA-419D-A05E-0926EE027927}"/>
    <hyperlink ref="E169" r:id="rId148" display="HMDB05363" xr:uid="{A2F75241-5686-4F35-BEBF-E94E70E95D4F}"/>
    <hyperlink ref="E180" r:id="rId149" display="HMDB05370" xr:uid="{69784BD1-2960-4542-ABA6-2DB3E72FBBD3}"/>
    <hyperlink ref="E116" r:id="rId150" display="HMDB05385" xr:uid="{4A99FFC3-6D98-46E9-9A33-4674577D72BD}"/>
    <hyperlink ref="E184" r:id="rId151" display="HMDB05391" xr:uid="{27767D5F-E7F3-498F-A774-2F49EA73B67B}"/>
    <hyperlink ref="E83" r:id="rId152" display="HMDB05412" xr:uid="{B3A05C61-D26C-407F-8BDD-07EFD301DCD2}"/>
    <hyperlink ref="E132" r:id="rId153" display="HMDB05462" xr:uid="{07D15700-0553-4F09-9580-DDC66A3AB991}"/>
    <hyperlink ref="E239" r:id="rId154" display="HMDB05392" xr:uid="{2071E967-D8D5-49E6-BFC3-6B7731FDC401}"/>
    <hyperlink ref="E248" r:id="rId155" display="HMDB10418" xr:uid="{E0430392-8B6E-4B84-A084-6A0FD26C5A69}"/>
    <hyperlink ref="E187" r:id="rId156" display="HMDB0000682" xr:uid="{69C49B7D-18A4-4AAD-94DF-3B913B077E27}"/>
    <hyperlink ref="E120" r:id="rId157" display="HMDB0000001" xr:uid="{B43C60EE-DD54-452F-816B-8C57D294B76C}"/>
    <hyperlink ref="E12" r:id="rId158" display="HMDB0000479" xr:uid="{79F72915-9076-45B1-8F8E-58FA8AA94CDA}"/>
    <hyperlink ref="E103" r:id="rId159" display="HMDB0003355" xr:uid="{14F8BAD3-77E1-4DB5-BB7F-030F1442F37D}"/>
    <hyperlink ref="E223" r:id="rId160" display="HMDB0000452" xr:uid="{8CAA0086-8E49-4BAE-8E57-3D1CF67CF321}"/>
    <hyperlink ref="E10" r:id="rId161" display="HMDB01539" xr:uid="{794EFAD6-29FB-4E4E-B1C2-985F240F1DBA}"/>
    <hyperlink ref="E224" r:id="rId162" display="HMDB0000510" xr:uid="{13B78DD6-DD36-4966-ABCA-A9C8D0644029}"/>
    <hyperlink ref="E105" r:id="rId163" display="HMDB0000194" xr:uid="{43E68875-8E8C-449C-A182-2485039F6872}"/>
    <hyperlink ref="E143" r:id="rId164" display="HMDB0031654" xr:uid="{E2A8A06F-EB27-452C-B162-62FD5C7523BF}"/>
    <hyperlink ref="E7" r:id="rId165" display="HMDB0000043" xr:uid="{D0AF9435-0D54-4D18-A430-5C70628AED66}"/>
    <hyperlink ref="E121" r:id="rId166" display="HMDB0000033" xr:uid="{49AEE54C-6BF1-4A72-A52E-6433B4C1F27F}"/>
    <hyperlink ref="E122" r:id="rId167" display="HMDB0000904" xr:uid="{6A4A1D29-6182-460A-8F29-128C06ECFD41}"/>
    <hyperlink ref="E231" r:id="rId168" display="HMDB0000562" xr:uid="{E93027AE-EA0C-4018-A903-4806A4DB0BD2}"/>
    <hyperlink ref="E106" r:id="rId169" display="HMDB0000192" xr:uid="{0F43B56B-2A6B-4FE1-B9D9-928BD6DBE5C3}"/>
    <hyperlink ref="E236" r:id="rId170" display="HMDB0000670" xr:uid="{2B360CF4-780B-4730-B101-FA4410C610D1}"/>
    <hyperlink ref="E123" r:id="rId171" display="HMDB0000742" xr:uid="{4B50AA0D-0F5F-46D9-A603-0A5A35D33764}"/>
    <hyperlink ref="E9" r:id="rId172" display="HMDB0000214" xr:uid="{C0E0B8C8-F3C3-4841-84C9-5C76CC8F06F5}"/>
    <hyperlink ref="E195" r:id="rId173" display="HMDB0004827" xr:uid="{012EC2FD-E881-4728-A428-DD97DE111CF4}"/>
    <hyperlink ref="E11" r:id="rId174" display="HMDB0000271" xr:uid="{F3B63D82-BFB6-418E-9872-5D8D70ACC90B}"/>
    <hyperlink ref="E107" r:id="rId175" display="HMDB0000725" xr:uid="{B865E0EF-EB00-46A4-A324-84317C61AF70}"/>
    <hyperlink ref="E243" r:id="rId176" display="HMDB0000251" xr:uid="{42856501-EB05-461A-BA88-F9ADDC1C0188}"/>
    <hyperlink ref="E208" r:id="rId177" display="HMDB0000875" xr:uid="{89D61C0F-1DA9-415D-9F5C-03725B0907FB}"/>
    <hyperlink ref="E112" r:id="rId178" display="HMDB0000157" xr:uid="{F435EFA9-0224-4D86-AC3D-BCA32E3D72BE}"/>
    <hyperlink ref="E227" r:id="rId179" display="HMDB0000097" xr:uid="{2553D3A7-A819-4EDB-9EEB-29215E2353FA}"/>
    <hyperlink ref="F253" r:id="rId180" display="HMDB00062" xr:uid="{2BF3A990-F19A-4A54-AA25-1D4B8D608A7B}"/>
    <hyperlink ref="F104" r:id="rId181" display="HMDB00201" xr:uid="{A08E4905-3FEA-4E9F-8774-2ADC1DD180A5}"/>
    <hyperlink ref="F241" r:id="rId182" display="HMDB00824" xr:uid="{9DFFF33F-B22F-435F-B3C5-FAB9291D9D5F}"/>
    <hyperlink ref="F135" r:id="rId183" display="HMDB0002013" xr:uid="{28219472-ADD5-40BF-ACCC-8E14E42B0EA3}"/>
    <hyperlink ref="F234" r:id="rId184" display="HMDB0000688" xr:uid="{A9173BE5-05CD-49F5-BBAE-F73803BC2263}"/>
    <hyperlink ref="F170" r:id="rId185" display="HMDB02014" xr:uid="{C6FEC344-69D6-44C5-9FDC-D0A0E30983DC}"/>
    <hyperlink ref="F211" r:id="rId186" display="HMDB00222" xr:uid="{85359073-CE07-4350-92B0-29FEE5B34819}"/>
    <hyperlink ref="F219" r:id="rId187" display="HMDB06317" xr:uid="{2D2C08EC-F54C-4F17-B090-1E87D9C72A5C}"/>
    <hyperlink ref="F185" r:id="rId188" display="HMDB00848" xr:uid="{62DB31FA-8A2C-48E3-9C67-02FFCE9113C0}"/>
    <hyperlink ref="F191" r:id="rId189" display="HMDB0006351" xr:uid="{3C8D4B6D-FC33-4693-B1E7-03F7AA14AA35}"/>
    <hyperlink ref="F240" r:id="rId190" display="HMDB0006469" xr:uid="{819B62CF-89AF-4613-A2FA-6EBE078A5B53}"/>
    <hyperlink ref="F174" r:id="rId191" display="HMDB0001310" xr:uid="{94F1BD77-EF23-492B-95C2-87DA95EC5E3F}"/>
    <hyperlink ref="F244" r:id="rId192" display="HMDB0003416" xr:uid="{CA4FA891-86A8-4A55-9008-DFA6CAD496BB}"/>
    <hyperlink ref="F6" r:id="rId193" display="HMDB00168" xr:uid="{AAECC6B9-996C-47CE-8E59-308D4593727F}"/>
    <hyperlink ref="F142" r:id="rId194" display="HMDB0006483" xr:uid="{ED4EA9E7-8056-418D-8900-8CE3806F80AE}"/>
    <hyperlink ref="F254" r:id="rId195" display="HMDB0003417" xr:uid="{DADE6C24-BAF6-46C4-9352-3E8C82E28591}"/>
    <hyperlink ref="F251" r:id="rId196" display="HMDB0003423" xr:uid="{5DEB7B88-9C24-4D39-92B7-33F1F5FCDD06}"/>
    <hyperlink ref="F192" r:id="rId197" display="HMDB00123" xr:uid="{5028ED40-85D5-4B54-9834-77CC5317730D}"/>
    <hyperlink ref="F4" r:id="rId198" display="HMDB00177" xr:uid="{6CA21E94-1C58-4532-878B-E3A8E1ADA5DA}"/>
    <hyperlink ref="F117" r:id="rId199" display="HMDB0000557" xr:uid="{8E88DCCD-C105-4E98-801A-B097CE71C586}"/>
    <hyperlink ref="F175" r:id="rId200" display="HMDB0013773" xr:uid="{D447391F-D81F-4D8D-ACC6-A3FB2BF48364}"/>
    <hyperlink ref="F210" r:id="rId201" display="HMDB0003405" xr:uid="{E987610D-179E-4A2D-8BAA-9C30FFA104AC}"/>
    <hyperlink ref="F3" r:id="rId202" display="HMDB00696" xr:uid="{4EAECD15-7575-47EA-905A-11827DB305DD}"/>
    <hyperlink ref="F194" r:id="rId203" display="HMDB00159" xr:uid="{46B56275-D630-499F-9EB7-C13D43DA2F83}"/>
    <hyperlink ref="F100" r:id="rId204" display="HMDB0003411" xr:uid="{8C7FBBE4-1D6F-48CD-AD38-F54233935FAA}"/>
    <hyperlink ref="F221" r:id="rId205" display="HMDB0003406" xr:uid="{5EB93E03-3C9A-4339-8E70-7B9FDE446CBA}"/>
    <hyperlink ref="F136" r:id="rId206" display="HMDB0004041" xr:uid="{39389DC4-359F-4B4B-A5DC-BE194A55DBA3}"/>
    <hyperlink ref="F163" r:id="rId207" display="HMDB0013609" xr:uid="{FADEE008-57F8-47B7-8A92-51AE2F829AB1}"/>
    <hyperlink ref="F5" r:id="rId208" display="HMDB00158" xr:uid="{513F5F70-8763-459B-9814-C65B1A028F52}"/>
    <hyperlink ref="F222" r:id="rId209" display="HMDB00883" xr:uid="{2380817F-2306-4ADD-B687-86D7283ACB89}"/>
    <hyperlink ref="F200" r:id="rId210" display="HMDB01414" xr:uid="{D3417D3B-194B-42D0-B7D5-54D1F0A6ABF4}"/>
    <hyperlink ref="F232" r:id="rId211" display="HMDB00259" xr:uid="{F3776ECA-6549-458D-A1C6-BD613FFCAC22}"/>
    <hyperlink ref="F13" r:id="rId212" display="HMDB01257" xr:uid="{6B9615B6-CF07-43DD-9B2C-5E5EE46A9BCD}"/>
    <hyperlink ref="F176" r:id="rId213" display="HMDB01256" xr:uid="{157A59FA-9329-44AF-9DE3-40903438C1B1}"/>
    <hyperlink ref="F31" r:id="rId214" display="HMDB0007934" xr:uid="{08F4F86D-6040-457F-97FE-EDCD54958FD7}"/>
    <hyperlink ref="F111" r:id="rId215" display="HMDB0007871" xr:uid="{FF0E42CA-3ACE-4183-9FE5-300E8DE90398}"/>
    <hyperlink ref="F196" r:id="rId216" display="HMDB0007873" xr:uid="{7B96538A-1E6B-4765-842B-E2D1DBB77AE0}"/>
    <hyperlink ref="F43" r:id="rId217" display="HMDB0008002" xr:uid="{C9C2A895-7050-455C-89C4-795ABDB81A32}"/>
    <hyperlink ref="F154" r:id="rId218" display="HMDB07876" xr:uid="{148FC9DB-02E0-4BC4-B285-9D57A67EB102}"/>
    <hyperlink ref="F42" r:id="rId219" display="HMDB0007972" xr:uid="{0856B3CA-DAD3-4BED-AE40-1044CFDE6057}"/>
    <hyperlink ref="F149" r:id="rId220" display="HMDB0008004" xr:uid="{10D8F019-99A5-4654-8988-8683A363617E}"/>
    <hyperlink ref="F186" r:id="rId221" display="HMDB0007975" xr:uid="{BF28A823-1E30-4523-807D-3780D88EB8F4}"/>
    <hyperlink ref="F109" r:id="rId222" display="HMDB0007976" xr:uid="{B0B931B6-57F3-44AE-AEE4-8192BE4923EE}"/>
    <hyperlink ref="F32" r:id="rId223" display="HMDB0008036" xr:uid="{89E48141-9010-4EA1-AC6F-A141298C27FC}"/>
    <hyperlink ref="F88" r:id="rId224" display="HMDB0008038" xr:uid="{AAD09044-325D-484A-B418-A0106A1EAC32}"/>
    <hyperlink ref="F89" r:id="rId225" display="HMDB0008039" xr:uid="{9B97B0DC-E92F-4021-985F-8DC2D592B609}"/>
    <hyperlink ref="F124" r:id="rId226" display="HMDB0007981" xr:uid="{E042A814-6752-44E9-8FBB-9136C2A6232D}"/>
    <hyperlink ref="F125" r:id="rId227" display="HMDB0008042" xr:uid="{1BCD308A-F5BC-4D8B-88F6-D2285E960605}"/>
    <hyperlink ref="F165" r:id="rId228" display="HMDB0008015" xr:uid="{20DE94DD-F13D-47DA-B926-0F0203DF0296}"/>
    <hyperlink ref="F35" r:id="rId229" display="HMDB0008206" xr:uid="{55EEEDEF-EBA6-4D1C-9B3D-E3749A2B0AB0}"/>
    <hyperlink ref="F98" r:id="rId230" display="HMDB0007985" xr:uid="{11789ABF-91B4-49DB-89A1-7AA5B1914D0A}"/>
    <hyperlink ref="F36" r:id="rId231" display="HMDB0008046" xr:uid="{FD180350-2756-408D-AC3A-584B8C877808}"/>
    <hyperlink ref="F150" r:id="rId232" display="HMDB0008048" xr:uid="{94C5C572-FD66-432F-8FD5-AC908D67DB7A}"/>
    <hyperlink ref="F166" r:id="rId233" display="HMDB0007990" xr:uid="{59F42899-4446-4D59-8511-170B41A9BBD5}"/>
    <hyperlink ref="F90" r:id="rId234" display="HMDB0008083" xr:uid="{E4319AB5-9A46-4B11-9F92-368A3DFB912F}"/>
    <hyperlink ref="F91" r:id="rId235" display="HMDB0008052" xr:uid="{7F1850D9-8E25-4FBE-9C9B-1830BA3B309A}"/>
    <hyperlink ref="F255" r:id="rId236" display="HMDB0008308" xr:uid="{5DB9D74F-635B-4EC3-9B0D-5F24C08F1926}"/>
    <hyperlink ref="F238" r:id="rId237" display="HMDB0008279" xr:uid="{F00A8621-C1C4-4A56-A0B8-7226ED5C7E29}"/>
    <hyperlink ref="F156" r:id="rId238" display="HMDB0008056" xr:uid="{F167A8A0-6F5E-492B-88F1-43B02A0668F1}"/>
    <hyperlink ref="F126" r:id="rId239" display="HMDB0008089" xr:uid="{08620175-D08C-4307-BF63-5D71E0CA76B0}"/>
    <hyperlink ref="F38" r:id="rId240" display="HMDB0008124" xr:uid="{B09D2424-3F43-4031-A93E-FA3DD2CCE953}"/>
    <hyperlink ref="F39" r:id="rId241" display="HMDB08287" xr:uid="{1DC0000F-9488-49CF-91A6-46714673A6F3}"/>
    <hyperlink ref="F45" r:id="rId242" display="HMDB08288" xr:uid="{EDFEEAD4-4265-444E-BFF4-13F9BB872A6C}"/>
    <hyperlink ref="F21" r:id="rId243" display="HMDB13405" xr:uid="{B9EB2292-B053-4299-86D5-5040F93377BE}"/>
    <hyperlink ref="F46" r:id="rId244" display="HMDB11151" xr:uid="{1A34268C-C4D6-4D29-B09C-737E6E3C89F8}"/>
    <hyperlink ref="F198" r:id="rId245" display="HMDB0013419" xr:uid="{E26D2264-DF00-4EBB-9BAC-34245A6DC7A0}"/>
    <hyperlink ref="F22" r:id="rId246" display="HMDB13420" xr:uid="{F5D1B86C-5AFB-4676-95CD-9BA81740FBED}"/>
    <hyperlink ref="F27" r:id="rId247" display="HMDB13432" xr:uid="{5F9CA0AF-C5E0-4FCF-8827-D76428A2132A}"/>
    <hyperlink ref="F24" r:id="rId248" display="HMDB13409" xr:uid="{BA75EA5F-E5D5-4638-8232-0E24B9FD3A05}"/>
    <hyperlink ref="F23" r:id="rId249" display="HMDB13422" xr:uid="{F105DA8D-8B33-4B95-8185-F2443D119156}"/>
    <hyperlink ref="F233" r:id="rId250" display="HMDB0012101" xr:uid="{59DEEFC5-8F50-4058-9F1E-7B87746287BC}"/>
    <hyperlink ref="F68" r:id="rId251" display="HMDB12107" xr:uid="{4607CEA7-9E99-41E8-B305-8EC33D2A3866}"/>
    <hyperlink ref="F162" r:id="rId252" display="HMDB13461" xr:uid="{0379235D-2B5B-41CC-9AF7-7EAE114A4B1A}"/>
    <hyperlink ref="F217" r:id="rId253" display="HMDB0000143" xr:uid="{89FA5A45-6BFF-4439-9862-D7C0136846F4}"/>
    <hyperlink ref="F161" r:id="rId254" display="HMDB0000958" xr:uid="{518D3E57-505A-489B-BBCA-7028E1642377}"/>
    <hyperlink ref="F245" r:id="rId255" display="HMDB0001311" xr:uid="{2DEF6260-32F2-4B81-9F54-6DB8F89DFC80}"/>
    <hyperlink ref="F250" r:id="rId256" display="HMDB0007102" xr:uid="{37E0E5C0-4A82-44E3-B097-A76B8091AC0E}"/>
    <hyperlink ref="F79" r:id="rId257" display="HMDB05378" xr:uid="{3D559D3D-7EDD-4125-A6C8-909DF22551C3}"/>
    <hyperlink ref="F153" r:id="rId258" display="HMDB05390" xr:uid="{F197901D-BE55-42F9-8209-802CE8AD8ED1}"/>
    <hyperlink ref="F69" r:id="rId259" display="HMDB05388" xr:uid="{A7D758B6-4E6B-453A-88BC-9B8A682173A5}"/>
    <hyperlink ref="F230" r:id="rId260" display="HMDB10418" xr:uid="{5103AB3C-77B7-454E-8CF1-97E18047B5FD}"/>
    <hyperlink ref="F84" r:id="rId261" display="HMDB05423" xr:uid="{1239E166-D650-4757-A873-33286D733C36}"/>
    <hyperlink ref="F190" r:id="rId262" display="HMDB05411" xr:uid="{A12CD8BF-801C-437B-8303-FB7A76D5EA64}"/>
    <hyperlink ref="F85" r:id="rId263" display="HMDB05377" xr:uid="{E2A3354E-6F54-4400-9737-F4AEE0B6F064}"/>
    <hyperlink ref="F72" r:id="rId264" display="HMDB05382" xr:uid="{D945B8D3-3331-4409-9F15-3996C4D4EAE8}"/>
    <hyperlink ref="F95" r:id="rId265" display="HMDB05438" xr:uid="{F9D5ED2B-A6DC-414B-94D6-1AAFA984EE94}"/>
    <hyperlink ref="F70" r:id="rId266" display="HMDB0046508" xr:uid="{F321E941-C9D8-4979-BB3B-AF8AA53C8F31}"/>
    <hyperlink ref="F71" r:id="rId267" display="HMDB05405" xr:uid="{94D65EB0-196B-45EA-A839-E3103FFF8191}"/>
    <hyperlink ref="F82" r:id="rId268" display="HMDB05461" xr:uid="{35ADF417-7169-4812-9C5D-E81D02F91321}"/>
    <hyperlink ref="F218" r:id="rId269" display="HMDB10464" xr:uid="{1846B0EF-20D4-426A-A327-20E38CB92262}"/>
    <hyperlink ref="F74" r:id="rId270" display="HMDB05384" xr:uid="{1E0C7C9B-DBFB-49E4-891A-017110BF80E7}"/>
    <hyperlink ref="F138" r:id="rId271" display="HMDB05440" xr:uid="{887DCF6D-B5DB-48B3-AFD3-430E55D52E3F}"/>
    <hyperlink ref="F76" r:id="rId272" display="HMDB0046633" xr:uid="{FEFFC05E-AF0E-4461-AA32-4229E3BFFE66}"/>
    <hyperlink ref="F80" r:id="rId273" display="HMDB05445" xr:uid="{C89DA5B3-6EA8-4CBA-9F0F-2E94CDDF4DCF}"/>
    <hyperlink ref="F130" r:id="rId274" display="HMDB05391" xr:uid="{B99F9549-5D5C-462F-AFAB-92C504067A0B}"/>
    <hyperlink ref="F99" r:id="rId275" display="HMDB0050608" xr:uid="{A4EAABB2-11CE-4AA2-BF81-6B13D036FAE3}"/>
    <hyperlink ref="F81" r:id="rId276" display="HMDB05424" xr:uid="{E38359BC-3423-4813-95A1-FB63D1658093}"/>
    <hyperlink ref="F77" r:id="rId277" display="HMDB05439" xr:uid="{DEA37F83-D493-49A5-8F7A-582EA06E6032}"/>
    <hyperlink ref="F116" r:id="rId278" display="HMDB05426" xr:uid="{2356BC36-AD60-47C5-9358-AD8DBB5663AF}"/>
    <hyperlink ref="F184" r:id="rId279" display="HMDB05441" xr:uid="{5A5A2EB2-CCCD-43E4-AEFE-FA597FCC320E}"/>
    <hyperlink ref="F83" r:id="rId280" display="HMDB05443" xr:uid="{8942FF5F-3624-471F-BC1D-1AE74297C575}"/>
    <hyperlink ref="F239" r:id="rId281" display="HMDB05475" xr:uid="{A5B4AC33-EFB4-4F00-B3A8-C4C4B709FECF}"/>
    <hyperlink ref="F223" r:id="rId282" display="HMDB0000650" xr:uid="{4E5E09F2-1BBB-485C-BC2A-0E54AB9A9B8A}"/>
    <hyperlink ref="F224" r:id="rId283" display="HMDB00510" xr:uid="{C9CB0A05-18B5-4CF6-BB91-B8E4D2719603}"/>
    <hyperlink ref="F121" r:id="rId284" display="HMDB00033" xr:uid="{7CF04633-879F-425A-87F8-A7C3F693079F}"/>
    <hyperlink ref="F122" r:id="rId285" display="HMDB00904" xr:uid="{9FE02487-D372-40B7-98E0-6745F13F7DB0}"/>
    <hyperlink ref="F231" r:id="rId286" display="HMDB00562" xr:uid="{ABF642D9-F0F1-4FE2-A339-97ACEB91B648}"/>
    <hyperlink ref="F9" r:id="rId287" display="HMDB0003374" xr:uid="{D7F65F0D-45A5-429D-A4CF-66D48266D51C}"/>
    <hyperlink ref="F11" r:id="rId288" display="HMDB00271" xr:uid="{CAC62907-9FFA-4657-A1A9-CC81BA137433}"/>
    <hyperlink ref="F107" r:id="rId289" display="HMDB0006055" xr:uid="{0F167CBB-E1B3-4AB7-8C0C-CB95D36EF52F}"/>
    <hyperlink ref="F243" r:id="rId290" display="HMDB00251" xr:uid="{5313D459-0907-4969-ADBC-D4298D4DC9EB}"/>
    <hyperlink ref="G253" r:id="rId291" display="HMDB14721" xr:uid="{F571D422-87E3-481D-B5EF-AED42DAE9282}"/>
    <hyperlink ref="G135" r:id="rId292" display="HMDB00736" xr:uid="{312EAD37-EE4E-43CD-87FB-90EF07DFE484}"/>
    <hyperlink ref="G234" r:id="rId293" display="HMDB0013128" xr:uid="{1D4BF9EE-F84A-4556-893B-4EEB9042ECF1}"/>
    <hyperlink ref="G191" r:id="rId294" display="HMDB0006464" xr:uid="{FE636D7D-1564-4C59-9FF5-BC79FBF45F05}"/>
    <hyperlink ref="G240" r:id="rId295" display="HMDB06461" xr:uid="{827A2820-B1C7-40B0-82A0-49C50E83F80F}"/>
    <hyperlink ref="G174" r:id="rId296" display="HMDB00056" xr:uid="{30AD2177-3AA4-424D-97A6-3839C5CE3B9A}"/>
    <hyperlink ref="G244" r:id="rId297" display="HMDB00517" xr:uid="{720229E6-1157-4DE2-B414-D42F35FCFDD1}"/>
    <hyperlink ref="G6" r:id="rId298" display="HMDB0033780" xr:uid="{B2773B83-B607-48BC-95C3-3012F2945E09}"/>
    <hyperlink ref="G142" r:id="rId299" display="HMDB00191" xr:uid="{4F4A51DE-36FB-4A4B-AF16-A4D37C9451BC}"/>
    <hyperlink ref="G251" r:id="rId300" display="HMDB00641" xr:uid="{D87F0B7D-2190-496D-A992-BD4427D53667}"/>
    <hyperlink ref="G197" r:id="rId301" display="HMDB00148" xr:uid="{A33DE2F5-0AE0-4F10-B0A4-E63721AE8984}"/>
    <hyperlink ref="G117" r:id="rId302" display="HMDB00172" xr:uid="{91BEE18A-D6CA-4505-8674-EEDB18BC512D}"/>
    <hyperlink ref="G175" r:id="rId303" display="HMDB00687" xr:uid="{E89E0F83-AC0A-41A7-84ED-87D6BDB12912}"/>
    <hyperlink ref="G210" r:id="rId304" display="HMDB00182" xr:uid="{0853EE74-AFAE-4FD6-8D47-FE0CAAD4F940}"/>
    <hyperlink ref="G100" r:id="rId305" display="HMDB00162" xr:uid="{7A328189-B2DF-4B22-93E5-0AA2C2DAFA23}"/>
    <hyperlink ref="G221" r:id="rId306" display="HMDB00187" xr:uid="{2D463B5E-43CD-4976-81A7-5DBDE2722E0B}"/>
    <hyperlink ref="G136" r:id="rId307" display="HMDB0013775" xr:uid="{C442EC57-93F4-4ADA-AE6C-9657925E5121}"/>
    <hyperlink ref="G163" r:id="rId308" display="HMDB00929" xr:uid="{A902C533-EAAD-4CEF-B275-F486D5F5D54A}"/>
    <hyperlink ref="G31" r:id="rId309" display="HMDB0007965" xr:uid="{53D5F99E-DB78-45B5-BE10-84D0979EA730}"/>
    <hyperlink ref="G111" r:id="rId310" display="HMDB0008031" xr:uid="{C65A6FEC-C8F6-4180-8BF9-5C74C29221C9}"/>
    <hyperlink ref="G196" r:id="rId311" display="HMDB0007969" xr:uid="{6389A6CC-8A69-4216-B2D7-AC526914E980}"/>
    <hyperlink ref="G43" r:id="rId312" display="HMDB07874" xr:uid="{441B98F6-FA31-4200-9822-B5C9FF876DD7}"/>
    <hyperlink ref="G42" r:id="rId313" display="HMDB0008003" xr:uid="{F457C4DF-B8FD-4FC4-A259-3CE1E6257F9C}"/>
    <hyperlink ref="G149" r:id="rId314" display="HMDB0008005" xr:uid="{E9B676F9-C059-4346-B35E-9F396E5B5AF5}"/>
    <hyperlink ref="G186" r:id="rId315" display="HMDB0008006" xr:uid="{8692A271-82C1-4163-A0D8-9F692DADA420}"/>
    <hyperlink ref="G109" r:id="rId316" display="HMDB07883" xr:uid="{1A77734B-D8DD-4A11-981B-D0A865BC595E}"/>
    <hyperlink ref="G32" r:id="rId317" display="HMDB0008265" xr:uid="{A2AFDD9C-01E4-493A-A678-A98BCA6A451B}"/>
    <hyperlink ref="G88" r:id="rId318" display="HMDB0008069" xr:uid="{AE1440E2-1DD6-488A-98AB-4ACCC350E276}"/>
    <hyperlink ref="G89" r:id="rId319" display="HMDB0008070" xr:uid="{A95CCA26-B24D-4BD8-811C-46F20F18CBF2}"/>
    <hyperlink ref="G124" r:id="rId320" display="HMDB0008040" xr:uid="{9795DBFD-B396-4D96-A3FB-06AEF7FFE2E3}"/>
    <hyperlink ref="G125" r:id="rId321" display="HMDB0008106" xr:uid="{FAB3F938-D4AE-488E-A103-AB4ADCD2E58D}"/>
    <hyperlink ref="G165" r:id="rId322" display="HMDB07984" xr:uid="{CEFB1802-125D-4048-BD9C-15AA9107A701}"/>
    <hyperlink ref="G35" r:id="rId323" display="HMDB07892" xr:uid="{A619CC68-34C0-4E81-9B23-60D8D58DC9ED}"/>
    <hyperlink ref="G98" r:id="rId324" display="HMDB0008043" xr:uid="{3A104919-1E68-4AEA-8D4F-24985D2F4604}"/>
    <hyperlink ref="G36" r:id="rId325" display="HMDB0008047" xr:uid="{FE50297D-F762-47B0-9CA2-5A7830BC1BFF}"/>
    <hyperlink ref="G150" r:id="rId326" display="HMDB0008112" xr:uid="{6965C19A-6F5C-48D0-A32B-D51CE9FC3A50}"/>
    <hyperlink ref="G166" r:id="rId327" display="HMDB0008050" xr:uid="{2BFA4184-6486-447E-B837-E3C99DDA11B9}"/>
    <hyperlink ref="G90" r:id="rId328" display="HMDB0008116" xr:uid="{CB79BF6F-0B76-4A19-B9FD-AA5DE393B097}"/>
    <hyperlink ref="G91" r:id="rId329" display="HMDB0008084" xr:uid="{1EFB0C00-E639-498D-8B01-2CA5783AABF2}"/>
    <hyperlink ref="G255" r:id="rId330" display="HMDB08276" xr:uid="{BF12195D-DBF2-4E40-9E02-06424BF3E2FF}"/>
    <hyperlink ref="G238" r:id="rId331" display="HMDB0008628" xr:uid="{99EB4055-7A18-4ECF-B771-FFAA06B217E6}"/>
    <hyperlink ref="G156" r:id="rId332" display="HMDB0008120" xr:uid="{3A1353E6-B190-4ABB-8C3D-8DE091C1D1D1}"/>
    <hyperlink ref="G126" r:id="rId333" display="HMDB08057" xr:uid="{4E2EEE58-F105-40A5-A3E3-3F51319A75E3}"/>
    <hyperlink ref="G38" r:id="rId334" display="HMDB0008283" xr:uid="{0AEFEE7A-9414-42B7-ABCA-ACC279BAA873}"/>
    <hyperlink ref="G46" r:id="rId335" display="HMDB11210" xr:uid="{DB440D59-A515-4988-9918-B2FD17E6CDA2}"/>
    <hyperlink ref="G198" r:id="rId336" display="HMDB13408" xr:uid="{DF060C7D-8965-49EA-8A6A-A70C979E45DF}"/>
    <hyperlink ref="G233" r:id="rId337" display="HMDB12100" xr:uid="{26618E1E-40B1-42EA-92F8-9A402FB25FD0}"/>
    <hyperlink ref="G217" r:id="rId338" display="HMDB0000169" xr:uid="{27A6E451-8E8B-40ED-972B-6E1016BC77C9}"/>
    <hyperlink ref="G250" r:id="rId339" display="HMDB0007214" xr:uid="{E1E029CA-C635-4D2A-8074-82956F9D0436}"/>
    <hyperlink ref="G79" r:id="rId340" display="HMDB05382" xr:uid="{FA35BBFA-7814-49F8-9FC5-9EA08939F218}"/>
    <hyperlink ref="G72" r:id="rId341" display="HMDB05423" xr:uid="{CA7985B2-EBC2-483D-9B0E-6AE9F1640B13}"/>
    <hyperlink ref="G70" r:id="rId342" display="HMDB05383" xr:uid="{86B381D9-0159-47A6-8FB4-024F7193E660}"/>
    <hyperlink ref="G71" r:id="rId343" display="HMDB05439" xr:uid="{8AB67702-B888-454C-9E28-C1083B65445F}"/>
    <hyperlink ref="G82" r:id="rId344" display="HMDB10460" xr:uid="{E82C4F24-F4BE-44EA-ABD8-BA43A9B86326}"/>
    <hyperlink ref="G74" r:id="rId345" display="HMDB05425" xr:uid="{5F5CCFA3-11B0-4B84-A1EA-120D8CECC381}"/>
    <hyperlink ref="G76" r:id="rId346" display="HMDB05389" xr:uid="{B742BB23-BB82-47AF-AB29-F4118548B44A}"/>
    <hyperlink ref="G80" r:id="rId347" display="HMDB05455" xr:uid="{CF25E0FC-B409-4624-88C6-673C6BFB6F1C}"/>
    <hyperlink ref="G99" r:id="rId348" display="HMDB0050741" xr:uid="{FE86549C-9036-45C3-AEE0-FADDF502AFC6}"/>
    <hyperlink ref="G83" r:id="rId349" display="HMDB05456" xr:uid="{5A51BFDD-6BBB-4B2F-B63B-6EA9170D6930}"/>
    <hyperlink ref="G9" r:id="rId350" display="HMDB00214" xr:uid="{8075BB10-04B5-4293-B890-CA4A72DFA77A}"/>
    <hyperlink ref="G107" r:id="rId351" display="HMDB00725" xr:uid="{41D7D8E6-6D3C-417E-A4BB-05DC8FAF7BB5}"/>
    <hyperlink ref="H135" r:id="rId352" display="HMDB02013" xr:uid="{B7D690E2-8FC3-40E8-94D1-3DBA4540E2DB}"/>
    <hyperlink ref="H234" r:id="rId353" display="HMDB00378" xr:uid="{99909F64-BEEE-40F8-BA96-FBC95FF91230}"/>
    <hyperlink ref="H191" r:id="rId354" display="HMDB0013338" xr:uid="{8282161E-F6DA-4FC7-B861-2F2E548F1559}"/>
    <hyperlink ref="H240" r:id="rId355" display="HMDB06469" xr:uid="{E98B3B3F-C166-4D0D-91BB-A92DEB264EE8}"/>
    <hyperlink ref="H174" r:id="rId356" display="HMDB00161" xr:uid="{923043AB-45F3-46C9-812A-11B7344159AA}"/>
    <hyperlink ref="H244" r:id="rId357" display="HMDB03416" xr:uid="{A2287A39-5495-4659-BB0B-221BB602293F}"/>
    <hyperlink ref="H142" r:id="rId358" display="HMDB06483" xr:uid="{08A827AF-6B42-4146-8F55-11B26E972ABD}"/>
    <hyperlink ref="H251" r:id="rId359" display="HMDB03423" xr:uid="{3E461F73-195B-407A-9411-B1BD33BCB4AC}"/>
    <hyperlink ref="H197" r:id="rId360" display="HMDB0028819" xr:uid="{A2C1A57B-3810-4C69-943E-BDDDF886B812}"/>
    <hyperlink ref="H117" r:id="rId361" display="HMDB00557" xr:uid="{A80A66B7-BB5D-4A1E-BE96-EB1F7C302ED3}"/>
    <hyperlink ref="H175" r:id="rId362" display="HMDB03640" xr:uid="{E18D8168-721E-4917-9AFD-CA0E318490E3}"/>
    <hyperlink ref="H210" r:id="rId363" display="HMDB03405" xr:uid="{C2E40887-13E2-407F-9FC6-E0AAF2F37E81}"/>
    <hyperlink ref="H100" r:id="rId364" display="HMDB03411" xr:uid="{B22F06AF-9718-48FE-A2F7-289EB0838F1F}"/>
    <hyperlink ref="H221" r:id="rId365" display="HMDB03406" xr:uid="{AF76B56F-B8CB-4378-8168-600D8D9FE0D3}"/>
    <hyperlink ref="H136" r:id="rId366" display="HMDB00167" xr:uid="{4FC5F30F-55E0-4C26-8C6A-CC158E926368}"/>
    <hyperlink ref="H163" r:id="rId367" display="HMDB13609" xr:uid="{F4A1D799-AFCE-44C2-87CD-D83B961DE8B8}"/>
    <hyperlink ref="H31" r:id="rId368" display="HMDB07869" xr:uid="{6C928F6C-83F0-488A-A0ED-C64920AE961F}"/>
    <hyperlink ref="H111" r:id="rId369" display="HMDB00564" xr:uid="{99A8E4A4-2E30-4CB8-ADF6-71D7E4E013EC}"/>
    <hyperlink ref="H196" r:id="rId370" display="HMDB0008097" xr:uid="{49BC5055-0717-4F9D-B599-BC6AD7E70FD0}"/>
    <hyperlink ref="H43" r:id="rId371" display="HMDB08002" xr:uid="{F47B03D8-304B-4663-951A-C85A7276446F}"/>
    <hyperlink ref="H42" r:id="rId372" display="HMDB0008035" xr:uid="{BB4ACCA9-1183-425E-956D-2A2EEB57D408}"/>
    <hyperlink ref="H149" r:id="rId373" display="HMDB0008101" xr:uid="{ABA06D56-86E5-4F4B-9CEC-8EB9205B571F}"/>
    <hyperlink ref="H186" r:id="rId374" display="HMDB07974" xr:uid="{51F11F5F-C939-4EF6-8DDB-4735DD401BBB}"/>
    <hyperlink ref="H109" r:id="rId375" display="HMDB07976" xr:uid="{A0178B4A-7644-494D-98A4-6354DD78BFDC}"/>
    <hyperlink ref="H32" r:id="rId376" display="HMDB0008525" xr:uid="{5AD9E3F9-A449-4AAB-A1B6-4291D0CE0E6E}"/>
    <hyperlink ref="H88" r:id="rId377" display="HMDB0008102" xr:uid="{70DAC96F-EAEB-4B77-924E-DE0307D91A3C}"/>
    <hyperlink ref="H89" r:id="rId378" display="HMDB0008135" xr:uid="{0254BF92-29D4-4E8E-8006-DECE00DA1240}"/>
    <hyperlink ref="H124" r:id="rId379" display="HMDB0008105" xr:uid="{E44E3596-9A2B-4840-BD77-39FE28D49F17}"/>
    <hyperlink ref="H125" r:id="rId380" display="HMDB0008107" xr:uid="{B41B6291-D0B5-4266-B7BF-29C9E927DA00}"/>
    <hyperlink ref="H165" r:id="rId381" display="HMDB08015" xr:uid="{81746E48-B02A-4FDD-A980-801810158D9E}"/>
    <hyperlink ref="H35" r:id="rId382" display="HMDB08206" xr:uid="{1E8A4811-580A-4A8A-BF2B-C885F31A4933}"/>
    <hyperlink ref="H98" r:id="rId383" display="HMDB0008267" xr:uid="{F18E978D-7870-492A-B0ED-7C4295347556}"/>
    <hyperlink ref="H36" r:id="rId384" display="HMDB08046" xr:uid="{571BFA2A-9CF3-4252-9792-DD6A9A65362E}"/>
    <hyperlink ref="H150" r:id="rId385" display="HMDB0008113" xr:uid="{A94FFC60-267A-456B-AAE3-E182D8F698A6}"/>
    <hyperlink ref="H166" r:id="rId386" display="HMDB0008114" xr:uid="{029AC921-C959-4529-8FA5-ED8E1DC1D513}"/>
    <hyperlink ref="H90" r:id="rId387" display="HMDB0008147" xr:uid="{EFB499B7-39EB-4283-ADDF-4CE72612FA0E}"/>
    <hyperlink ref="H91" r:id="rId388" display="HMDB0008117" xr:uid="{BCDE6D65-9817-439F-922D-E903C30C855C}"/>
    <hyperlink ref="H255" r:id="rId389" display="HMDB08308" xr:uid="{001F3E43-CDC2-432A-9239-0C461BE90886}"/>
    <hyperlink ref="H238" r:id="rId390" display="HMDB08054" xr:uid="{A2277070-44AE-4CF0-B6BA-A2F624DD8BC8}"/>
    <hyperlink ref="H156" r:id="rId391" display="HMDB08055" xr:uid="{3FF4156E-1A21-45CC-AE89-D252116661B0}"/>
    <hyperlink ref="H126" r:id="rId392" display="HMDB08089" xr:uid="{8369E76E-4FCD-45FB-B44C-5937C207E547}"/>
    <hyperlink ref="H38" r:id="rId393" display="HMDB0008538" xr:uid="{71459694-C159-45FA-8F8D-A286ECE0DE95}"/>
    <hyperlink ref="H198" r:id="rId394" display="HMDB13419" xr:uid="{6CDE56CC-F0AB-4CE5-A4E8-E9EF74E1532E}"/>
    <hyperlink ref="H233" r:id="rId395" display="HMDB12101" xr:uid="{29D56029-6033-48B4-AB53-71E56AFFC85B}"/>
    <hyperlink ref="H217" r:id="rId396" display="HMDB0000211" xr:uid="{4CAB7E51-82AE-4061-A925-44561ED21145}"/>
    <hyperlink ref="H70" r:id="rId397" display="HMDB05403" xr:uid="{502AC2C8-8127-4A36-9F0B-8D77119A26DE}"/>
    <hyperlink ref="H76" r:id="rId398" display="HMDB05405" xr:uid="{89B869DE-182B-404D-8B45-7C6AB3A9F1BA}"/>
    <hyperlink ref="H99" r:id="rId399" display="HMDB05412" xr:uid="{DF8C7D33-3585-4AF7-859C-2B06B2FB2CCA}"/>
    <hyperlink ref="H9" r:id="rId400" display="HMDB03374" xr:uid="{0CB16613-EC4F-45D3-9150-C7B1EF28F954}"/>
    <hyperlink ref="I234" r:id="rId401" display="HMDB0041993" xr:uid="{A7523C0F-4711-4894-8A93-C12FAA456DFC}"/>
    <hyperlink ref="I191" r:id="rId402" display="HMDB06464" xr:uid="{D66557F5-CF36-473E-9DA1-B6E6F78E4B5C}"/>
    <hyperlink ref="I174" r:id="rId403" display="HMDB01310" xr:uid="{B5B95329-0B29-427B-942F-D567C6A7B2DA}"/>
    <hyperlink ref="I197" r:id="rId404" display="HMDB03339" xr:uid="{D24E1D41-E34D-4546-9936-45E51C4BD19D}"/>
    <hyperlink ref="I136" r:id="rId405" display="HMDB04041" xr:uid="{47015F56-02E6-4B2E-BE2D-E58CC2D04E9B}"/>
    <hyperlink ref="I31" r:id="rId406" display="HMDB07934" xr:uid="{FD316B57-4E79-468D-98F3-2B0D06DA5640}"/>
    <hyperlink ref="I111" r:id="rId407" display="HMDB07871" xr:uid="{F2856BD4-C909-4A86-B22B-E6A111CAA970}"/>
    <hyperlink ref="I196" r:id="rId408" display="HMDB07872" xr:uid="{CAD7996F-8B75-492C-9023-155C8485725B}"/>
    <hyperlink ref="I42" r:id="rId409" display="HMDB0008100" xr:uid="{D0308651-3E58-4954-A84B-807D5290EBAB}"/>
    <hyperlink ref="I149" r:id="rId410" display="HMDB0008133" xr:uid="{F0AAB83C-B33F-4F33-9C1D-577F1164F7C2}"/>
    <hyperlink ref="I186" r:id="rId411" display="HMDB07975" xr:uid="{958B2E1E-A375-4746-BF77-A8E7E4427456}"/>
    <hyperlink ref="I32" r:id="rId412" display="HMDB07886" xr:uid="{4AD95DBA-E07D-4285-8A96-14246CA8D652}"/>
    <hyperlink ref="I88" r:id="rId413" display="HMDB08037" xr:uid="{E500C1DC-6F77-4361-8A77-0EB492320316}"/>
    <hyperlink ref="I89" r:id="rId414" display="HMDB00593" xr:uid="{F7FF5020-25D6-479A-9B6A-53D13BCDA054}"/>
    <hyperlink ref="I124" r:id="rId415" display="HMDB07980" xr:uid="{17F3846D-F04D-46F6-9812-425CD78C2F04}"/>
    <hyperlink ref="I125" r:id="rId416" display="HMDB0008138" xr:uid="{D9228D7C-2166-4689-8934-939D0F22B8F5}"/>
    <hyperlink ref="I98" r:id="rId417" display="HMDB0008528" xr:uid="{AF8E52E0-FA48-40E9-98B6-4BDDD4F03301}"/>
    <hyperlink ref="I36" r:id="rId418" display="HMDB08047" xr:uid="{F5885AF1-D238-4A94-949D-4372EDFC85E0}"/>
    <hyperlink ref="I150" r:id="rId419" display="HMDB07988" xr:uid="{911A63F0-7688-4583-B23B-239157AE615E}"/>
    <hyperlink ref="I166" r:id="rId420" display="HMDB07989" xr:uid="{B06CD5A7-BC1C-466F-8445-35C94DFABD8C}"/>
    <hyperlink ref="I90" r:id="rId421" display="HMDB0008434" xr:uid="{5939DDD9-5BD0-4301-9BB4-BED94190587B}"/>
    <hyperlink ref="I91" r:id="rId422" display="HMDB0008275" xr:uid="{AD5757CD-E7AA-407B-9A81-11720FC6B55A}"/>
    <hyperlink ref="I238" r:id="rId423" display="HMDB08279" xr:uid="{4050E0FE-F909-4EEF-A570-788FF32168B5}"/>
    <hyperlink ref="I156" r:id="rId424" display="HMDB08056" xr:uid="{B940E473-EC11-4757-9A8C-8EABEC63FA41}"/>
    <hyperlink ref="I126" r:id="rId425" display="HMDB08122" xr:uid="{05FD9342-AC56-41A8-BF27-E7A77196B2D0}"/>
    <hyperlink ref="I38" r:id="rId426" display="HMDB0008762" xr:uid="{6FBB6CD5-9346-4134-B8E0-97566B130696}"/>
    <hyperlink ref="I217" r:id="rId427" display="HMDB0000660" xr:uid="{4E3F3EFC-835E-416B-A9C4-E40718FDEDBE}"/>
    <hyperlink ref="I99" r:id="rId428" display="HMDB10491" xr:uid="{493F2FDE-9B60-47DF-82E0-229C1328FD08}"/>
    <hyperlink ref="J234" r:id="rId429" display="HMDB00688" xr:uid="{832A2C2E-8701-4962-90E7-379E55A27083}"/>
    <hyperlink ref="J136" r:id="rId430" display="HMDB13775" xr:uid="{69370FF5-A3BA-4058-B292-00E09EAC2AED}"/>
    <hyperlink ref="J31" r:id="rId431" display="HMDB07965" xr:uid="{F90310C4-45D2-45FE-846D-B79292F4983E}"/>
    <hyperlink ref="J111" r:id="rId432" display="HMDB08031" xr:uid="{E5E9EB78-5414-4E13-B6B2-E1EDAA301E34}"/>
    <hyperlink ref="J196" r:id="rId433" display="HMDB07873" xr:uid="{037233EB-9C17-4795-A986-A847C7AD5EE9}"/>
    <hyperlink ref="J42" r:id="rId434" display="HMDB07971" xr:uid="{904296EF-AF97-4591-997F-288F1DB21817}"/>
    <hyperlink ref="J149" r:id="rId435" display="HMDB07973" xr:uid="{C9534F3A-D5B8-4834-9496-E5A5CD6A3E3F}"/>
    <hyperlink ref="J186" r:id="rId436" display="HMDB08006" xr:uid="{E0F5132A-26C3-4C20-8970-7AF0BF53E4C0}"/>
    <hyperlink ref="J32" r:id="rId437" display="HMDB07977" xr:uid="{C6F67261-93AC-4CF2-B66F-3133D67EE39F}"/>
    <hyperlink ref="J88" r:id="rId438" display="HMDB08038" xr:uid="{2DF61A83-AD1C-4107-AC97-0AEDF0CB12AA}"/>
    <hyperlink ref="J89" r:id="rId439" display="HMDB08039" xr:uid="{D3EDB66C-7CB0-4185-9A24-3F2DBF3A2092}"/>
    <hyperlink ref="J124" r:id="rId440" display="HMDB07981" xr:uid="{06B9A9F6-8A2A-4B0E-A987-7C62AB6108F5}"/>
    <hyperlink ref="J125" r:id="rId441" display="HMDB0008170" xr:uid="{261498EA-9044-4157-AB99-E82BCBBA57B2}"/>
    <hyperlink ref="J98" r:id="rId442" display="HMDB0008755" xr:uid="{9FDBDB5E-05C8-490F-8B87-B5176C702AC5}"/>
    <hyperlink ref="J150" r:id="rId443" display="HMDB08048" xr:uid="{75B6D887-34BA-469C-98A2-9A115993B2C2}"/>
    <hyperlink ref="J166" r:id="rId444" display="HMDB07990" xr:uid="{6B73A677-C1CE-4D33-8E89-74FC5A817052}"/>
    <hyperlink ref="J90" r:id="rId445" display="HMDB0008499" xr:uid="{E302588B-BAED-456A-9EF7-C7D9A97E696F}"/>
    <hyperlink ref="J91" r:id="rId446" display="HMDB07993" xr:uid="{12DB42A6-1ADD-478F-A0B9-B2ADAEE3F8E6}"/>
    <hyperlink ref="J238" r:id="rId447" display="HMDB08628" xr:uid="{E158567B-BF7A-4B68-93C5-361ACD6E9D8F}"/>
    <hyperlink ref="J156" r:id="rId448" display="HMDB08120" xr:uid="{06EDE9B7-B647-4EDE-9BCE-1DB64AFB9301}"/>
    <hyperlink ref="J38" r:id="rId449" display="HMDB08059" xr:uid="{31CC71A5-5ACF-448B-A037-8DB2E5C8EA1B}"/>
    <hyperlink ref="J217" r:id="rId450" display="HMDB0006088" xr:uid="{FD625DBA-B253-4B06-899F-7E5E3B0175AD}"/>
    <hyperlink ref="K196" r:id="rId451" display="HMDB07969" xr:uid="{80A08BDA-D759-4F69-A126-B9F7FFF54A96}"/>
    <hyperlink ref="K42" r:id="rId452" display="HMDB07972" xr:uid="{E1DF1B4B-E5E4-4CA0-A218-A67BE8BF3648}"/>
    <hyperlink ref="K149" r:id="rId453" display="HMDB08004" xr:uid="{6658BCC8-2513-4BBD-BB8D-BC2D55ABFB54}"/>
    <hyperlink ref="K32" r:id="rId454" display="HMDB08036" xr:uid="{9AC0E1ED-C94E-47C8-9B99-F314F5029325}"/>
    <hyperlink ref="K88" r:id="rId455" display="HMDB08069" xr:uid="{CB74E89D-9B68-41C9-866D-24F9533F3D4E}"/>
    <hyperlink ref="K89" r:id="rId456" display="HMDB08070" xr:uid="{87A2B86F-CA8E-44AA-92E7-BA114D8AC666}"/>
    <hyperlink ref="K124" r:id="rId457" display="HMDB08040" xr:uid="{66F445BC-C44C-4BA3-9A22-FF2EE12A5D38}"/>
    <hyperlink ref="K125" r:id="rId458" display="HMDB0008203" xr:uid="{7388938C-6146-4236-A45C-8BF34AE6C491}"/>
    <hyperlink ref="K98" r:id="rId459" display="HMDB07893" xr:uid="{A02EAF14-E871-4CF0-BC6D-5DF74A648414}"/>
    <hyperlink ref="K150" r:id="rId460" display="HMDB08112" xr:uid="{A7857602-23E2-4A7D-8D5C-85D5BAF73AEE}"/>
    <hyperlink ref="K166" r:id="rId461" display="HMDB08050" xr:uid="{35B1B143-1571-490A-ABB5-FF0ABCC8200F}"/>
    <hyperlink ref="K90" r:id="rId462" display="HMDB0008725" xr:uid="{2BB3274C-4CF0-4963-8EB4-137ACA39A447}"/>
    <hyperlink ref="K91" r:id="rId463" display="HMDB08052" xr:uid="{5CA15C3E-1148-45EF-AB15-A8E4280B4767}"/>
    <hyperlink ref="K38" r:id="rId464" display="HMDB08124" xr:uid="{E7A4F199-7AC6-454B-94A5-457552776D38}"/>
    <hyperlink ref="K217" r:id="rId465" display="HMDB00122" xr:uid="{9B3EF4E1-928E-46F8-8DD6-243D2B61D499}"/>
    <hyperlink ref="L196" r:id="rId466" display="HMDB08097" xr:uid="{28E11CAA-16F2-46B1-8416-F77DBC252E59}"/>
    <hyperlink ref="L42" r:id="rId467" display="HMDB08003" xr:uid="{4C7C31A3-1475-4216-8A72-57E03E972F93}"/>
    <hyperlink ref="L149" r:id="rId468" display="HMDB08005" xr:uid="{A2309A0F-8680-4713-8502-FBFE107F4BDB}"/>
    <hyperlink ref="L32" r:id="rId469" display="HMDB08265" xr:uid="{23314EE5-28E6-4669-81D6-35E262C6B15C}"/>
    <hyperlink ref="L88" r:id="rId470" display="HMDB08102" xr:uid="{C980DEAD-4863-477F-94E3-5E3157A49D81}"/>
    <hyperlink ref="L89" r:id="rId471" display="HMDB08135" xr:uid="{A841C84D-B17A-4BF7-958D-A075486FA247}"/>
    <hyperlink ref="L124" r:id="rId472" display="HMDB08105" xr:uid="{0622E1C1-7DDE-4B76-AA2C-E70339FDF7AE}"/>
    <hyperlink ref="L125" r:id="rId473" display="HMDB0008234" xr:uid="{2B2D23E2-9B5E-43DA-B66F-9D7B707380A0}"/>
    <hyperlink ref="L98" r:id="rId474" display="HMDB07985" xr:uid="{76DE92F1-95E6-4F38-8B92-99843A3D5BF4}"/>
    <hyperlink ref="L166" r:id="rId475" display="HMDB08114" xr:uid="{10195865-97E5-4F7A-AB20-643D9958A1AE}"/>
    <hyperlink ref="L90" r:id="rId476" display="HMDB07991" xr:uid="{659846AE-71F9-4516-9122-DB4A09562A7E}"/>
    <hyperlink ref="L91" r:id="rId477" display="HMDB08084" xr:uid="{8E686707-BEE8-4D7F-8790-0F015639DF7C}"/>
    <hyperlink ref="L38" r:id="rId478" display="HMDB08283" xr:uid="{131ED0AC-976B-49A0-9B1A-EB3EAC30B010}"/>
    <hyperlink ref="L217" r:id="rId479" display="HMDB00143" xr:uid="{B97D5F81-4DD3-4E3C-97D3-38191E77ECEB}"/>
    <hyperlink ref="M42" r:id="rId480" display="HMDB08035" xr:uid="{870DF986-5488-4101-8B18-7DE11998F92E}"/>
    <hyperlink ref="M149" r:id="rId481" display="HMDB08101" xr:uid="{101DC4AA-9157-4F48-966D-21D5B38A5C7A}"/>
    <hyperlink ref="M32" r:id="rId482" display="HMDB08525" xr:uid="{6F4EB38D-C12B-410F-921E-D1AF48213E90}"/>
    <hyperlink ref="M125" r:id="rId483" display="HMDB0008429" xr:uid="{D550714C-1C7A-4F53-AD9E-6867975F56BF}"/>
    <hyperlink ref="M98" r:id="rId484" display="HMDB08043" xr:uid="{A7C2B926-4121-4121-9273-F4859BAD9EE6}"/>
    <hyperlink ref="M90" r:id="rId485" display="HMDB08083" xr:uid="{4AB06F90-1354-43F3-871A-E9FCD0719FF5}"/>
    <hyperlink ref="M91" r:id="rId486" display="HMDB08117" xr:uid="{D204E1B4-1E7C-410D-B763-A79559ADF423}"/>
    <hyperlink ref="M38" r:id="rId487" display="HMDB08538" xr:uid="{956CCC3D-EA6C-410B-942F-AE75C3375D71}"/>
    <hyperlink ref="M217" r:id="rId488" display="HMDB00169" xr:uid="{A14FBB0F-8234-40A8-9BE3-97834D15F3A1}"/>
    <hyperlink ref="N42" r:id="rId489" display="HMDB08100" xr:uid="{09E62E11-8392-405A-B246-8B3B9D845E42}"/>
    <hyperlink ref="N149" r:id="rId490" display="HMDB08133" xr:uid="{E7B2A645-D760-4731-936B-9EADE8EE8EBD}"/>
    <hyperlink ref="N125" r:id="rId491" display="HMDB07982" xr:uid="{3A0A8F6F-D256-4550-8460-0FE23FA346C7}"/>
    <hyperlink ref="N98" r:id="rId492" display="HMDB08267" xr:uid="{EC090597-1085-46C4-9145-31D78C8D5D91}"/>
    <hyperlink ref="N90" r:id="rId493" display="HMDB08116" xr:uid="{8F1917F7-44AE-45C0-B45B-D979C9546451}"/>
    <hyperlink ref="N91" r:id="rId494" display="HMDB08275" xr:uid="{55AAC6B3-8537-4225-9F03-E282798D3778}"/>
    <hyperlink ref="N38" r:id="rId495" display="HMDB08762" xr:uid="{73D0C94B-39A6-40B6-89D6-C77EE8D92AD1}"/>
    <hyperlink ref="N217" r:id="rId496" display="HMDB00516" xr:uid="{C0E9D8C7-BFA1-475F-A18A-D04AADF906AF}"/>
    <hyperlink ref="O125" r:id="rId497" display="HMDB08042" xr:uid="{50374FD1-2F26-46AE-8E83-87673735135A}"/>
    <hyperlink ref="O98" r:id="rId498" display="HMDB08528" xr:uid="{A7F5D8E2-71E8-474C-8E75-EC985AA2DF8A}"/>
    <hyperlink ref="O90" r:id="rId499" display="HMDB08147" xr:uid="{704AB225-600B-49A9-9F40-6FF0D97C78CF}"/>
    <hyperlink ref="O217" r:id="rId500" display="HMDB00660" xr:uid="{ECBD7EF0-2135-41B1-A6B5-87D7D2809C9F}"/>
    <hyperlink ref="P125" r:id="rId501" display="HMDB08106" xr:uid="{19571116-4C40-4293-BBC3-A5B252884292}"/>
    <hyperlink ref="P98" r:id="rId502" display="HMDB08755" xr:uid="{6644956D-4C9A-411B-A420-A3F5085E50FF}"/>
    <hyperlink ref="P90" r:id="rId503" display="HMDB08434" xr:uid="{CC4A8896-4B2F-4B72-8DB6-A8E9E02D3622}"/>
    <hyperlink ref="P217" r:id="rId504" display="HMDB03345" xr:uid="{BBBA37E6-B110-4BD7-8B74-63B6A2AA445B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F31B-FE8E-481F-BAFF-61978FC1E4A2}">
  <dimension ref="B1:AO110"/>
  <sheetViews>
    <sheetView topLeftCell="C1" workbookViewId="0">
      <selection activeCell="M27" sqref="M27"/>
    </sheetView>
  </sheetViews>
  <sheetFormatPr baseColWidth="10" defaultColWidth="8.83203125" defaultRowHeight="15" x14ac:dyDescent="0.2"/>
  <cols>
    <col min="4" max="4" width="13.5" customWidth="1"/>
    <col min="20" max="20" width="34.33203125" bestFit="1" customWidth="1"/>
    <col min="37" max="37" width="34.33203125" bestFit="1" customWidth="1"/>
  </cols>
  <sheetData>
    <row r="1" spans="2:15" x14ac:dyDescent="0.2">
      <c r="N1" s="7"/>
    </row>
    <row r="3" spans="2:15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2:15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">
      <c r="B5" s="83" t="s">
        <v>62</v>
      </c>
      <c r="C5" s="6" t="s">
        <v>15</v>
      </c>
      <c r="D5" s="3">
        <v>80</v>
      </c>
      <c r="E5" s="3">
        <v>3</v>
      </c>
      <c r="F5">
        <f t="shared" ref="F5:F12" si="0">SUM(D5:E5)</f>
        <v>83</v>
      </c>
      <c r="G5">
        <f t="shared" ref="G5:G12" si="1">(E5/F5)*100</f>
        <v>3.6144578313253009</v>
      </c>
      <c r="H5" s="3">
        <v>84</v>
      </c>
      <c r="I5" s="3">
        <v>2</v>
      </c>
      <c r="J5">
        <f>H5+I5</f>
        <v>86</v>
      </c>
      <c r="K5">
        <f>(I5/J5)*100</f>
        <v>2.3255813953488373</v>
      </c>
      <c r="L5" s="3">
        <v>89</v>
      </c>
      <c r="M5" s="3">
        <v>4</v>
      </c>
      <c r="N5">
        <f>SUM(L5:M5)</f>
        <v>93</v>
      </c>
      <c r="O5">
        <f>(M5/N5)*100</f>
        <v>4.3010752688172049</v>
      </c>
    </row>
    <row r="6" spans="2:15" x14ac:dyDescent="0.2">
      <c r="B6" s="83"/>
      <c r="C6" s="6" t="s">
        <v>16</v>
      </c>
      <c r="D6" s="3">
        <v>60</v>
      </c>
      <c r="E6" s="3">
        <v>5</v>
      </c>
      <c r="F6">
        <f t="shared" si="0"/>
        <v>65</v>
      </c>
      <c r="G6">
        <f t="shared" si="1"/>
        <v>7.6923076923076925</v>
      </c>
      <c r="H6" s="3">
        <v>66</v>
      </c>
      <c r="I6" s="3">
        <v>8</v>
      </c>
      <c r="J6">
        <f>H6+I6</f>
        <v>74</v>
      </c>
      <c r="K6">
        <f>(I6/J6)*100</f>
        <v>10.810810810810811</v>
      </c>
      <c r="L6" s="3">
        <v>65</v>
      </c>
      <c r="M6" s="3">
        <v>4</v>
      </c>
      <c r="N6">
        <f>SUM(L6:M6)</f>
        <v>69</v>
      </c>
      <c r="O6">
        <f>(M6/N6)*100</f>
        <v>5.7971014492753623</v>
      </c>
    </row>
    <row r="7" spans="2:15" x14ac:dyDescent="0.2">
      <c r="B7" s="83"/>
      <c r="C7" s="6" t="s">
        <v>13</v>
      </c>
      <c r="D7" s="3">
        <v>80</v>
      </c>
      <c r="E7" s="3">
        <v>3</v>
      </c>
      <c r="F7">
        <f t="shared" si="0"/>
        <v>83</v>
      </c>
      <c r="G7">
        <f t="shared" si="1"/>
        <v>3.6144578313253009</v>
      </c>
      <c r="H7" s="3">
        <v>82</v>
      </c>
      <c r="I7" s="3">
        <v>4</v>
      </c>
      <c r="J7">
        <f t="shared" ref="J7:J12" si="2">H7+I7</f>
        <v>86</v>
      </c>
      <c r="K7">
        <f t="shared" ref="K7:K12" si="3">(I7/J7)*100</f>
        <v>4.6511627906976747</v>
      </c>
      <c r="L7" s="3">
        <v>79</v>
      </c>
      <c r="M7" s="3">
        <v>3</v>
      </c>
      <c r="N7">
        <f t="shared" ref="N7:N12" si="4">SUM(L7:M7)</f>
        <v>82</v>
      </c>
      <c r="O7">
        <f t="shared" ref="O7:O12" si="5">(M7/N7)*100</f>
        <v>3.6585365853658534</v>
      </c>
    </row>
    <row r="8" spans="2:15" x14ac:dyDescent="0.2">
      <c r="B8" s="83"/>
      <c r="C8" s="6" t="s">
        <v>14</v>
      </c>
      <c r="D8" s="3">
        <v>65</v>
      </c>
      <c r="E8" s="3">
        <v>12</v>
      </c>
      <c r="F8">
        <f t="shared" si="0"/>
        <v>77</v>
      </c>
      <c r="G8">
        <f t="shared" si="1"/>
        <v>15.584415584415584</v>
      </c>
      <c r="H8" s="3">
        <v>68</v>
      </c>
      <c r="I8" s="3">
        <v>12</v>
      </c>
      <c r="J8">
        <f t="shared" si="2"/>
        <v>80</v>
      </c>
      <c r="K8">
        <f t="shared" si="3"/>
        <v>15</v>
      </c>
      <c r="L8" s="3">
        <v>71</v>
      </c>
      <c r="M8" s="3">
        <v>14</v>
      </c>
      <c r="N8">
        <f t="shared" si="4"/>
        <v>85</v>
      </c>
      <c r="O8">
        <f t="shared" si="5"/>
        <v>16.470588235294116</v>
      </c>
    </row>
    <row r="9" spans="2:15" x14ac:dyDescent="0.2">
      <c r="B9" s="83" t="s">
        <v>63</v>
      </c>
      <c r="C9" s="6" t="s">
        <v>15</v>
      </c>
      <c r="D9" s="3">
        <v>62</v>
      </c>
      <c r="E9" s="3">
        <v>15</v>
      </c>
      <c r="F9">
        <f t="shared" si="0"/>
        <v>77</v>
      </c>
      <c r="G9">
        <f t="shared" si="1"/>
        <v>19.480519480519483</v>
      </c>
      <c r="H9" s="3">
        <v>61</v>
      </c>
      <c r="I9" s="3">
        <v>16</v>
      </c>
      <c r="J9">
        <f t="shared" si="2"/>
        <v>77</v>
      </c>
      <c r="K9">
        <f t="shared" si="3"/>
        <v>20.779220779220779</v>
      </c>
      <c r="L9" s="3">
        <v>59</v>
      </c>
      <c r="M9" s="3">
        <v>13</v>
      </c>
      <c r="N9">
        <f t="shared" si="4"/>
        <v>72</v>
      </c>
      <c r="O9">
        <f t="shared" si="5"/>
        <v>18.055555555555554</v>
      </c>
    </row>
    <row r="10" spans="2:15" x14ac:dyDescent="0.2">
      <c r="B10" s="83"/>
      <c r="C10" s="6" t="s">
        <v>16</v>
      </c>
      <c r="D10" s="3">
        <v>41</v>
      </c>
      <c r="E10" s="3">
        <v>6</v>
      </c>
      <c r="F10">
        <f t="shared" si="0"/>
        <v>47</v>
      </c>
      <c r="G10">
        <f t="shared" si="1"/>
        <v>12.76595744680851</v>
      </c>
      <c r="H10" s="3">
        <v>32</v>
      </c>
      <c r="I10" s="3">
        <v>9</v>
      </c>
      <c r="J10">
        <f t="shared" si="2"/>
        <v>41</v>
      </c>
      <c r="K10">
        <f t="shared" si="3"/>
        <v>21.951219512195124</v>
      </c>
      <c r="L10" s="3">
        <v>38</v>
      </c>
      <c r="M10" s="3">
        <v>8</v>
      </c>
      <c r="N10">
        <f t="shared" si="4"/>
        <v>46</v>
      </c>
      <c r="O10">
        <f t="shared" si="5"/>
        <v>17.391304347826086</v>
      </c>
    </row>
    <row r="11" spans="2:15" x14ac:dyDescent="0.2">
      <c r="B11" s="83"/>
      <c r="C11" s="6" t="s">
        <v>13</v>
      </c>
      <c r="D11" s="3">
        <v>33</v>
      </c>
      <c r="E11" s="3">
        <v>7</v>
      </c>
      <c r="F11">
        <f t="shared" si="0"/>
        <v>40</v>
      </c>
      <c r="G11">
        <f t="shared" si="1"/>
        <v>17.5</v>
      </c>
      <c r="H11" s="3">
        <v>42</v>
      </c>
      <c r="I11" s="3">
        <v>6</v>
      </c>
      <c r="J11">
        <f t="shared" si="2"/>
        <v>48</v>
      </c>
      <c r="K11">
        <f t="shared" si="3"/>
        <v>12.5</v>
      </c>
      <c r="L11" s="3">
        <v>55</v>
      </c>
      <c r="M11" s="3">
        <v>7</v>
      </c>
      <c r="N11">
        <f t="shared" si="4"/>
        <v>62</v>
      </c>
      <c r="O11">
        <f t="shared" si="5"/>
        <v>11.29032258064516</v>
      </c>
    </row>
    <row r="12" spans="2:15" x14ac:dyDescent="0.2">
      <c r="B12" s="83"/>
      <c r="C12" s="6" t="s">
        <v>14</v>
      </c>
      <c r="D12" s="3">
        <v>15</v>
      </c>
      <c r="E12" s="3">
        <v>5</v>
      </c>
      <c r="F12">
        <f t="shared" si="0"/>
        <v>20</v>
      </c>
      <c r="G12">
        <f t="shared" si="1"/>
        <v>25</v>
      </c>
      <c r="H12" s="3">
        <v>12</v>
      </c>
      <c r="I12" s="3">
        <v>6</v>
      </c>
      <c r="J12">
        <f t="shared" si="2"/>
        <v>18</v>
      </c>
      <c r="K12">
        <f t="shared" si="3"/>
        <v>33.333333333333329</v>
      </c>
      <c r="L12" s="3">
        <v>16</v>
      </c>
      <c r="M12" s="3">
        <v>6</v>
      </c>
      <c r="N12">
        <f t="shared" si="4"/>
        <v>22</v>
      </c>
      <c r="O12">
        <f t="shared" si="5"/>
        <v>27.27272727272727</v>
      </c>
    </row>
    <row r="13" spans="2:15" x14ac:dyDescent="0.2">
      <c r="C13" s="2"/>
      <c r="H13" s="2"/>
      <c r="J13" s="3"/>
      <c r="K13" s="3"/>
      <c r="L13" s="3"/>
      <c r="M13" s="3"/>
    </row>
    <row r="14" spans="2:15" x14ac:dyDescent="0.2">
      <c r="C14" s="2"/>
      <c r="H14" s="2"/>
      <c r="J14" s="3"/>
      <c r="K14" s="3"/>
      <c r="L14" s="3"/>
      <c r="M14" s="3"/>
    </row>
    <row r="15" spans="2:15" x14ac:dyDescent="0.2">
      <c r="B15" s="83" t="s">
        <v>62</v>
      </c>
      <c r="C15" s="6" t="s">
        <v>15</v>
      </c>
      <c r="D15" s="3">
        <f t="shared" ref="D15:D22" si="6">D5/4</f>
        <v>20</v>
      </c>
      <c r="E15" s="3">
        <f t="shared" ref="E15:E22" si="7">H5/4</f>
        <v>21</v>
      </c>
      <c r="F15" s="3">
        <f>L5/4</f>
        <v>22.25</v>
      </c>
      <c r="G15" s="3"/>
      <c r="H15" s="2"/>
      <c r="J15" s="3"/>
      <c r="K15" s="3"/>
      <c r="L15" s="3"/>
      <c r="M15" s="3"/>
    </row>
    <row r="16" spans="2:15" x14ac:dyDescent="0.2">
      <c r="B16" s="83"/>
      <c r="C16" s="6" t="s">
        <v>16</v>
      </c>
      <c r="D16" s="3">
        <f t="shared" si="6"/>
        <v>15</v>
      </c>
      <c r="E16" s="3">
        <f t="shared" si="7"/>
        <v>16.5</v>
      </c>
      <c r="F16" s="3">
        <f t="shared" ref="F16:F22" si="8">L6/4</f>
        <v>16.25</v>
      </c>
      <c r="G16" s="3"/>
      <c r="H16" s="2"/>
      <c r="J16" s="3"/>
      <c r="K16" s="3"/>
      <c r="L16" s="3"/>
      <c r="M16" s="3"/>
    </row>
    <row r="17" spans="2:29" x14ac:dyDescent="0.2">
      <c r="B17" s="83"/>
      <c r="C17" s="6" t="s">
        <v>13</v>
      </c>
      <c r="D17" s="3">
        <f t="shared" si="6"/>
        <v>20</v>
      </c>
      <c r="E17" s="3">
        <f t="shared" si="7"/>
        <v>20.5</v>
      </c>
      <c r="F17" s="3">
        <f t="shared" si="8"/>
        <v>19.75</v>
      </c>
      <c r="G17" s="3"/>
      <c r="H17" s="2"/>
      <c r="J17" s="3"/>
      <c r="K17" s="3"/>
      <c r="L17" s="3"/>
      <c r="M17" s="3"/>
    </row>
    <row r="18" spans="2:29" x14ac:dyDescent="0.2">
      <c r="B18" s="83"/>
      <c r="C18" s="6" t="s">
        <v>14</v>
      </c>
      <c r="D18" s="3">
        <f t="shared" si="6"/>
        <v>16.25</v>
      </c>
      <c r="E18" s="3">
        <f t="shared" si="7"/>
        <v>17</v>
      </c>
      <c r="F18" s="3">
        <f t="shared" si="8"/>
        <v>17.75</v>
      </c>
      <c r="G18" s="3"/>
      <c r="H18" s="2"/>
      <c r="J18" s="3"/>
      <c r="K18" s="3"/>
      <c r="L18" s="3"/>
      <c r="M18" s="3"/>
    </row>
    <row r="19" spans="2:29" x14ac:dyDescent="0.2">
      <c r="B19" s="83" t="s">
        <v>63</v>
      </c>
      <c r="C19" s="6" t="s">
        <v>15</v>
      </c>
      <c r="D19" s="3">
        <f t="shared" si="6"/>
        <v>15.5</v>
      </c>
      <c r="E19" s="3">
        <f t="shared" si="7"/>
        <v>15.25</v>
      </c>
      <c r="F19" s="3">
        <f t="shared" si="8"/>
        <v>14.75</v>
      </c>
      <c r="G19" s="3"/>
      <c r="H19" s="2"/>
      <c r="J19" s="3"/>
      <c r="K19" s="3"/>
      <c r="L19" s="3"/>
      <c r="M19" s="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2:29" x14ac:dyDescent="0.2">
      <c r="B20" s="83"/>
      <c r="C20" s="6" t="s">
        <v>16</v>
      </c>
      <c r="D20" s="3">
        <f t="shared" si="6"/>
        <v>10.25</v>
      </c>
      <c r="E20" s="3">
        <f t="shared" si="7"/>
        <v>8</v>
      </c>
      <c r="F20" s="3">
        <f t="shared" si="8"/>
        <v>9.5</v>
      </c>
      <c r="G20" s="3"/>
      <c r="H20" s="2"/>
      <c r="J20" s="3"/>
      <c r="K20" s="3"/>
      <c r="L20" s="3"/>
      <c r="M20" s="3"/>
    </row>
    <row r="21" spans="2:29" x14ac:dyDescent="0.2">
      <c r="B21" s="83"/>
      <c r="C21" s="6" t="s">
        <v>13</v>
      </c>
      <c r="D21" s="3">
        <f t="shared" si="6"/>
        <v>8.25</v>
      </c>
      <c r="E21" s="3">
        <f t="shared" si="7"/>
        <v>10.5</v>
      </c>
      <c r="F21" s="3">
        <f t="shared" si="8"/>
        <v>13.75</v>
      </c>
      <c r="G21" s="3"/>
      <c r="H21" s="2"/>
      <c r="J21" s="3"/>
      <c r="K21" s="3"/>
      <c r="L21" s="6"/>
      <c r="Q21" s="6"/>
      <c r="R21" s="74"/>
    </row>
    <row r="22" spans="2:29" x14ac:dyDescent="0.2">
      <c r="B22" s="83"/>
      <c r="C22" s="6" t="s">
        <v>14</v>
      </c>
      <c r="D22" s="3">
        <f t="shared" si="6"/>
        <v>3.75</v>
      </c>
      <c r="E22" s="3">
        <f t="shared" si="7"/>
        <v>3</v>
      </c>
      <c r="F22" s="3">
        <f t="shared" si="8"/>
        <v>4</v>
      </c>
      <c r="G22" s="3"/>
      <c r="H22" s="2"/>
      <c r="J22" s="3"/>
      <c r="K22" s="3"/>
      <c r="L22" s="6"/>
      <c r="Q22" s="6"/>
      <c r="R22" s="74"/>
    </row>
    <row r="23" spans="2:29" x14ac:dyDescent="0.2">
      <c r="B23" s="83"/>
      <c r="C23" s="6"/>
      <c r="D23" s="3"/>
      <c r="E23" s="3"/>
      <c r="F23" s="3"/>
      <c r="G23" s="3"/>
      <c r="H23" s="2"/>
      <c r="J23" s="3"/>
      <c r="K23" s="3"/>
      <c r="L23" s="6"/>
      <c r="Q23" s="6"/>
      <c r="R23" s="74"/>
    </row>
    <row r="24" spans="2:29" x14ac:dyDescent="0.2">
      <c r="B24" s="83"/>
      <c r="C24" s="6"/>
      <c r="D24" s="3"/>
      <c r="E24" s="3"/>
      <c r="F24" s="3"/>
      <c r="G24" s="3"/>
      <c r="H24" s="2"/>
      <c r="J24" s="3"/>
      <c r="K24" s="3"/>
      <c r="L24" s="6"/>
      <c r="Q24" s="6"/>
      <c r="R24" s="74"/>
    </row>
    <row r="25" spans="2:29" x14ac:dyDescent="0.2">
      <c r="B25" s="83"/>
      <c r="C25" s="6"/>
      <c r="D25" s="3"/>
      <c r="E25" s="3"/>
      <c r="F25" s="3"/>
      <c r="G25" s="3"/>
      <c r="H25" s="2"/>
      <c r="J25" s="3"/>
      <c r="K25" s="3"/>
      <c r="L25" s="6"/>
      <c r="Q25" s="6"/>
      <c r="R25" s="74"/>
    </row>
    <row r="26" spans="2:29" x14ac:dyDescent="0.2">
      <c r="B26" s="83"/>
      <c r="C26" s="6"/>
      <c r="D26" s="3"/>
      <c r="E26" s="3"/>
      <c r="F26" s="3"/>
      <c r="G26" s="3"/>
      <c r="H26" s="2"/>
      <c r="J26" s="3"/>
      <c r="K26" s="3"/>
      <c r="L26" s="6"/>
      <c r="Q26" s="6"/>
      <c r="R26" s="74"/>
    </row>
    <row r="27" spans="2:29" x14ac:dyDescent="0.2">
      <c r="C27" s="2"/>
      <c r="H27" s="2"/>
      <c r="J27" s="3"/>
      <c r="K27" s="3"/>
      <c r="L27" s="6"/>
      <c r="Q27" s="6"/>
      <c r="R27" s="74"/>
    </row>
    <row r="28" spans="2:29" x14ac:dyDescent="0.2">
      <c r="C28" s="83"/>
      <c r="H28" s="83"/>
      <c r="J28" s="3"/>
      <c r="K28" s="3"/>
      <c r="L28" s="6"/>
      <c r="Q28" s="6"/>
      <c r="R28" s="74"/>
    </row>
    <row r="29" spans="2:29" x14ac:dyDescent="0.2">
      <c r="C29" s="83"/>
      <c r="H29" s="83"/>
      <c r="J29" s="3"/>
      <c r="K29" s="3"/>
      <c r="L29" s="6"/>
      <c r="Q29" s="6"/>
      <c r="R29" s="74"/>
    </row>
    <row r="30" spans="2:29" x14ac:dyDescent="0.2">
      <c r="C30" s="83"/>
      <c r="H30" s="83"/>
      <c r="J30" s="3"/>
      <c r="K30" s="3"/>
      <c r="L30" s="6"/>
      <c r="Q30" s="6"/>
      <c r="R30" s="74"/>
    </row>
    <row r="31" spans="2:29" x14ac:dyDescent="0.2">
      <c r="C31" s="83"/>
      <c r="H31" s="83"/>
      <c r="J31" s="3"/>
      <c r="K31" s="3"/>
      <c r="L31" s="6"/>
      <c r="Q31" s="6"/>
      <c r="R31" s="74"/>
    </row>
    <row r="32" spans="2:29" x14ac:dyDescent="0.2">
      <c r="C32" s="83"/>
      <c r="H32" s="83"/>
      <c r="J32" s="3"/>
      <c r="K32" s="3"/>
      <c r="L32" s="6"/>
      <c r="Q32" s="6"/>
      <c r="R32" s="74"/>
    </row>
    <row r="33" spans="12:18" x14ac:dyDescent="0.2">
      <c r="L33" s="6"/>
      <c r="Q33" s="6"/>
      <c r="R33" s="74"/>
    </row>
    <row r="34" spans="12:18" x14ac:dyDescent="0.2">
      <c r="L34" s="6"/>
      <c r="Q34" s="6"/>
      <c r="R34" s="74"/>
    </row>
    <row r="35" spans="12:18" x14ac:dyDescent="0.2">
      <c r="L35" s="6"/>
      <c r="Q35" s="6"/>
      <c r="R35" s="74"/>
    </row>
    <row r="36" spans="12:18" x14ac:dyDescent="0.2">
      <c r="L36" s="6"/>
      <c r="Q36" s="6"/>
      <c r="R36" s="74"/>
    </row>
    <row r="37" spans="12:18" x14ac:dyDescent="0.2">
      <c r="L37" s="6"/>
      <c r="Q37" s="6"/>
      <c r="R37" s="74"/>
    </row>
    <row r="38" spans="12:18" x14ac:dyDescent="0.2">
      <c r="L38" s="6"/>
      <c r="Q38" s="6"/>
      <c r="R38" s="74"/>
    </row>
    <row r="39" spans="12:18" x14ac:dyDescent="0.2">
      <c r="L39" s="6"/>
      <c r="Q39" s="6"/>
      <c r="R39" s="74"/>
    </row>
    <row r="40" spans="12:18" x14ac:dyDescent="0.2">
      <c r="L40" s="6"/>
      <c r="Q40" s="6"/>
      <c r="R40" s="74"/>
    </row>
    <row r="41" spans="12:18" x14ac:dyDescent="0.2">
      <c r="L41" s="6"/>
      <c r="Q41" s="6"/>
      <c r="R41" s="74"/>
    </row>
    <row r="42" spans="12:18" x14ac:dyDescent="0.2">
      <c r="L42" s="6"/>
      <c r="Q42" s="6"/>
      <c r="R42" s="74"/>
    </row>
    <row r="43" spans="12:18" x14ac:dyDescent="0.2">
      <c r="L43" s="6"/>
      <c r="Q43" s="6"/>
      <c r="R43" s="74"/>
    </row>
    <row r="44" spans="12:18" x14ac:dyDescent="0.2">
      <c r="L44" s="6"/>
      <c r="Q44" s="6"/>
      <c r="R44" s="74"/>
    </row>
    <row r="45" spans="12:18" x14ac:dyDescent="0.2">
      <c r="Q45" s="6"/>
      <c r="R45" s="74"/>
    </row>
    <row r="46" spans="12:18" x14ac:dyDescent="0.2">
      <c r="Q46" s="6"/>
      <c r="R46" s="74"/>
    </row>
    <row r="47" spans="12:18" x14ac:dyDescent="0.2">
      <c r="Q47" s="6"/>
      <c r="R47" s="74"/>
    </row>
    <row r="48" spans="12:18" x14ac:dyDescent="0.2">
      <c r="Q48" s="6"/>
      <c r="R48" s="74"/>
    </row>
    <row r="49" spans="17:41" x14ac:dyDescent="0.2">
      <c r="Q49" s="6"/>
      <c r="R49" s="74"/>
    </row>
    <row r="50" spans="17:41" x14ac:dyDescent="0.2">
      <c r="Q50" s="6"/>
      <c r="R50" s="74"/>
    </row>
    <row r="51" spans="17:41" x14ac:dyDescent="0.2">
      <c r="Q51" s="6"/>
      <c r="R51" s="74"/>
      <c r="X51" s="5"/>
    </row>
    <row r="52" spans="17:41" x14ac:dyDescent="0.2">
      <c r="Q52" s="6"/>
      <c r="R52" s="74"/>
    </row>
    <row r="53" spans="17:41" x14ac:dyDescent="0.2">
      <c r="Q53" s="6"/>
      <c r="R53" s="74"/>
    </row>
    <row r="54" spans="17:41" x14ac:dyDescent="0.2">
      <c r="Q54" s="6"/>
      <c r="R54" s="74"/>
    </row>
    <row r="55" spans="17:41" x14ac:dyDescent="0.2">
      <c r="Q55" s="6"/>
      <c r="R55" s="74"/>
    </row>
    <row r="56" spans="17:41" x14ac:dyDescent="0.2">
      <c r="Q56" s="6"/>
      <c r="R56" s="74"/>
    </row>
    <row r="57" spans="17:41" x14ac:dyDescent="0.2">
      <c r="AO57" s="5"/>
    </row>
    <row r="59" spans="17:41" x14ac:dyDescent="0.2">
      <c r="AO59" s="5"/>
    </row>
    <row r="60" spans="17:41" x14ac:dyDescent="0.2">
      <c r="X60" s="5"/>
    </row>
    <row r="71" spans="24:41" x14ac:dyDescent="0.2">
      <c r="AO71" s="5"/>
    </row>
    <row r="72" spans="24:41" x14ac:dyDescent="0.2">
      <c r="X72" s="5"/>
    </row>
    <row r="74" spans="24:41" x14ac:dyDescent="0.2">
      <c r="AO74" s="5"/>
    </row>
    <row r="89" spans="8:8" x14ac:dyDescent="0.2">
      <c r="H89" s="5"/>
    </row>
    <row r="94" spans="8:8" x14ac:dyDescent="0.2">
      <c r="H94" s="5"/>
    </row>
    <row r="97" spans="8:24" x14ac:dyDescent="0.2">
      <c r="H97" s="5"/>
      <c r="X97" s="5"/>
    </row>
    <row r="101" spans="8:24" x14ac:dyDescent="0.2">
      <c r="H101" s="5"/>
    </row>
    <row r="103" spans="8:24" x14ac:dyDescent="0.2">
      <c r="X103" s="5"/>
    </row>
    <row r="109" spans="8:24" x14ac:dyDescent="0.2">
      <c r="H109" s="5"/>
    </row>
    <row r="110" spans="8:24" x14ac:dyDescent="0.2">
      <c r="X110" s="5"/>
    </row>
  </sheetData>
  <mergeCells count="13">
    <mergeCell ref="C28:C32"/>
    <mergeCell ref="H28:H32"/>
    <mergeCell ref="B15:B18"/>
    <mergeCell ref="B19:B22"/>
    <mergeCell ref="R19:U19"/>
    <mergeCell ref="V19:Y19"/>
    <mergeCell ref="Z19:AC19"/>
    <mergeCell ref="B23:B26"/>
    <mergeCell ref="D3:F3"/>
    <mergeCell ref="H3:J3"/>
    <mergeCell ref="L3:N3"/>
    <mergeCell ref="B5:B8"/>
    <mergeCell ref="B9:B1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5F73-98D1-4CC3-978D-5C80D0D8D77A}">
  <dimension ref="B3:S32"/>
  <sheetViews>
    <sheetView topLeftCell="B1" workbookViewId="0">
      <selection activeCell="L8" sqref="L8"/>
    </sheetView>
  </sheetViews>
  <sheetFormatPr baseColWidth="10" defaultColWidth="8.83203125" defaultRowHeight="15" x14ac:dyDescent="0.2"/>
  <cols>
    <col min="3" max="3" width="17" bestFit="1" customWidth="1"/>
    <col min="5" max="9" width="10.6640625" customWidth="1"/>
    <col min="11" max="11" width="10.6640625" bestFit="1" customWidth="1"/>
    <col min="15" max="15" width="14.33203125" bestFit="1" customWidth="1"/>
    <col min="16" max="16" width="15.1640625" bestFit="1" customWidth="1"/>
    <col min="17" max="17" width="19.83203125" bestFit="1" customWidth="1"/>
    <col min="18" max="18" width="14.33203125" bestFit="1" customWidth="1"/>
    <col min="19" max="19" width="12.33203125" bestFit="1" customWidth="1"/>
  </cols>
  <sheetData>
    <row r="3" spans="2:19" x14ac:dyDescent="0.2">
      <c r="K3" s="7"/>
    </row>
    <row r="4" spans="2:19" ht="16" thickBot="1" x14ac:dyDescent="0.25">
      <c r="B4" s="39"/>
      <c r="C4" s="40"/>
      <c r="D4" s="40" t="s">
        <v>159</v>
      </c>
      <c r="E4" s="41" t="s">
        <v>154</v>
      </c>
      <c r="F4" s="42" t="s">
        <v>160</v>
      </c>
      <c r="G4" s="42" t="s">
        <v>150</v>
      </c>
      <c r="H4" s="41"/>
      <c r="I4" s="41"/>
      <c r="K4" s="7"/>
    </row>
    <row r="5" spans="2:19" ht="15" customHeight="1" x14ac:dyDescent="0.2">
      <c r="B5" s="30" t="s">
        <v>143</v>
      </c>
      <c r="C5" s="92" t="s">
        <v>148</v>
      </c>
      <c r="D5" s="92" t="s">
        <v>161</v>
      </c>
      <c r="E5">
        <v>16</v>
      </c>
      <c r="F5">
        <v>165</v>
      </c>
      <c r="G5">
        <v>0.5</v>
      </c>
      <c r="K5" s="7"/>
    </row>
    <row r="6" spans="2:19" x14ac:dyDescent="0.2">
      <c r="B6" s="43" t="s">
        <v>142</v>
      </c>
      <c r="C6" s="93"/>
      <c r="D6" s="93"/>
      <c r="E6">
        <v>16</v>
      </c>
      <c r="F6">
        <v>156</v>
      </c>
      <c r="G6">
        <v>0.7</v>
      </c>
    </row>
    <row r="7" spans="2:19" ht="18" x14ac:dyDescent="0.2">
      <c r="B7" s="30" t="s">
        <v>141</v>
      </c>
      <c r="C7" s="93"/>
      <c r="D7" s="93"/>
      <c r="E7">
        <v>16</v>
      </c>
      <c r="F7">
        <v>192</v>
      </c>
      <c r="G7">
        <v>0.8</v>
      </c>
      <c r="O7" s="37"/>
      <c r="P7" s="37"/>
      <c r="Q7" s="37"/>
      <c r="R7" s="37"/>
      <c r="S7" s="37"/>
    </row>
    <row r="8" spans="2:19" ht="18" x14ac:dyDescent="0.2">
      <c r="B8" s="43" t="s">
        <v>140</v>
      </c>
      <c r="C8" s="93"/>
      <c r="D8" s="93"/>
      <c r="E8">
        <v>21</v>
      </c>
      <c r="F8">
        <v>189</v>
      </c>
      <c r="G8">
        <v>0.7</v>
      </c>
      <c r="O8" s="37"/>
      <c r="P8" s="37"/>
      <c r="Q8" s="37"/>
      <c r="R8" s="37"/>
      <c r="S8" s="37"/>
    </row>
    <row r="9" spans="2:19" ht="19" thickBot="1" x14ac:dyDescent="0.25">
      <c r="B9" s="30" t="s">
        <v>156</v>
      </c>
      <c r="C9" s="94"/>
      <c r="D9" s="93"/>
      <c r="E9">
        <v>16</v>
      </c>
      <c r="F9">
        <v>187</v>
      </c>
      <c r="G9">
        <v>0.6</v>
      </c>
      <c r="O9" s="37"/>
      <c r="P9" s="37"/>
      <c r="Q9" s="37"/>
      <c r="R9" s="37"/>
      <c r="S9" s="75"/>
    </row>
    <row r="10" spans="2:19" ht="15" customHeight="1" x14ac:dyDescent="0.2">
      <c r="B10" s="30" t="s">
        <v>143</v>
      </c>
      <c r="C10" s="92" t="s">
        <v>162</v>
      </c>
      <c r="D10" s="93"/>
      <c r="E10">
        <v>18</v>
      </c>
      <c r="F10">
        <v>271</v>
      </c>
      <c r="G10">
        <v>0.7</v>
      </c>
      <c r="O10" s="37"/>
      <c r="P10" s="37"/>
      <c r="Q10" s="37"/>
      <c r="R10" s="37"/>
      <c r="S10" s="75"/>
    </row>
    <row r="11" spans="2:19" ht="18" x14ac:dyDescent="0.2">
      <c r="B11" s="43" t="s">
        <v>142</v>
      </c>
      <c r="C11" s="93"/>
      <c r="D11" s="93"/>
      <c r="E11">
        <v>21</v>
      </c>
      <c r="F11">
        <v>190</v>
      </c>
      <c r="G11">
        <v>0.8</v>
      </c>
      <c r="O11" s="37"/>
      <c r="P11" s="37"/>
      <c r="Q11" s="37"/>
      <c r="R11" s="37"/>
      <c r="S11" s="75"/>
    </row>
    <row r="12" spans="2:19" ht="18" x14ac:dyDescent="0.2">
      <c r="B12" s="30" t="s">
        <v>141</v>
      </c>
      <c r="C12" s="93"/>
      <c r="D12" s="93"/>
      <c r="E12">
        <v>79</v>
      </c>
      <c r="F12">
        <v>230</v>
      </c>
      <c r="G12">
        <v>0.8</v>
      </c>
      <c r="O12" s="37"/>
      <c r="P12" s="37"/>
      <c r="Q12" s="37"/>
      <c r="R12" s="37"/>
      <c r="S12" s="75"/>
    </row>
    <row r="13" spans="2:19" ht="18" x14ac:dyDescent="0.2">
      <c r="B13" s="43" t="s">
        <v>140</v>
      </c>
      <c r="C13" s="93"/>
      <c r="D13" s="93"/>
      <c r="E13" t="s">
        <v>147</v>
      </c>
      <c r="O13" s="37"/>
      <c r="P13" s="37"/>
      <c r="Q13" s="37"/>
      <c r="R13" s="37"/>
      <c r="S13" s="75"/>
    </row>
    <row r="14" spans="2:19" ht="19" thickBot="1" x14ac:dyDescent="0.25">
      <c r="B14" s="30" t="s">
        <v>156</v>
      </c>
      <c r="C14" s="94"/>
      <c r="D14" s="93"/>
      <c r="E14">
        <v>49</v>
      </c>
      <c r="F14">
        <v>205</v>
      </c>
      <c r="G14">
        <v>0.7</v>
      </c>
      <c r="O14" s="37"/>
      <c r="P14" s="37"/>
      <c r="Q14" s="37"/>
      <c r="R14" s="37"/>
      <c r="S14" s="75"/>
    </row>
    <row r="15" spans="2:19" ht="15" customHeight="1" x14ac:dyDescent="0.2">
      <c r="B15" s="30" t="s">
        <v>143</v>
      </c>
      <c r="C15" s="92" t="s">
        <v>148</v>
      </c>
      <c r="D15" s="93"/>
      <c r="E15">
        <v>25</v>
      </c>
      <c r="O15" s="37"/>
      <c r="P15" s="37"/>
      <c r="Q15" s="37"/>
      <c r="R15" s="37"/>
      <c r="S15" s="37"/>
    </row>
    <row r="16" spans="2:19" ht="16" thickBot="1" x14ac:dyDescent="0.25">
      <c r="B16" s="43" t="s">
        <v>142</v>
      </c>
      <c r="C16" s="93"/>
      <c r="D16" s="94"/>
      <c r="E16">
        <v>51</v>
      </c>
    </row>
    <row r="17" spans="2:7" x14ac:dyDescent="0.2">
      <c r="B17" s="30" t="s">
        <v>141</v>
      </c>
      <c r="C17" s="93"/>
      <c r="E17">
        <v>18</v>
      </c>
    </row>
    <row r="18" spans="2:7" x14ac:dyDescent="0.2">
      <c r="B18" s="43" t="s">
        <v>140</v>
      </c>
      <c r="C18" s="93"/>
      <c r="E18">
        <v>18</v>
      </c>
    </row>
    <row r="19" spans="2:7" ht="16" thickBot="1" x14ac:dyDescent="0.25">
      <c r="B19" s="30" t="s">
        <v>156</v>
      </c>
      <c r="C19" s="94"/>
      <c r="E19">
        <v>15</v>
      </c>
    </row>
    <row r="20" spans="2:7" x14ac:dyDescent="0.2">
      <c r="B20" s="30" t="s">
        <v>143</v>
      </c>
      <c r="C20" s="92" t="s">
        <v>162</v>
      </c>
      <c r="E20">
        <v>26</v>
      </c>
    </row>
    <row r="21" spans="2:7" x14ac:dyDescent="0.2">
      <c r="B21" s="43" t="s">
        <v>142</v>
      </c>
      <c r="C21" s="93"/>
      <c r="E21">
        <v>18</v>
      </c>
    </row>
    <row r="22" spans="2:7" ht="16" thickBot="1" x14ac:dyDescent="0.25">
      <c r="B22" s="30" t="s">
        <v>141</v>
      </c>
      <c r="C22" s="93"/>
      <c r="E22">
        <v>26</v>
      </c>
    </row>
    <row r="23" spans="2:7" x14ac:dyDescent="0.2">
      <c r="B23" s="43" t="s">
        <v>140</v>
      </c>
      <c r="C23" s="93"/>
      <c r="D23" s="95" t="s">
        <v>159</v>
      </c>
      <c r="E23">
        <v>55</v>
      </c>
      <c r="F23">
        <v>180</v>
      </c>
      <c r="G23">
        <v>0.6</v>
      </c>
    </row>
    <row r="24" spans="2:7" ht="16" thickBot="1" x14ac:dyDescent="0.25">
      <c r="B24" s="30" t="s">
        <v>156</v>
      </c>
      <c r="C24" s="94"/>
      <c r="D24" s="96"/>
      <c r="E24">
        <v>57</v>
      </c>
    </row>
    <row r="25" spans="2:7" ht="15" customHeight="1" x14ac:dyDescent="0.2">
      <c r="B25" s="30" t="s">
        <v>143</v>
      </c>
      <c r="C25" s="92" t="s">
        <v>148</v>
      </c>
      <c r="E25">
        <v>14</v>
      </c>
    </row>
    <row r="26" spans="2:7" x14ac:dyDescent="0.2">
      <c r="B26" s="43" t="s">
        <v>142</v>
      </c>
      <c r="C26" s="93"/>
      <c r="E26">
        <v>14</v>
      </c>
    </row>
    <row r="27" spans="2:7" x14ac:dyDescent="0.2">
      <c r="B27" s="30" t="s">
        <v>141</v>
      </c>
      <c r="C27" s="93"/>
      <c r="E27">
        <v>17</v>
      </c>
    </row>
    <row r="28" spans="2:7" ht="16" thickBot="1" x14ac:dyDescent="0.25">
      <c r="B28" s="43" t="s">
        <v>140</v>
      </c>
      <c r="C28" s="94"/>
      <c r="E28">
        <v>17</v>
      </c>
    </row>
    <row r="29" spans="2:7" x14ac:dyDescent="0.2">
      <c r="B29" s="30" t="s">
        <v>143</v>
      </c>
      <c r="C29" s="92" t="s">
        <v>162</v>
      </c>
      <c r="E29">
        <v>18</v>
      </c>
    </row>
    <row r="30" spans="2:7" x14ac:dyDescent="0.2">
      <c r="B30" s="43" t="s">
        <v>142</v>
      </c>
      <c r="C30" s="93"/>
      <c r="E30">
        <v>17</v>
      </c>
    </row>
    <row r="31" spans="2:7" x14ac:dyDescent="0.2">
      <c r="B31" s="30" t="s">
        <v>141</v>
      </c>
      <c r="C31" s="93"/>
      <c r="E31">
        <v>17</v>
      </c>
    </row>
    <row r="32" spans="2:7" ht="16" thickBot="1" x14ac:dyDescent="0.25">
      <c r="B32" s="43" t="s">
        <v>140</v>
      </c>
      <c r="C32" s="94"/>
      <c r="E32">
        <v>23</v>
      </c>
    </row>
  </sheetData>
  <mergeCells count="8">
    <mergeCell ref="C5:C9"/>
    <mergeCell ref="D5:D16"/>
    <mergeCell ref="C10:C14"/>
    <mergeCell ref="C29:C32"/>
    <mergeCell ref="C15:C19"/>
    <mergeCell ref="C20:C24"/>
    <mergeCell ref="D23:D24"/>
    <mergeCell ref="C25:C28"/>
  </mergeCells>
  <pageMargins left="0.7" right="0.7" top="0.75" bottom="0.75" header="0.3" footer="0.3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35DA-DC75-48E0-B9BF-6520834F8CDF}">
  <dimension ref="B1:I19"/>
  <sheetViews>
    <sheetView topLeftCell="C1" zoomScale="90" zoomScaleNormal="90" workbookViewId="0">
      <selection activeCell="I2" sqref="I2"/>
    </sheetView>
  </sheetViews>
  <sheetFormatPr baseColWidth="10" defaultColWidth="8.83203125" defaultRowHeight="15" x14ac:dyDescent="0.2"/>
  <cols>
    <col min="2" max="2" width="10.5" bestFit="1" customWidth="1"/>
    <col min="9" max="9" width="10.5" bestFit="1" customWidth="1"/>
  </cols>
  <sheetData>
    <row r="1" spans="2:9" x14ac:dyDescent="0.2">
      <c r="I1" s="7"/>
    </row>
    <row r="2" spans="2:9" x14ac:dyDescent="0.2">
      <c r="I2" s="7"/>
    </row>
    <row r="3" spans="2:9" ht="16" thickBot="1" x14ac:dyDescent="0.25">
      <c r="B3" s="44" t="s">
        <v>163</v>
      </c>
      <c r="C3" s="44" t="s">
        <v>152</v>
      </c>
      <c r="D3" s="45" t="s">
        <v>164</v>
      </c>
      <c r="F3" t="s">
        <v>165</v>
      </c>
      <c r="G3" t="s">
        <v>166</v>
      </c>
      <c r="H3" t="s">
        <v>150</v>
      </c>
      <c r="I3" s="7"/>
    </row>
    <row r="4" spans="2:9" ht="15" customHeight="1" thickBot="1" x14ac:dyDescent="0.25">
      <c r="B4" s="46" t="s">
        <v>143</v>
      </c>
      <c r="C4" s="97" t="s">
        <v>167</v>
      </c>
      <c r="D4">
        <v>11</v>
      </c>
      <c r="F4">
        <v>282</v>
      </c>
      <c r="G4">
        <v>15.666666666666666</v>
      </c>
      <c r="H4">
        <v>0.4</v>
      </c>
      <c r="I4" s="7"/>
    </row>
    <row r="5" spans="2:9" ht="16" thickBot="1" x14ac:dyDescent="0.25">
      <c r="B5" s="46" t="s">
        <v>142</v>
      </c>
      <c r="C5" s="98"/>
      <c r="D5">
        <v>17</v>
      </c>
      <c r="F5">
        <v>343</v>
      </c>
      <c r="G5">
        <v>19.055555555555557</v>
      </c>
      <c r="H5">
        <v>0.4</v>
      </c>
    </row>
    <row r="6" spans="2:9" ht="16" thickBot="1" x14ac:dyDescent="0.25">
      <c r="B6" s="46" t="s">
        <v>141</v>
      </c>
      <c r="C6" s="98"/>
      <c r="D6">
        <v>12</v>
      </c>
      <c r="F6">
        <v>233</v>
      </c>
      <c r="G6">
        <v>12.944444444444445</v>
      </c>
      <c r="H6">
        <v>0.4</v>
      </c>
    </row>
    <row r="7" spans="2:9" ht="16" thickBot="1" x14ac:dyDescent="0.25">
      <c r="B7" s="46" t="s">
        <v>140</v>
      </c>
      <c r="C7" s="98"/>
      <c r="D7">
        <v>12</v>
      </c>
      <c r="F7">
        <v>250</v>
      </c>
      <c r="G7">
        <v>13.888888888888889</v>
      </c>
      <c r="H7">
        <v>0.5</v>
      </c>
    </row>
    <row r="8" spans="2:9" ht="16" thickBot="1" x14ac:dyDescent="0.25">
      <c r="B8" s="46" t="s">
        <v>156</v>
      </c>
      <c r="C8" s="98"/>
      <c r="D8">
        <v>12</v>
      </c>
      <c r="F8">
        <v>239</v>
      </c>
      <c r="G8">
        <v>13.277777777777779</v>
      </c>
      <c r="H8">
        <v>0.7</v>
      </c>
    </row>
    <row r="9" spans="2:9" ht="16" thickBot="1" x14ac:dyDescent="0.25">
      <c r="B9" s="46" t="s">
        <v>168</v>
      </c>
      <c r="C9" s="98"/>
      <c r="D9">
        <v>19</v>
      </c>
      <c r="F9">
        <v>156</v>
      </c>
      <c r="G9">
        <v>8.6666666666666661</v>
      </c>
      <c r="H9">
        <v>0.6</v>
      </c>
    </row>
    <row r="10" spans="2:9" ht="16" thickBot="1" x14ac:dyDescent="0.25">
      <c r="B10" s="46" t="s">
        <v>169</v>
      </c>
      <c r="C10" s="98"/>
      <c r="D10">
        <v>16</v>
      </c>
    </row>
    <row r="11" spans="2:9" ht="16" thickBot="1" x14ac:dyDescent="0.25">
      <c r="B11" s="46" t="s">
        <v>170</v>
      </c>
      <c r="C11" s="99"/>
      <c r="D11">
        <v>12</v>
      </c>
    </row>
    <row r="12" spans="2:9" ht="15.75" customHeight="1" thickBot="1" x14ac:dyDescent="0.25">
      <c r="B12" s="46" t="s">
        <v>143</v>
      </c>
      <c r="C12" s="100" t="s">
        <v>171</v>
      </c>
      <c r="D12">
        <v>28</v>
      </c>
      <c r="F12" s="47">
        <v>228</v>
      </c>
      <c r="G12" s="47">
        <v>12.666666666666666</v>
      </c>
      <c r="H12" s="47">
        <v>0.6</v>
      </c>
    </row>
    <row r="13" spans="2:9" ht="15" customHeight="1" thickBot="1" x14ac:dyDescent="0.25">
      <c r="B13" s="46" t="s">
        <v>142</v>
      </c>
      <c r="C13" s="101"/>
      <c r="D13">
        <v>19</v>
      </c>
      <c r="F13" s="47">
        <v>280</v>
      </c>
      <c r="G13" s="47">
        <v>15.555555555555555</v>
      </c>
      <c r="H13" s="47">
        <v>0.6</v>
      </c>
    </row>
    <row r="14" spans="2:9" ht="16" thickBot="1" x14ac:dyDescent="0.25">
      <c r="B14" s="46" t="s">
        <v>141</v>
      </c>
      <c r="C14" s="101"/>
      <c r="D14">
        <v>21</v>
      </c>
      <c r="F14" s="47">
        <v>180</v>
      </c>
      <c r="G14" s="47">
        <v>10</v>
      </c>
      <c r="H14" s="47">
        <v>0.6</v>
      </c>
    </row>
    <row r="15" spans="2:9" ht="16" thickBot="1" x14ac:dyDescent="0.25">
      <c r="B15" s="46" t="s">
        <v>140</v>
      </c>
      <c r="C15" s="101"/>
      <c r="D15">
        <v>18</v>
      </c>
      <c r="F15" s="47">
        <v>254</v>
      </c>
      <c r="G15" s="47">
        <v>14.111111111111111</v>
      </c>
      <c r="H15" s="47">
        <v>0.7</v>
      </c>
    </row>
    <row r="16" spans="2:9" ht="16" thickBot="1" x14ac:dyDescent="0.25">
      <c r="B16" s="46" t="s">
        <v>156</v>
      </c>
      <c r="C16" s="101"/>
      <c r="D16">
        <v>15</v>
      </c>
      <c r="F16" s="47">
        <v>206</v>
      </c>
      <c r="G16" s="47">
        <v>11.444444444444445</v>
      </c>
      <c r="H16" s="47">
        <v>0.8</v>
      </c>
    </row>
    <row r="17" spans="2:8" ht="16" thickBot="1" x14ac:dyDescent="0.25">
      <c r="B17" s="46" t="s">
        <v>168</v>
      </c>
      <c r="C17" s="101"/>
      <c r="D17">
        <v>14</v>
      </c>
      <c r="F17" s="47">
        <v>254</v>
      </c>
      <c r="G17" s="47">
        <v>14.111111111111111</v>
      </c>
      <c r="H17" s="47">
        <v>0.5</v>
      </c>
    </row>
    <row r="18" spans="2:8" ht="16" thickBot="1" x14ac:dyDescent="0.25">
      <c r="B18" s="46" t="s">
        <v>169</v>
      </c>
      <c r="C18" s="101"/>
      <c r="D18">
        <v>16</v>
      </c>
    </row>
    <row r="19" spans="2:8" ht="16" thickBot="1" x14ac:dyDescent="0.25">
      <c r="B19" s="46" t="s">
        <v>170</v>
      </c>
      <c r="C19" s="102"/>
      <c r="D19">
        <v>18</v>
      </c>
    </row>
  </sheetData>
  <mergeCells count="2">
    <mergeCell ref="C4:C11"/>
    <mergeCell ref="C12:C19"/>
  </mergeCells>
  <pageMargins left="0.7" right="0.7" top="0.75" bottom="0.75" header="0.3" footer="0.3"/>
  <pageSetup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DD61-95C5-42A6-9D85-5B6398DC99D4}">
  <dimension ref="A1:K23"/>
  <sheetViews>
    <sheetView tabSelected="1" workbookViewId="0">
      <selection activeCell="E11" sqref="E11"/>
    </sheetView>
  </sheetViews>
  <sheetFormatPr baseColWidth="10" defaultColWidth="8.83203125" defaultRowHeight="15" x14ac:dyDescent="0.2"/>
  <sheetData>
    <row r="1" spans="1:11" x14ac:dyDescent="0.2">
      <c r="D1" t="s">
        <v>557</v>
      </c>
      <c r="K1" t="s">
        <v>557</v>
      </c>
    </row>
    <row r="2" spans="1:11" x14ac:dyDescent="0.2">
      <c r="A2" s="84" t="s">
        <v>8</v>
      </c>
      <c r="B2" s="77" t="s">
        <v>466</v>
      </c>
      <c r="C2" s="77" t="s">
        <v>558</v>
      </c>
      <c r="D2">
        <v>2550</v>
      </c>
      <c r="H2" s="84" t="s">
        <v>555</v>
      </c>
      <c r="I2" s="77" t="s">
        <v>466</v>
      </c>
      <c r="J2" s="77" t="s">
        <v>558</v>
      </c>
      <c r="K2">
        <v>990</v>
      </c>
    </row>
    <row r="3" spans="1:11" x14ac:dyDescent="0.2">
      <c r="A3" s="84"/>
      <c r="B3" s="77" t="s">
        <v>467</v>
      </c>
      <c r="C3" s="77" t="s">
        <v>558</v>
      </c>
      <c r="D3">
        <v>5520</v>
      </c>
      <c r="H3" s="84"/>
      <c r="I3" s="77" t="s">
        <v>467</v>
      </c>
      <c r="J3" s="77" t="s">
        <v>558</v>
      </c>
      <c r="K3">
        <v>594</v>
      </c>
    </row>
    <row r="4" spans="1:11" x14ac:dyDescent="0.2">
      <c r="A4" s="84"/>
      <c r="B4" s="77" t="s">
        <v>468</v>
      </c>
      <c r="C4" s="77" t="s">
        <v>558</v>
      </c>
      <c r="D4">
        <v>1160</v>
      </c>
      <c r="H4" s="84"/>
      <c r="I4" s="77" t="s">
        <v>468</v>
      </c>
      <c r="J4" s="77" t="s">
        <v>558</v>
      </c>
      <c r="K4">
        <v>1100</v>
      </c>
    </row>
    <row r="5" spans="1:11" x14ac:dyDescent="0.2">
      <c r="A5" s="84"/>
      <c r="B5" s="77" t="s">
        <v>469</v>
      </c>
      <c r="C5" s="77" t="s">
        <v>558</v>
      </c>
      <c r="D5">
        <v>5370</v>
      </c>
      <c r="H5" s="84"/>
      <c r="I5" s="77" t="s">
        <v>469</v>
      </c>
      <c r="J5" s="77" t="s">
        <v>558</v>
      </c>
      <c r="K5">
        <v>3630</v>
      </c>
    </row>
    <row r="6" spans="1:11" x14ac:dyDescent="0.2">
      <c r="A6" s="84"/>
      <c r="B6" s="77" t="s">
        <v>470</v>
      </c>
      <c r="C6" s="77" t="s">
        <v>558</v>
      </c>
      <c r="D6">
        <v>1770</v>
      </c>
      <c r="H6" s="84"/>
      <c r="I6" s="77" t="s">
        <v>470</v>
      </c>
      <c r="J6" s="77" t="s">
        <v>558</v>
      </c>
      <c r="K6">
        <v>1780</v>
      </c>
    </row>
    <row r="7" spans="1:11" x14ac:dyDescent="0.2">
      <c r="A7" s="84"/>
      <c r="B7" s="77" t="s">
        <v>471</v>
      </c>
      <c r="C7" s="77" t="s">
        <v>558</v>
      </c>
      <c r="D7">
        <v>1850</v>
      </c>
      <c r="H7" s="84"/>
      <c r="I7" s="77" t="s">
        <v>471</v>
      </c>
      <c r="J7" s="77" t="s">
        <v>558</v>
      </c>
      <c r="K7">
        <v>1630</v>
      </c>
    </row>
    <row r="8" spans="1:11" x14ac:dyDescent="0.2">
      <c r="A8" s="84"/>
      <c r="B8" s="77" t="s">
        <v>472</v>
      </c>
      <c r="C8" s="77" t="s">
        <v>558</v>
      </c>
      <c r="D8">
        <v>1740</v>
      </c>
      <c r="F8" s="77"/>
      <c r="H8" s="84"/>
      <c r="I8" s="77" t="s">
        <v>472</v>
      </c>
      <c r="J8" s="77" t="s">
        <v>558</v>
      </c>
      <c r="K8">
        <v>2340</v>
      </c>
    </row>
    <row r="9" spans="1:11" x14ac:dyDescent="0.2">
      <c r="A9" s="84"/>
      <c r="B9" s="77" t="s">
        <v>473</v>
      </c>
      <c r="C9" s="77" t="s">
        <v>558</v>
      </c>
      <c r="D9">
        <v>6610</v>
      </c>
      <c r="H9" s="84"/>
      <c r="I9" s="77" t="s">
        <v>473</v>
      </c>
      <c r="J9" s="77" t="s">
        <v>558</v>
      </c>
      <c r="K9">
        <v>1250</v>
      </c>
    </row>
    <row r="10" spans="1:11" x14ac:dyDescent="0.2">
      <c r="A10" s="84"/>
      <c r="B10" s="77" t="s">
        <v>474</v>
      </c>
      <c r="C10" s="77" t="s">
        <v>558</v>
      </c>
      <c r="D10">
        <v>3870</v>
      </c>
      <c r="H10" s="84"/>
      <c r="I10" s="77" t="s">
        <v>474</v>
      </c>
      <c r="J10" s="77" t="s">
        <v>558</v>
      </c>
      <c r="K10">
        <v>714</v>
      </c>
    </row>
    <row r="14" spans="1:11" x14ac:dyDescent="0.2">
      <c r="B14" s="77"/>
    </row>
    <row r="15" spans="1:11" x14ac:dyDescent="0.2">
      <c r="B15" s="77"/>
      <c r="H15" s="77"/>
      <c r="I15" s="77"/>
    </row>
    <row r="16" spans="1:11" x14ac:dyDescent="0.2">
      <c r="B16" s="77"/>
      <c r="H16" s="77"/>
      <c r="I16" s="77"/>
    </row>
    <row r="17" spans="2:9" x14ac:dyDescent="0.2">
      <c r="B17" s="77"/>
      <c r="H17" s="77"/>
      <c r="I17" s="77"/>
    </row>
    <row r="18" spans="2:9" x14ac:dyDescent="0.2">
      <c r="B18" s="77"/>
      <c r="H18" s="77"/>
      <c r="I18" s="77"/>
    </row>
    <row r="19" spans="2:9" x14ac:dyDescent="0.2">
      <c r="B19" s="77"/>
      <c r="H19" s="77"/>
      <c r="I19" s="77"/>
    </row>
    <row r="20" spans="2:9" x14ac:dyDescent="0.2">
      <c r="B20" s="77"/>
      <c r="H20" s="77"/>
      <c r="I20" s="77"/>
    </row>
    <row r="21" spans="2:9" x14ac:dyDescent="0.2">
      <c r="B21" s="77"/>
      <c r="H21" s="77"/>
      <c r="I21" s="77"/>
    </row>
    <row r="22" spans="2:9" x14ac:dyDescent="0.2">
      <c r="B22" s="77"/>
      <c r="H22" s="77"/>
      <c r="I22" s="77"/>
    </row>
    <row r="23" spans="2:9" x14ac:dyDescent="0.2">
      <c r="H23" s="77"/>
      <c r="I23" s="77"/>
    </row>
  </sheetData>
  <mergeCells count="2">
    <mergeCell ref="A2:A10"/>
    <mergeCell ref="H2:H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EE63-2189-4CA7-AF36-89370D8D3903}">
  <dimension ref="A2:H12"/>
  <sheetViews>
    <sheetView workbookViewId="0">
      <selection activeCell="G17" sqref="G17"/>
    </sheetView>
  </sheetViews>
  <sheetFormatPr baseColWidth="10" defaultColWidth="8.83203125" defaultRowHeight="15" x14ac:dyDescent="0.2"/>
  <sheetData>
    <row r="2" spans="1:8" x14ac:dyDescent="0.2">
      <c r="B2" t="s">
        <v>10</v>
      </c>
    </row>
    <row r="3" spans="1:8" x14ac:dyDescent="0.2">
      <c r="B3" t="s">
        <v>540</v>
      </c>
    </row>
    <row r="4" spans="1:8" x14ac:dyDescent="0.2">
      <c r="B4" t="s">
        <v>541</v>
      </c>
      <c r="C4" t="s">
        <v>542</v>
      </c>
      <c r="D4" t="s">
        <v>5</v>
      </c>
      <c r="F4" t="s">
        <v>493</v>
      </c>
      <c r="G4" t="s">
        <v>494</v>
      </c>
    </row>
    <row r="5" spans="1:8" x14ac:dyDescent="0.2">
      <c r="A5" t="s">
        <v>543</v>
      </c>
      <c r="B5">
        <v>69</v>
      </c>
      <c r="C5">
        <v>5</v>
      </c>
      <c r="D5">
        <f>SUM(B5:C5)</f>
        <v>74</v>
      </c>
      <c r="E5">
        <f t="shared" ref="E5:E12" si="0">C5/D5*100</f>
        <v>6.756756756756757</v>
      </c>
      <c r="F5">
        <f>AVERAGE(E5:E8)</f>
        <v>5.7323053801927042</v>
      </c>
      <c r="G5">
        <f>STDEV(E5:E8)</f>
        <v>2.9895592965161137</v>
      </c>
    </row>
    <row r="6" spans="1:8" x14ac:dyDescent="0.2">
      <c r="B6">
        <v>67</v>
      </c>
      <c r="C6">
        <v>7</v>
      </c>
      <c r="D6">
        <f>SUM(B6:C6)</f>
        <v>74</v>
      </c>
      <c r="E6">
        <f t="shared" si="0"/>
        <v>9.4594594594594597</v>
      </c>
    </row>
    <row r="7" spans="1:8" x14ac:dyDescent="0.2">
      <c r="B7">
        <v>69</v>
      </c>
      <c r="C7">
        <v>2</v>
      </c>
      <c r="D7">
        <f t="shared" ref="D7:D8" si="1">SUM(B7:C7)</f>
        <v>71</v>
      </c>
      <c r="E7">
        <f t="shared" si="0"/>
        <v>2.8169014084507045</v>
      </c>
    </row>
    <row r="8" spans="1:8" x14ac:dyDescent="0.2">
      <c r="B8">
        <v>74</v>
      </c>
      <c r="C8">
        <v>3</v>
      </c>
      <c r="D8">
        <f t="shared" si="1"/>
        <v>77</v>
      </c>
      <c r="E8">
        <f t="shared" si="0"/>
        <v>3.8961038961038961</v>
      </c>
    </row>
    <row r="9" spans="1:8" x14ac:dyDescent="0.2">
      <c r="A9" t="s">
        <v>544</v>
      </c>
      <c r="B9">
        <v>72</v>
      </c>
      <c r="C9">
        <v>17</v>
      </c>
      <c r="D9">
        <f>SUM(B9:C9)</f>
        <v>89</v>
      </c>
      <c r="E9">
        <f t="shared" si="0"/>
        <v>19.101123595505616</v>
      </c>
      <c r="F9">
        <f>AVERAGE(E9:E12)</f>
        <v>20.402990279837041</v>
      </c>
      <c r="G9">
        <f>STDEV(E9:E12)</f>
        <v>5.289937663550643</v>
      </c>
      <c r="H9">
        <f>_xlfn.T.TEST(E5:E7,E9:E12,2,2)</f>
        <v>1.0398256918611697E-2</v>
      </c>
    </row>
    <row r="10" spans="1:8" x14ac:dyDescent="0.2">
      <c r="B10">
        <v>63</v>
      </c>
      <c r="C10">
        <v>10</v>
      </c>
      <c r="D10">
        <f>SUM(B10:C10)</f>
        <v>73</v>
      </c>
      <c r="E10">
        <f t="shared" si="0"/>
        <v>13.698630136986301</v>
      </c>
    </row>
    <row r="11" spans="1:8" x14ac:dyDescent="0.2">
      <c r="B11">
        <v>54</v>
      </c>
      <c r="C11">
        <v>19</v>
      </c>
      <c r="D11">
        <f>SUM(B11:C11)</f>
        <v>73</v>
      </c>
      <c r="E11">
        <f t="shared" si="0"/>
        <v>26.027397260273972</v>
      </c>
    </row>
    <row r="12" spans="1:8" x14ac:dyDescent="0.2">
      <c r="B12">
        <v>61</v>
      </c>
      <c r="C12">
        <v>18</v>
      </c>
      <c r="D12">
        <f>SUM(B12:C12)</f>
        <v>79</v>
      </c>
      <c r="E12">
        <f t="shared" si="0"/>
        <v>22.784810126582279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8DB9-79F6-401A-877C-209328B56241}">
  <dimension ref="A1:K52"/>
  <sheetViews>
    <sheetView workbookViewId="0">
      <selection activeCell="E1" sqref="E1:O1048576"/>
    </sheetView>
  </sheetViews>
  <sheetFormatPr baseColWidth="10" defaultColWidth="8.83203125" defaultRowHeight="13" x14ac:dyDescent="0.15"/>
  <cols>
    <col min="1" max="1" width="34.1640625" style="17" bestFit="1" customWidth="1"/>
    <col min="2" max="244" width="9.1640625" style="17"/>
    <col min="245" max="245" width="34.1640625" style="17" bestFit="1" customWidth="1"/>
    <col min="246" max="500" width="9.1640625" style="17"/>
    <col min="501" max="501" width="34.1640625" style="17" bestFit="1" customWidth="1"/>
    <col min="502" max="756" width="9.1640625" style="17"/>
    <col min="757" max="757" width="34.1640625" style="17" bestFit="1" customWidth="1"/>
    <col min="758" max="1012" width="9.1640625" style="17"/>
    <col min="1013" max="1013" width="34.1640625" style="17" bestFit="1" customWidth="1"/>
    <col min="1014" max="1268" width="9.1640625" style="17"/>
    <col min="1269" max="1269" width="34.1640625" style="17" bestFit="1" customWidth="1"/>
    <col min="1270" max="1524" width="9.1640625" style="17"/>
    <col min="1525" max="1525" width="34.1640625" style="17" bestFit="1" customWidth="1"/>
    <col min="1526" max="1780" width="9.1640625" style="17"/>
    <col min="1781" max="1781" width="34.1640625" style="17" bestFit="1" customWidth="1"/>
    <col min="1782" max="2036" width="9.1640625" style="17"/>
    <col min="2037" max="2037" width="34.1640625" style="17" bestFit="1" customWidth="1"/>
    <col min="2038" max="2292" width="9.1640625" style="17"/>
    <col min="2293" max="2293" width="34.1640625" style="17" bestFit="1" customWidth="1"/>
    <col min="2294" max="2548" width="9.1640625" style="17"/>
    <col min="2549" max="2549" width="34.1640625" style="17" bestFit="1" customWidth="1"/>
    <col min="2550" max="2804" width="9.1640625" style="17"/>
    <col min="2805" max="2805" width="34.1640625" style="17" bestFit="1" customWidth="1"/>
    <col min="2806" max="3060" width="9.1640625" style="17"/>
    <col min="3061" max="3061" width="34.1640625" style="17" bestFit="1" customWidth="1"/>
    <col min="3062" max="3316" width="9.1640625" style="17"/>
    <col min="3317" max="3317" width="34.1640625" style="17" bestFit="1" customWidth="1"/>
    <col min="3318" max="3572" width="9.1640625" style="17"/>
    <col min="3573" max="3573" width="34.1640625" style="17" bestFit="1" customWidth="1"/>
    <col min="3574" max="3828" width="9.1640625" style="17"/>
    <col min="3829" max="3829" width="34.1640625" style="17" bestFit="1" customWidth="1"/>
    <col min="3830" max="4084" width="9.1640625" style="17"/>
    <col min="4085" max="4085" width="34.1640625" style="17" bestFit="1" customWidth="1"/>
    <col min="4086" max="4340" width="9.1640625" style="17"/>
    <col min="4341" max="4341" width="34.1640625" style="17" bestFit="1" customWidth="1"/>
    <col min="4342" max="4596" width="9.1640625" style="17"/>
    <col min="4597" max="4597" width="34.1640625" style="17" bestFit="1" customWidth="1"/>
    <col min="4598" max="4852" width="9.1640625" style="17"/>
    <col min="4853" max="4853" width="34.1640625" style="17" bestFit="1" customWidth="1"/>
    <col min="4854" max="5108" width="9.1640625" style="17"/>
    <col min="5109" max="5109" width="34.1640625" style="17" bestFit="1" customWidth="1"/>
    <col min="5110" max="5364" width="9.1640625" style="17"/>
    <col min="5365" max="5365" width="34.1640625" style="17" bestFit="1" customWidth="1"/>
    <col min="5366" max="5620" width="9.1640625" style="17"/>
    <col min="5621" max="5621" width="34.1640625" style="17" bestFit="1" customWidth="1"/>
    <col min="5622" max="5876" width="9.1640625" style="17"/>
    <col min="5877" max="5877" width="34.1640625" style="17" bestFit="1" customWidth="1"/>
    <col min="5878" max="6132" width="9.1640625" style="17"/>
    <col min="6133" max="6133" width="34.1640625" style="17" bestFit="1" customWidth="1"/>
    <col min="6134" max="6388" width="9.1640625" style="17"/>
    <col min="6389" max="6389" width="34.1640625" style="17" bestFit="1" customWidth="1"/>
    <col min="6390" max="6644" width="9.1640625" style="17"/>
    <col min="6645" max="6645" width="34.1640625" style="17" bestFit="1" customWidth="1"/>
    <col min="6646" max="6900" width="9.1640625" style="17"/>
    <col min="6901" max="6901" width="34.1640625" style="17" bestFit="1" customWidth="1"/>
    <col min="6902" max="7156" width="9.1640625" style="17"/>
    <col min="7157" max="7157" width="34.1640625" style="17" bestFit="1" customWidth="1"/>
    <col min="7158" max="7412" width="9.1640625" style="17"/>
    <col min="7413" max="7413" width="34.1640625" style="17" bestFit="1" customWidth="1"/>
    <col min="7414" max="7668" width="9.1640625" style="17"/>
    <col min="7669" max="7669" width="34.1640625" style="17" bestFit="1" customWidth="1"/>
    <col min="7670" max="7924" width="9.1640625" style="17"/>
    <col min="7925" max="7925" width="34.1640625" style="17" bestFit="1" customWidth="1"/>
    <col min="7926" max="8180" width="9.1640625" style="17"/>
    <col min="8181" max="8181" width="34.1640625" style="17" bestFit="1" customWidth="1"/>
    <col min="8182" max="8436" width="9.1640625" style="17"/>
    <col min="8437" max="8437" width="34.1640625" style="17" bestFit="1" customWidth="1"/>
    <col min="8438" max="8692" width="9.1640625" style="17"/>
    <col min="8693" max="8693" width="34.1640625" style="17" bestFit="1" customWidth="1"/>
    <col min="8694" max="8948" width="9.1640625" style="17"/>
    <col min="8949" max="8949" width="34.1640625" style="17" bestFit="1" customWidth="1"/>
    <col min="8950" max="9204" width="9.1640625" style="17"/>
    <col min="9205" max="9205" width="34.1640625" style="17" bestFit="1" customWidth="1"/>
    <col min="9206" max="9460" width="9.1640625" style="17"/>
    <col min="9461" max="9461" width="34.1640625" style="17" bestFit="1" customWidth="1"/>
    <col min="9462" max="9716" width="9.1640625" style="17"/>
    <col min="9717" max="9717" width="34.1640625" style="17" bestFit="1" customWidth="1"/>
    <col min="9718" max="9972" width="9.1640625" style="17"/>
    <col min="9973" max="9973" width="34.1640625" style="17" bestFit="1" customWidth="1"/>
    <col min="9974" max="10228" width="9.1640625" style="17"/>
    <col min="10229" max="10229" width="34.1640625" style="17" bestFit="1" customWidth="1"/>
    <col min="10230" max="10484" width="9.1640625" style="17"/>
    <col min="10485" max="10485" width="34.1640625" style="17" bestFit="1" customWidth="1"/>
    <col min="10486" max="10740" width="9.1640625" style="17"/>
    <col min="10741" max="10741" width="34.1640625" style="17" bestFit="1" customWidth="1"/>
    <col min="10742" max="10996" width="9.1640625" style="17"/>
    <col min="10997" max="10997" width="34.1640625" style="17" bestFit="1" customWidth="1"/>
    <col min="10998" max="11252" width="9.1640625" style="17"/>
    <col min="11253" max="11253" width="34.1640625" style="17" bestFit="1" customWidth="1"/>
    <col min="11254" max="11508" width="9.1640625" style="17"/>
    <col min="11509" max="11509" width="34.1640625" style="17" bestFit="1" customWidth="1"/>
    <col min="11510" max="11764" width="9.1640625" style="17"/>
    <col min="11765" max="11765" width="34.1640625" style="17" bestFit="1" customWidth="1"/>
    <col min="11766" max="12020" width="9.1640625" style="17"/>
    <col min="12021" max="12021" width="34.1640625" style="17" bestFit="1" customWidth="1"/>
    <col min="12022" max="12276" width="9.1640625" style="17"/>
    <col min="12277" max="12277" width="34.1640625" style="17" bestFit="1" customWidth="1"/>
    <col min="12278" max="12532" width="9.1640625" style="17"/>
    <col min="12533" max="12533" width="34.1640625" style="17" bestFit="1" customWidth="1"/>
    <col min="12534" max="12788" width="9.1640625" style="17"/>
    <col min="12789" max="12789" width="34.1640625" style="17" bestFit="1" customWidth="1"/>
    <col min="12790" max="13044" width="9.1640625" style="17"/>
    <col min="13045" max="13045" width="34.1640625" style="17" bestFit="1" customWidth="1"/>
    <col min="13046" max="13300" width="9.1640625" style="17"/>
    <col min="13301" max="13301" width="34.1640625" style="17" bestFit="1" customWidth="1"/>
    <col min="13302" max="13556" width="9.1640625" style="17"/>
    <col min="13557" max="13557" width="34.1640625" style="17" bestFit="1" customWidth="1"/>
    <col min="13558" max="13812" width="9.1640625" style="17"/>
    <col min="13813" max="13813" width="34.1640625" style="17" bestFit="1" customWidth="1"/>
    <col min="13814" max="14068" width="9.1640625" style="17"/>
    <col min="14069" max="14069" width="34.1640625" style="17" bestFit="1" customWidth="1"/>
    <col min="14070" max="14324" width="9.1640625" style="17"/>
    <col min="14325" max="14325" width="34.1640625" style="17" bestFit="1" customWidth="1"/>
    <col min="14326" max="14580" width="9.1640625" style="17"/>
    <col min="14581" max="14581" width="34.1640625" style="17" bestFit="1" customWidth="1"/>
    <col min="14582" max="14836" width="9.1640625" style="17"/>
    <col min="14837" max="14837" width="34.1640625" style="17" bestFit="1" customWidth="1"/>
    <col min="14838" max="15092" width="9.1640625" style="17"/>
    <col min="15093" max="15093" width="34.1640625" style="17" bestFit="1" customWidth="1"/>
    <col min="15094" max="15348" width="9.1640625" style="17"/>
    <col min="15349" max="15349" width="34.1640625" style="17" bestFit="1" customWidth="1"/>
    <col min="15350" max="15604" width="9.1640625" style="17"/>
    <col min="15605" max="15605" width="34.1640625" style="17" bestFit="1" customWidth="1"/>
    <col min="15606" max="15860" width="9.1640625" style="17"/>
    <col min="15861" max="15861" width="34.1640625" style="17" bestFit="1" customWidth="1"/>
    <col min="15862" max="16116" width="9.1640625" style="17"/>
    <col min="16117" max="16117" width="34.1640625" style="17" bestFit="1" customWidth="1"/>
    <col min="16118" max="16384" width="9.1640625" style="17"/>
  </cols>
  <sheetData>
    <row r="1" spans="1:11" ht="12.75" customHeight="1" x14ac:dyDescent="0.15">
      <c r="A1" s="17" t="s">
        <v>42</v>
      </c>
      <c r="B1" s="17" t="s">
        <v>43</v>
      </c>
    </row>
    <row r="2" spans="1:11" ht="12.75" customHeight="1" x14ac:dyDescent="0.15">
      <c r="A2" s="17" t="s">
        <v>102</v>
      </c>
      <c r="B2" s="17">
        <v>810</v>
      </c>
      <c r="C2" s="17">
        <f>B2/531</f>
        <v>1.5254237288135593</v>
      </c>
    </row>
    <row r="3" spans="1:11" ht="12.75" customHeight="1" x14ac:dyDescent="0.15">
      <c r="A3" s="17" t="s">
        <v>102</v>
      </c>
      <c r="B3" s="17">
        <v>896</v>
      </c>
      <c r="C3" s="17">
        <f t="shared" ref="C3:C21" si="0">B3/531</f>
        <v>1.6873822975517891</v>
      </c>
    </row>
    <row r="4" spans="1:11" ht="12.75" customHeight="1" x14ac:dyDescent="0.15">
      <c r="A4" s="17" t="s">
        <v>102</v>
      </c>
      <c r="B4" s="17">
        <v>914</v>
      </c>
      <c r="C4" s="17">
        <f t="shared" si="0"/>
        <v>1.7212806026365348</v>
      </c>
    </row>
    <row r="5" spans="1:11" ht="12.75" customHeight="1" x14ac:dyDescent="0.15">
      <c r="A5" s="17" t="s">
        <v>102</v>
      </c>
      <c r="B5" s="17">
        <v>903</v>
      </c>
      <c r="C5" s="17">
        <f t="shared" si="0"/>
        <v>1.7005649717514124</v>
      </c>
    </row>
    <row r="6" spans="1:11" ht="12.75" customHeight="1" x14ac:dyDescent="0.15">
      <c r="A6" s="17" t="s">
        <v>102</v>
      </c>
      <c r="B6" s="17">
        <v>762</v>
      </c>
      <c r="C6" s="17">
        <f t="shared" si="0"/>
        <v>1.4350282485875707</v>
      </c>
    </row>
    <row r="7" spans="1:11" ht="12.75" customHeight="1" x14ac:dyDescent="0.15">
      <c r="A7" s="17" t="s">
        <v>102</v>
      </c>
      <c r="B7" s="17">
        <v>860</v>
      </c>
      <c r="C7" s="17">
        <f t="shared" si="0"/>
        <v>1.6195856873822976</v>
      </c>
    </row>
    <row r="8" spans="1:11" ht="12.75" customHeight="1" x14ac:dyDescent="0.15">
      <c r="A8" s="17" t="s">
        <v>103</v>
      </c>
      <c r="B8" s="17">
        <v>531</v>
      </c>
      <c r="C8" s="17">
        <f t="shared" si="0"/>
        <v>1</v>
      </c>
    </row>
    <row r="9" spans="1:11" ht="12.75" customHeight="1" x14ac:dyDescent="0.15">
      <c r="A9" s="17" t="s">
        <v>103</v>
      </c>
      <c r="B9" s="17">
        <v>622</v>
      </c>
      <c r="C9" s="17">
        <f t="shared" si="0"/>
        <v>1.1713747645951036</v>
      </c>
    </row>
    <row r="10" spans="1:11" ht="12.75" customHeight="1" x14ac:dyDescent="0.15">
      <c r="A10" s="17" t="s">
        <v>103</v>
      </c>
      <c r="B10" s="17">
        <v>546</v>
      </c>
      <c r="C10" s="17">
        <f t="shared" si="0"/>
        <v>1.0282485875706215</v>
      </c>
    </row>
    <row r="11" spans="1:11" ht="12.75" customHeight="1" x14ac:dyDescent="0.15">
      <c r="A11" s="17" t="s">
        <v>103</v>
      </c>
      <c r="B11" s="17">
        <v>599</v>
      </c>
      <c r="C11" s="17">
        <f t="shared" si="0"/>
        <v>1.128060263653484</v>
      </c>
    </row>
    <row r="12" spans="1:11" ht="12.75" customHeight="1" x14ac:dyDescent="0.15">
      <c r="A12" s="17" t="s">
        <v>103</v>
      </c>
      <c r="B12" s="17">
        <v>557</v>
      </c>
      <c r="C12" s="17">
        <f t="shared" si="0"/>
        <v>1.0489642184557439</v>
      </c>
    </row>
    <row r="13" spans="1:11" ht="12.75" customHeight="1" x14ac:dyDescent="0.15">
      <c r="A13" s="17" t="s">
        <v>103</v>
      </c>
      <c r="B13" s="17">
        <v>544</v>
      </c>
      <c r="C13" s="17">
        <f t="shared" si="0"/>
        <v>1.024482109227872</v>
      </c>
    </row>
    <row r="14" spans="1:11" ht="12.75" customHeight="1" x14ac:dyDescent="0.15">
      <c r="A14" s="17" t="s">
        <v>104</v>
      </c>
      <c r="B14" s="17">
        <v>2007</v>
      </c>
      <c r="C14" s="17">
        <f t="shared" si="0"/>
        <v>3.7796610169491527</v>
      </c>
    </row>
    <row r="15" spans="1:11" ht="12.75" customHeight="1" x14ac:dyDescent="0.15">
      <c r="A15" s="17" t="s">
        <v>104</v>
      </c>
      <c r="B15" s="17">
        <v>2058</v>
      </c>
      <c r="C15" s="17">
        <f t="shared" si="0"/>
        <v>3.8757062146892656</v>
      </c>
    </row>
    <row r="16" spans="1:11" ht="12.75" customHeight="1" x14ac:dyDescent="0.15">
      <c r="A16" s="17" t="s">
        <v>104</v>
      </c>
      <c r="B16" s="17">
        <v>1899</v>
      </c>
      <c r="C16" s="17">
        <f t="shared" si="0"/>
        <v>3.5762711864406778</v>
      </c>
      <c r="K16" s="19"/>
    </row>
    <row r="17" spans="1:10" ht="12.75" customHeight="1" x14ac:dyDescent="0.15">
      <c r="A17" s="17" t="s">
        <v>104</v>
      </c>
      <c r="B17" s="17">
        <v>1955</v>
      </c>
      <c r="C17" s="17">
        <f t="shared" si="0"/>
        <v>3.6817325800376648</v>
      </c>
    </row>
    <row r="18" spans="1:10" ht="12.75" customHeight="1" x14ac:dyDescent="0.15">
      <c r="A18" s="17" t="s">
        <v>104</v>
      </c>
      <c r="B18" s="17">
        <v>1475</v>
      </c>
      <c r="C18" s="17">
        <f t="shared" si="0"/>
        <v>2.7777777777777777</v>
      </c>
    </row>
    <row r="19" spans="1:10" ht="12.75" customHeight="1" x14ac:dyDescent="0.15">
      <c r="A19" s="17" t="s">
        <v>104</v>
      </c>
      <c r="B19" s="17">
        <v>1444</v>
      </c>
      <c r="C19" s="17">
        <f t="shared" si="0"/>
        <v>2.71939736346516</v>
      </c>
    </row>
    <row r="20" spans="1:10" ht="12.75" customHeight="1" x14ac:dyDescent="0.15">
      <c r="A20" s="17" t="s">
        <v>105</v>
      </c>
      <c r="B20" s="17">
        <v>1098</v>
      </c>
      <c r="C20" s="17">
        <f t="shared" si="0"/>
        <v>2.0677966101694913</v>
      </c>
    </row>
    <row r="21" spans="1:10" ht="12.75" customHeight="1" x14ac:dyDescent="0.15">
      <c r="A21" s="17" t="s">
        <v>105</v>
      </c>
      <c r="B21" s="17">
        <v>1061</v>
      </c>
      <c r="C21" s="17">
        <f t="shared" si="0"/>
        <v>1.9981167608286252</v>
      </c>
    </row>
    <row r="22" spans="1:10" ht="12.75" customHeight="1" x14ac:dyDescent="0.15">
      <c r="A22" s="17" t="s">
        <v>105</v>
      </c>
      <c r="B22" s="17">
        <v>1089</v>
      </c>
      <c r="C22" s="17">
        <f t="shared" ref="C22:C47" si="1">B22/531</f>
        <v>2.0508474576271185</v>
      </c>
    </row>
    <row r="23" spans="1:10" ht="12.75" customHeight="1" x14ac:dyDescent="0.15">
      <c r="A23" s="17" t="s">
        <v>105</v>
      </c>
      <c r="B23" s="17">
        <v>1195</v>
      </c>
      <c r="C23" s="17">
        <f t="shared" si="1"/>
        <v>2.2504708097928439</v>
      </c>
    </row>
    <row r="24" spans="1:10" ht="12.75" customHeight="1" x14ac:dyDescent="0.15">
      <c r="A24" s="17" t="s">
        <v>105</v>
      </c>
      <c r="B24" s="17">
        <v>1071</v>
      </c>
      <c r="C24" s="17">
        <f t="shared" si="1"/>
        <v>2.0169491525423728</v>
      </c>
    </row>
    <row r="25" spans="1:10" ht="12.75" customHeight="1" x14ac:dyDescent="0.15">
      <c r="A25" s="17" t="s">
        <v>106</v>
      </c>
      <c r="B25" s="17">
        <v>1158</v>
      </c>
      <c r="C25" s="17">
        <f t="shared" si="1"/>
        <v>2.1807909604519775</v>
      </c>
    </row>
    <row r="26" spans="1:10" ht="12.75" customHeight="1" x14ac:dyDescent="0.15">
      <c r="A26" s="17" t="s">
        <v>106</v>
      </c>
      <c r="B26" s="17">
        <v>1429</v>
      </c>
      <c r="C26" s="17">
        <f t="shared" si="1"/>
        <v>2.6911487758945385</v>
      </c>
    </row>
    <row r="27" spans="1:10" ht="12.75" customHeight="1" x14ac:dyDescent="0.15">
      <c r="A27" s="17" t="s">
        <v>106</v>
      </c>
      <c r="B27" s="17">
        <v>1264</v>
      </c>
      <c r="C27" s="17">
        <f t="shared" si="1"/>
        <v>2.3804143126177024</v>
      </c>
    </row>
    <row r="28" spans="1:10" ht="12.75" customHeight="1" x14ac:dyDescent="0.15">
      <c r="A28" s="17" t="s">
        <v>106</v>
      </c>
      <c r="B28" s="17">
        <v>1427</v>
      </c>
      <c r="C28" s="17">
        <f t="shared" si="1"/>
        <v>2.6873822975517889</v>
      </c>
      <c r="J28" s="19"/>
    </row>
    <row r="29" spans="1:10" ht="12.75" customHeight="1" x14ac:dyDescent="0.15">
      <c r="A29" s="17" t="s">
        <v>106</v>
      </c>
      <c r="B29" s="17">
        <v>1270</v>
      </c>
      <c r="C29" s="17">
        <f t="shared" si="1"/>
        <v>2.3917137476459511</v>
      </c>
    </row>
    <row r="30" spans="1:10" ht="12.75" customHeight="1" x14ac:dyDescent="0.15">
      <c r="A30" s="17" t="s">
        <v>106</v>
      </c>
      <c r="B30" s="17">
        <v>1158</v>
      </c>
      <c r="C30" s="17">
        <f t="shared" si="1"/>
        <v>2.1807909604519775</v>
      </c>
      <c r="J30" s="19"/>
    </row>
    <row r="31" spans="1:10" ht="12.75" customHeight="1" x14ac:dyDescent="0.15">
      <c r="A31" s="17" t="s">
        <v>107</v>
      </c>
      <c r="B31" s="17">
        <v>825</v>
      </c>
      <c r="C31" s="17">
        <f t="shared" si="1"/>
        <v>1.5536723163841808</v>
      </c>
    </row>
    <row r="32" spans="1:10" ht="12.75" customHeight="1" x14ac:dyDescent="0.15">
      <c r="A32" s="17" t="s">
        <v>107</v>
      </c>
      <c r="B32" s="17">
        <v>1002</v>
      </c>
      <c r="C32" s="17">
        <f t="shared" si="1"/>
        <v>1.8870056497175141</v>
      </c>
    </row>
    <row r="33" spans="1:10" ht="12.75" customHeight="1" x14ac:dyDescent="0.15">
      <c r="A33" s="17" t="s">
        <v>107</v>
      </c>
      <c r="B33" s="17">
        <v>880</v>
      </c>
      <c r="C33" s="17">
        <f t="shared" si="1"/>
        <v>1.6572504708097928</v>
      </c>
    </row>
    <row r="34" spans="1:10" ht="12.75" customHeight="1" x14ac:dyDescent="0.15">
      <c r="A34" s="17" t="s">
        <v>107</v>
      </c>
      <c r="B34" s="17">
        <v>919</v>
      </c>
      <c r="C34" s="17">
        <f t="shared" si="1"/>
        <v>1.7306967984934087</v>
      </c>
    </row>
    <row r="35" spans="1:10" ht="12.75" customHeight="1" x14ac:dyDescent="0.15">
      <c r="A35" s="17" t="s">
        <v>107</v>
      </c>
      <c r="B35" s="17">
        <v>862</v>
      </c>
      <c r="C35" s="17">
        <f t="shared" si="1"/>
        <v>1.6233521657250471</v>
      </c>
      <c r="J35" s="19"/>
    </row>
    <row r="36" spans="1:10" ht="12.75" customHeight="1" x14ac:dyDescent="0.15">
      <c r="A36" s="17" t="s">
        <v>108</v>
      </c>
      <c r="B36" s="17">
        <v>1095</v>
      </c>
      <c r="C36" s="17">
        <f t="shared" si="1"/>
        <v>2.0621468926553672</v>
      </c>
      <c r="J36" s="19"/>
    </row>
    <row r="37" spans="1:10" ht="12.75" customHeight="1" x14ac:dyDescent="0.15">
      <c r="A37" s="17" t="s">
        <v>108</v>
      </c>
      <c r="B37" s="17">
        <v>985</v>
      </c>
      <c r="C37" s="17">
        <f t="shared" si="1"/>
        <v>1.8549905838041432</v>
      </c>
      <c r="J37" s="19"/>
    </row>
    <row r="38" spans="1:10" ht="12.75" customHeight="1" x14ac:dyDescent="0.15">
      <c r="A38" s="17" t="s">
        <v>108</v>
      </c>
      <c r="B38" s="17">
        <v>1146</v>
      </c>
      <c r="C38" s="17">
        <f t="shared" si="1"/>
        <v>2.1581920903954801</v>
      </c>
    </row>
    <row r="39" spans="1:10" ht="12.75" customHeight="1" x14ac:dyDescent="0.15">
      <c r="A39" s="17" t="s">
        <v>108</v>
      </c>
      <c r="B39" s="17">
        <v>1103</v>
      </c>
      <c r="C39" s="17">
        <f t="shared" si="1"/>
        <v>2.0772128060263655</v>
      </c>
      <c r="J39" s="19"/>
    </row>
    <row r="40" spans="1:10" ht="12.75" customHeight="1" x14ac:dyDescent="0.15">
      <c r="A40" s="17" t="s">
        <v>108</v>
      </c>
      <c r="B40" s="17">
        <v>1076</v>
      </c>
      <c r="C40" s="17">
        <f t="shared" si="1"/>
        <v>2.0263653483992465</v>
      </c>
      <c r="J40" s="19"/>
    </row>
    <row r="41" spans="1:10" ht="12.75" customHeight="1" x14ac:dyDescent="0.15">
      <c r="A41" s="17" t="s">
        <v>108</v>
      </c>
      <c r="B41" s="17">
        <v>884</v>
      </c>
      <c r="C41" s="17">
        <f t="shared" si="1"/>
        <v>1.664783427495292</v>
      </c>
    </row>
    <row r="42" spans="1:10" ht="12.75" customHeight="1" x14ac:dyDescent="0.15">
      <c r="A42" s="17" t="s">
        <v>109</v>
      </c>
      <c r="B42" s="17">
        <v>498</v>
      </c>
      <c r="C42" s="17">
        <f t="shared" si="1"/>
        <v>0.93785310734463279</v>
      </c>
      <c r="J42" s="19"/>
    </row>
    <row r="43" spans="1:10" ht="12.75" customHeight="1" x14ac:dyDescent="0.15">
      <c r="A43" s="17" t="s">
        <v>109</v>
      </c>
      <c r="B43" s="17">
        <v>661</v>
      </c>
      <c r="C43" s="17">
        <f t="shared" si="1"/>
        <v>1.2448210922787193</v>
      </c>
    </row>
    <row r="44" spans="1:10" ht="12.75" customHeight="1" x14ac:dyDescent="0.15">
      <c r="A44" s="17" t="s">
        <v>109</v>
      </c>
      <c r="B44" s="17">
        <v>647</v>
      </c>
      <c r="C44" s="17">
        <f t="shared" si="1"/>
        <v>1.2184557438794728</v>
      </c>
    </row>
    <row r="45" spans="1:10" ht="12.75" customHeight="1" x14ac:dyDescent="0.15">
      <c r="A45" s="17" t="s">
        <v>109</v>
      </c>
      <c r="B45" s="17">
        <v>631</v>
      </c>
      <c r="C45" s="17">
        <f t="shared" si="1"/>
        <v>1.1883239171374764</v>
      </c>
    </row>
    <row r="46" spans="1:10" ht="12.75" customHeight="1" x14ac:dyDescent="0.15">
      <c r="A46" s="17" t="s">
        <v>109</v>
      </c>
      <c r="B46" s="17">
        <v>693</v>
      </c>
      <c r="C46" s="17">
        <f t="shared" si="1"/>
        <v>1.3050847457627119</v>
      </c>
      <c r="J46" s="19"/>
    </row>
    <row r="47" spans="1:10" ht="12.75" customHeight="1" x14ac:dyDescent="0.15">
      <c r="A47" s="17" t="s">
        <v>109</v>
      </c>
      <c r="B47" s="17">
        <v>590</v>
      </c>
      <c r="C47" s="17">
        <f t="shared" si="1"/>
        <v>1.1111111111111112</v>
      </c>
      <c r="J47" s="19"/>
    </row>
    <row r="48" spans="1:10" ht="12.75" customHeight="1" x14ac:dyDescent="0.15">
      <c r="J48" s="19"/>
    </row>
    <row r="49" spans="10:10" ht="12.75" customHeight="1" x14ac:dyDescent="0.15">
      <c r="J49" s="19"/>
    </row>
    <row r="50" spans="10:10" ht="12.75" customHeight="1" x14ac:dyDescent="0.15">
      <c r="J50" s="19"/>
    </row>
    <row r="51" spans="10:10" ht="12.75" customHeight="1" x14ac:dyDescent="0.15">
      <c r="J51" s="19"/>
    </row>
    <row r="52" spans="10:10" ht="12.75" customHeight="1" x14ac:dyDescent="0.15">
      <c r="J52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791D-621E-4DD9-8090-0C8DF76890F4}">
  <dimension ref="A1:L52"/>
  <sheetViews>
    <sheetView workbookViewId="0">
      <selection activeCell="M25" sqref="M25"/>
    </sheetView>
  </sheetViews>
  <sheetFormatPr baseColWidth="10" defaultColWidth="8.83203125" defaultRowHeight="13" x14ac:dyDescent="0.15"/>
  <cols>
    <col min="1" max="1" width="16.5" style="17" customWidth="1"/>
    <col min="2" max="2" width="19" style="17" bestFit="1" customWidth="1"/>
    <col min="3" max="6" width="9.1640625" style="17"/>
    <col min="7" max="7" width="33.1640625" style="17" bestFit="1" customWidth="1"/>
    <col min="8" max="246" width="9.1640625" style="17"/>
    <col min="247" max="247" width="32.1640625" style="17" bestFit="1" customWidth="1"/>
    <col min="248" max="248" width="19" style="17" bestFit="1" customWidth="1"/>
    <col min="249" max="262" width="9.1640625" style="17"/>
    <col min="263" max="263" width="33.1640625" style="17" bestFit="1" customWidth="1"/>
    <col min="264" max="502" width="9.1640625" style="17"/>
    <col min="503" max="503" width="32.1640625" style="17" bestFit="1" customWidth="1"/>
    <col min="504" max="504" width="19" style="17" bestFit="1" customWidth="1"/>
    <col min="505" max="518" width="9.1640625" style="17"/>
    <col min="519" max="519" width="33.1640625" style="17" bestFit="1" customWidth="1"/>
    <col min="520" max="758" width="9.1640625" style="17"/>
    <col min="759" max="759" width="32.1640625" style="17" bestFit="1" customWidth="1"/>
    <col min="760" max="760" width="19" style="17" bestFit="1" customWidth="1"/>
    <col min="761" max="774" width="9.1640625" style="17"/>
    <col min="775" max="775" width="33.1640625" style="17" bestFit="1" customWidth="1"/>
    <col min="776" max="1014" width="9.1640625" style="17"/>
    <col min="1015" max="1015" width="32.1640625" style="17" bestFit="1" customWidth="1"/>
    <col min="1016" max="1016" width="19" style="17" bestFit="1" customWidth="1"/>
    <col min="1017" max="1030" width="9.1640625" style="17"/>
    <col min="1031" max="1031" width="33.1640625" style="17" bestFit="1" customWidth="1"/>
    <col min="1032" max="1270" width="9.1640625" style="17"/>
    <col min="1271" max="1271" width="32.1640625" style="17" bestFit="1" customWidth="1"/>
    <col min="1272" max="1272" width="19" style="17" bestFit="1" customWidth="1"/>
    <col min="1273" max="1286" width="9.1640625" style="17"/>
    <col min="1287" max="1287" width="33.1640625" style="17" bestFit="1" customWidth="1"/>
    <col min="1288" max="1526" width="9.1640625" style="17"/>
    <col min="1527" max="1527" width="32.1640625" style="17" bestFit="1" customWidth="1"/>
    <col min="1528" max="1528" width="19" style="17" bestFit="1" customWidth="1"/>
    <col min="1529" max="1542" width="9.1640625" style="17"/>
    <col min="1543" max="1543" width="33.1640625" style="17" bestFit="1" customWidth="1"/>
    <col min="1544" max="1782" width="9.1640625" style="17"/>
    <col min="1783" max="1783" width="32.1640625" style="17" bestFit="1" customWidth="1"/>
    <col min="1784" max="1784" width="19" style="17" bestFit="1" customWidth="1"/>
    <col min="1785" max="1798" width="9.1640625" style="17"/>
    <col min="1799" max="1799" width="33.1640625" style="17" bestFit="1" customWidth="1"/>
    <col min="1800" max="2038" width="9.1640625" style="17"/>
    <col min="2039" max="2039" width="32.1640625" style="17" bestFit="1" customWidth="1"/>
    <col min="2040" max="2040" width="19" style="17" bestFit="1" customWidth="1"/>
    <col min="2041" max="2054" width="9.1640625" style="17"/>
    <col min="2055" max="2055" width="33.1640625" style="17" bestFit="1" customWidth="1"/>
    <col min="2056" max="2294" width="9.1640625" style="17"/>
    <col min="2295" max="2295" width="32.1640625" style="17" bestFit="1" customWidth="1"/>
    <col min="2296" max="2296" width="19" style="17" bestFit="1" customWidth="1"/>
    <col min="2297" max="2310" width="9.1640625" style="17"/>
    <col min="2311" max="2311" width="33.1640625" style="17" bestFit="1" customWidth="1"/>
    <col min="2312" max="2550" width="9.1640625" style="17"/>
    <col min="2551" max="2551" width="32.1640625" style="17" bestFit="1" customWidth="1"/>
    <col min="2552" max="2552" width="19" style="17" bestFit="1" customWidth="1"/>
    <col min="2553" max="2566" width="9.1640625" style="17"/>
    <col min="2567" max="2567" width="33.1640625" style="17" bestFit="1" customWidth="1"/>
    <col min="2568" max="2806" width="9.1640625" style="17"/>
    <col min="2807" max="2807" width="32.1640625" style="17" bestFit="1" customWidth="1"/>
    <col min="2808" max="2808" width="19" style="17" bestFit="1" customWidth="1"/>
    <col min="2809" max="2822" width="9.1640625" style="17"/>
    <col min="2823" max="2823" width="33.1640625" style="17" bestFit="1" customWidth="1"/>
    <col min="2824" max="3062" width="9.1640625" style="17"/>
    <col min="3063" max="3063" width="32.1640625" style="17" bestFit="1" customWidth="1"/>
    <col min="3064" max="3064" width="19" style="17" bestFit="1" customWidth="1"/>
    <col min="3065" max="3078" width="9.1640625" style="17"/>
    <col min="3079" max="3079" width="33.1640625" style="17" bestFit="1" customWidth="1"/>
    <col min="3080" max="3318" width="9.1640625" style="17"/>
    <col min="3319" max="3319" width="32.1640625" style="17" bestFit="1" customWidth="1"/>
    <col min="3320" max="3320" width="19" style="17" bestFit="1" customWidth="1"/>
    <col min="3321" max="3334" width="9.1640625" style="17"/>
    <col min="3335" max="3335" width="33.1640625" style="17" bestFit="1" customWidth="1"/>
    <col min="3336" max="3574" width="9.1640625" style="17"/>
    <col min="3575" max="3575" width="32.1640625" style="17" bestFit="1" customWidth="1"/>
    <col min="3576" max="3576" width="19" style="17" bestFit="1" customWidth="1"/>
    <col min="3577" max="3590" width="9.1640625" style="17"/>
    <col min="3591" max="3591" width="33.1640625" style="17" bestFit="1" customWidth="1"/>
    <col min="3592" max="3830" width="9.1640625" style="17"/>
    <col min="3831" max="3831" width="32.1640625" style="17" bestFit="1" customWidth="1"/>
    <col min="3832" max="3832" width="19" style="17" bestFit="1" customWidth="1"/>
    <col min="3833" max="3846" width="9.1640625" style="17"/>
    <col min="3847" max="3847" width="33.1640625" style="17" bestFit="1" customWidth="1"/>
    <col min="3848" max="4086" width="9.1640625" style="17"/>
    <col min="4087" max="4087" width="32.1640625" style="17" bestFit="1" customWidth="1"/>
    <col min="4088" max="4088" width="19" style="17" bestFit="1" customWidth="1"/>
    <col min="4089" max="4102" width="9.1640625" style="17"/>
    <col min="4103" max="4103" width="33.1640625" style="17" bestFit="1" customWidth="1"/>
    <col min="4104" max="4342" width="9.1640625" style="17"/>
    <col min="4343" max="4343" width="32.1640625" style="17" bestFit="1" customWidth="1"/>
    <col min="4344" max="4344" width="19" style="17" bestFit="1" customWidth="1"/>
    <col min="4345" max="4358" width="9.1640625" style="17"/>
    <col min="4359" max="4359" width="33.1640625" style="17" bestFit="1" customWidth="1"/>
    <col min="4360" max="4598" width="9.1640625" style="17"/>
    <col min="4599" max="4599" width="32.1640625" style="17" bestFit="1" customWidth="1"/>
    <col min="4600" max="4600" width="19" style="17" bestFit="1" customWidth="1"/>
    <col min="4601" max="4614" width="9.1640625" style="17"/>
    <col min="4615" max="4615" width="33.1640625" style="17" bestFit="1" customWidth="1"/>
    <col min="4616" max="4854" width="9.1640625" style="17"/>
    <col min="4855" max="4855" width="32.1640625" style="17" bestFit="1" customWidth="1"/>
    <col min="4856" max="4856" width="19" style="17" bestFit="1" customWidth="1"/>
    <col min="4857" max="4870" width="9.1640625" style="17"/>
    <col min="4871" max="4871" width="33.1640625" style="17" bestFit="1" customWidth="1"/>
    <col min="4872" max="5110" width="9.1640625" style="17"/>
    <col min="5111" max="5111" width="32.1640625" style="17" bestFit="1" customWidth="1"/>
    <col min="5112" max="5112" width="19" style="17" bestFit="1" customWidth="1"/>
    <col min="5113" max="5126" width="9.1640625" style="17"/>
    <col min="5127" max="5127" width="33.1640625" style="17" bestFit="1" customWidth="1"/>
    <col min="5128" max="5366" width="9.1640625" style="17"/>
    <col min="5367" max="5367" width="32.1640625" style="17" bestFit="1" customWidth="1"/>
    <col min="5368" max="5368" width="19" style="17" bestFit="1" customWidth="1"/>
    <col min="5369" max="5382" width="9.1640625" style="17"/>
    <col min="5383" max="5383" width="33.1640625" style="17" bestFit="1" customWidth="1"/>
    <col min="5384" max="5622" width="9.1640625" style="17"/>
    <col min="5623" max="5623" width="32.1640625" style="17" bestFit="1" customWidth="1"/>
    <col min="5624" max="5624" width="19" style="17" bestFit="1" customWidth="1"/>
    <col min="5625" max="5638" width="9.1640625" style="17"/>
    <col min="5639" max="5639" width="33.1640625" style="17" bestFit="1" customWidth="1"/>
    <col min="5640" max="5878" width="9.1640625" style="17"/>
    <col min="5879" max="5879" width="32.1640625" style="17" bestFit="1" customWidth="1"/>
    <col min="5880" max="5880" width="19" style="17" bestFit="1" customWidth="1"/>
    <col min="5881" max="5894" width="9.1640625" style="17"/>
    <col min="5895" max="5895" width="33.1640625" style="17" bestFit="1" customWidth="1"/>
    <col min="5896" max="6134" width="9.1640625" style="17"/>
    <col min="6135" max="6135" width="32.1640625" style="17" bestFit="1" customWidth="1"/>
    <col min="6136" max="6136" width="19" style="17" bestFit="1" customWidth="1"/>
    <col min="6137" max="6150" width="9.1640625" style="17"/>
    <col min="6151" max="6151" width="33.1640625" style="17" bestFit="1" customWidth="1"/>
    <col min="6152" max="6390" width="9.1640625" style="17"/>
    <col min="6391" max="6391" width="32.1640625" style="17" bestFit="1" customWidth="1"/>
    <col min="6392" max="6392" width="19" style="17" bestFit="1" customWidth="1"/>
    <col min="6393" max="6406" width="9.1640625" style="17"/>
    <col min="6407" max="6407" width="33.1640625" style="17" bestFit="1" customWidth="1"/>
    <col min="6408" max="6646" width="9.1640625" style="17"/>
    <col min="6647" max="6647" width="32.1640625" style="17" bestFit="1" customWidth="1"/>
    <col min="6648" max="6648" width="19" style="17" bestFit="1" customWidth="1"/>
    <col min="6649" max="6662" width="9.1640625" style="17"/>
    <col min="6663" max="6663" width="33.1640625" style="17" bestFit="1" customWidth="1"/>
    <col min="6664" max="6902" width="9.1640625" style="17"/>
    <col min="6903" max="6903" width="32.1640625" style="17" bestFit="1" customWidth="1"/>
    <col min="6904" max="6904" width="19" style="17" bestFit="1" customWidth="1"/>
    <col min="6905" max="6918" width="9.1640625" style="17"/>
    <col min="6919" max="6919" width="33.1640625" style="17" bestFit="1" customWidth="1"/>
    <col min="6920" max="7158" width="9.1640625" style="17"/>
    <col min="7159" max="7159" width="32.1640625" style="17" bestFit="1" customWidth="1"/>
    <col min="7160" max="7160" width="19" style="17" bestFit="1" customWidth="1"/>
    <col min="7161" max="7174" width="9.1640625" style="17"/>
    <col min="7175" max="7175" width="33.1640625" style="17" bestFit="1" customWidth="1"/>
    <col min="7176" max="7414" width="9.1640625" style="17"/>
    <col min="7415" max="7415" width="32.1640625" style="17" bestFit="1" customWidth="1"/>
    <col min="7416" max="7416" width="19" style="17" bestFit="1" customWidth="1"/>
    <col min="7417" max="7430" width="9.1640625" style="17"/>
    <col min="7431" max="7431" width="33.1640625" style="17" bestFit="1" customWidth="1"/>
    <col min="7432" max="7670" width="9.1640625" style="17"/>
    <col min="7671" max="7671" width="32.1640625" style="17" bestFit="1" customWidth="1"/>
    <col min="7672" max="7672" width="19" style="17" bestFit="1" customWidth="1"/>
    <col min="7673" max="7686" width="9.1640625" style="17"/>
    <col min="7687" max="7687" width="33.1640625" style="17" bestFit="1" customWidth="1"/>
    <col min="7688" max="7926" width="9.1640625" style="17"/>
    <col min="7927" max="7927" width="32.1640625" style="17" bestFit="1" customWidth="1"/>
    <col min="7928" max="7928" width="19" style="17" bestFit="1" customWidth="1"/>
    <col min="7929" max="7942" width="9.1640625" style="17"/>
    <col min="7943" max="7943" width="33.1640625" style="17" bestFit="1" customWidth="1"/>
    <col min="7944" max="8182" width="9.1640625" style="17"/>
    <col min="8183" max="8183" width="32.1640625" style="17" bestFit="1" customWidth="1"/>
    <col min="8184" max="8184" width="19" style="17" bestFit="1" customWidth="1"/>
    <col min="8185" max="8198" width="9.1640625" style="17"/>
    <col min="8199" max="8199" width="33.1640625" style="17" bestFit="1" customWidth="1"/>
    <col min="8200" max="8438" width="9.1640625" style="17"/>
    <col min="8439" max="8439" width="32.1640625" style="17" bestFit="1" customWidth="1"/>
    <col min="8440" max="8440" width="19" style="17" bestFit="1" customWidth="1"/>
    <col min="8441" max="8454" width="9.1640625" style="17"/>
    <col min="8455" max="8455" width="33.1640625" style="17" bestFit="1" customWidth="1"/>
    <col min="8456" max="8694" width="9.1640625" style="17"/>
    <col min="8695" max="8695" width="32.1640625" style="17" bestFit="1" customWidth="1"/>
    <col min="8696" max="8696" width="19" style="17" bestFit="1" customWidth="1"/>
    <col min="8697" max="8710" width="9.1640625" style="17"/>
    <col min="8711" max="8711" width="33.1640625" style="17" bestFit="1" customWidth="1"/>
    <col min="8712" max="8950" width="9.1640625" style="17"/>
    <col min="8951" max="8951" width="32.1640625" style="17" bestFit="1" customWidth="1"/>
    <col min="8952" max="8952" width="19" style="17" bestFit="1" customWidth="1"/>
    <col min="8953" max="8966" width="9.1640625" style="17"/>
    <col min="8967" max="8967" width="33.1640625" style="17" bestFit="1" customWidth="1"/>
    <col min="8968" max="9206" width="9.1640625" style="17"/>
    <col min="9207" max="9207" width="32.1640625" style="17" bestFit="1" customWidth="1"/>
    <col min="9208" max="9208" width="19" style="17" bestFit="1" customWidth="1"/>
    <col min="9209" max="9222" width="9.1640625" style="17"/>
    <col min="9223" max="9223" width="33.1640625" style="17" bestFit="1" customWidth="1"/>
    <col min="9224" max="9462" width="9.1640625" style="17"/>
    <col min="9463" max="9463" width="32.1640625" style="17" bestFit="1" customWidth="1"/>
    <col min="9464" max="9464" width="19" style="17" bestFit="1" customWidth="1"/>
    <col min="9465" max="9478" width="9.1640625" style="17"/>
    <col min="9479" max="9479" width="33.1640625" style="17" bestFit="1" customWidth="1"/>
    <col min="9480" max="9718" width="9.1640625" style="17"/>
    <col min="9719" max="9719" width="32.1640625" style="17" bestFit="1" customWidth="1"/>
    <col min="9720" max="9720" width="19" style="17" bestFit="1" customWidth="1"/>
    <col min="9721" max="9734" width="9.1640625" style="17"/>
    <col min="9735" max="9735" width="33.1640625" style="17" bestFit="1" customWidth="1"/>
    <col min="9736" max="9974" width="9.1640625" style="17"/>
    <col min="9975" max="9975" width="32.1640625" style="17" bestFit="1" customWidth="1"/>
    <col min="9976" max="9976" width="19" style="17" bestFit="1" customWidth="1"/>
    <col min="9977" max="9990" width="9.1640625" style="17"/>
    <col min="9991" max="9991" width="33.1640625" style="17" bestFit="1" customWidth="1"/>
    <col min="9992" max="10230" width="9.1640625" style="17"/>
    <col min="10231" max="10231" width="32.1640625" style="17" bestFit="1" customWidth="1"/>
    <col min="10232" max="10232" width="19" style="17" bestFit="1" customWidth="1"/>
    <col min="10233" max="10246" width="9.1640625" style="17"/>
    <col min="10247" max="10247" width="33.1640625" style="17" bestFit="1" customWidth="1"/>
    <col min="10248" max="10486" width="9.1640625" style="17"/>
    <col min="10487" max="10487" width="32.1640625" style="17" bestFit="1" customWidth="1"/>
    <col min="10488" max="10488" width="19" style="17" bestFit="1" customWidth="1"/>
    <col min="10489" max="10502" width="9.1640625" style="17"/>
    <col min="10503" max="10503" width="33.1640625" style="17" bestFit="1" customWidth="1"/>
    <col min="10504" max="10742" width="9.1640625" style="17"/>
    <col min="10743" max="10743" width="32.1640625" style="17" bestFit="1" customWidth="1"/>
    <col min="10744" max="10744" width="19" style="17" bestFit="1" customWidth="1"/>
    <col min="10745" max="10758" width="9.1640625" style="17"/>
    <col min="10759" max="10759" width="33.1640625" style="17" bestFit="1" customWidth="1"/>
    <col min="10760" max="10998" width="9.1640625" style="17"/>
    <col min="10999" max="10999" width="32.1640625" style="17" bestFit="1" customWidth="1"/>
    <col min="11000" max="11000" width="19" style="17" bestFit="1" customWidth="1"/>
    <col min="11001" max="11014" width="9.1640625" style="17"/>
    <col min="11015" max="11015" width="33.1640625" style="17" bestFit="1" customWidth="1"/>
    <col min="11016" max="11254" width="9.1640625" style="17"/>
    <col min="11255" max="11255" width="32.1640625" style="17" bestFit="1" customWidth="1"/>
    <col min="11256" max="11256" width="19" style="17" bestFit="1" customWidth="1"/>
    <col min="11257" max="11270" width="9.1640625" style="17"/>
    <col min="11271" max="11271" width="33.1640625" style="17" bestFit="1" customWidth="1"/>
    <col min="11272" max="11510" width="9.1640625" style="17"/>
    <col min="11511" max="11511" width="32.1640625" style="17" bestFit="1" customWidth="1"/>
    <col min="11512" max="11512" width="19" style="17" bestFit="1" customWidth="1"/>
    <col min="11513" max="11526" width="9.1640625" style="17"/>
    <col min="11527" max="11527" width="33.1640625" style="17" bestFit="1" customWidth="1"/>
    <col min="11528" max="11766" width="9.1640625" style="17"/>
    <col min="11767" max="11767" width="32.1640625" style="17" bestFit="1" customWidth="1"/>
    <col min="11768" max="11768" width="19" style="17" bestFit="1" customWidth="1"/>
    <col min="11769" max="11782" width="9.1640625" style="17"/>
    <col min="11783" max="11783" width="33.1640625" style="17" bestFit="1" customWidth="1"/>
    <col min="11784" max="12022" width="9.1640625" style="17"/>
    <col min="12023" max="12023" width="32.1640625" style="17" bestFit="1" customWidth="1"/>
    <col min="12024" max="12024" width="19" style="17" bestFit="1" customWidth="1"/>
    <col min="12025" max="12038" width="9.1640625" style="17"/>
    <col min="12039" max="12039" width="33.1640625" style="17" bestFit="1" customWidth="1"/>
    <col min="12040" max="12278" width="9.1640625" style="17"/>
    <col min="12279" max="12279" width="32.1640625" style="17" bestFit="1" customWidth="1"/>
    <col min="12280" max="12280" width="19" style="17" bestFit="1" customWidth="1"/>
    <col min="12281" max="12294" width="9.1640625" style="17"/>
    <col min="12295" max="12295" width="33.1640625" style="17" bestFit="1" customWidth="1"/>
    <col min="12296" max="12534" width="9.1640625" style="17"/>
    <col min="12535" max="12535" width="32.1640625" style="17" bestFit="1" customWidth="1"/>
    <col min="12536" max="12536" width="19" style="17" bestFit="1" customWidth="1"/>
    <col min="12537" max="12550" width="9.1640625" style="17"/>
    <col min="12551" max="12551" width="33.1640625" style="17" bestFit="1" customWidth="1"/>
    <col min="12552" max="12790" width="9.1640625" style="17"/>
    <col min="12791" max="12791" width="32.1640625" style="17" bestFit="1" customWidth="1"/>
    <col min="12792" max="12792" width="19" style="17" bestFit="1" customWidth="1"/>
    <col min="12793" max="12806" width="9.1640625" style="17"/>
    <col min="12807" max="12807" width="33.1640625" style="17" bestFit="1" customWidth="1"/>
    <col min="12808" max="13046" width="9.1640625" style="17"/>
    <col min="13047" max="13047" width="32.1640625" style="17" bestFit="1" customWidth="1"/>
    <col min="13048" max="13048" width="19" style="17" bestFit="1" customWidth="1"/>
    <col min="13049" max="13062" width="9.1640625" style="17"/>
    <col min="13063" max="13063" width="33.1640625" style="17" bestFit="1" customWidth="1"/>
    <col min="13064" max="13302" width="9.1640625" style="17"/>
    <col min="13303" max="13303" width="32.1640625" style="17" bestFit="1" customWidth="1"/>
    <col min="13304" max="13304" width="19" style="17" bestFit="1" customWidth="1"/>
    <col min="13305" max="13318" width="9.1640625" style="17"/>
    <col min="13319" max="13319" width="33.1640625" style="17" bestFit="1" customWidth="1"/>
    <col min="13320" max="13558" width="9.1640625" style="17"/>
    <col min="13559" max="13559" width="32.1640625" style="17" bestFit="1" customWidth="1"/>
    <col min="13560" max="13560" width="19" style="17" bestFit="1" customWidth="1"/>
    <col min="13561" max="13574" width="9.1640625" style="17"/>
    <col min="13575" max="13575" width="33.1640625" style="17" bestFit="1" customWidth="1"/>
    <col min="13576" max="13814" width="9.1640625" style="17"/>
    <col min="13815" max="13815" width="32.1640625" style="17" bestFit="1" customWidth="1"/>
    <col min="13816" max="13816" width="19" style="17" bestFit="1" customWidth="1"/>
    <col min="13817" max="13830" width="9.1640625" style="17"/>
    <col min="13831" max="13831" width="33.1640625" style="17" bestFit="1" customWidth="1"/>
    <col min="13832" max="14070" width="9.1640625" style="17"/>
    <col min="14071" max="14071" width="32.1640625" style="17" bestFit="1" customWidth="1"/>
    <col min="14072" max="14072" width="19" style="17" bestFit="1" customWidth="1"/>
    <col min="14073" max="14086" width="9.1640625" style="17"/>
    <col min="14087" max="14087" width="33.1640625" style="17" bestFit="1" customWidth="1"/>
    <col min="14088" max="14326" width="9.1640625" style="17"/>
    <col min="14327" max="14327" width="32.1640625" style="17" bestFit="1" customWidth="1"/>
    <col min="14328" max="14328" width="19" style="17" bestFit="1" customWidth="1"/>
    <col min="14329" max="14342" width="9.1640625" style="17"/>
    <col min="14343" max="14343" width="33.1640625" style="17" bestFit="1" customWidth="1"/>
    <col min="14344" max="14582" width="9.1640625" style="17"/>
    <col min="14583" max="14583" width="32.1640625" style="17" bestFit="1" customWidth="1"/>
    <col min="14584" max="14584" width="19" style="17" bestFit="1" customWidth="1"/>
    <col min="14585" max="14598" width="9.1640625" style="17"/>
    <col min="14599" max="14599" width="33.1640625" style="17" bestFit="1" customWidth="1"/>
    <col min="14600" max="14838" width="9.1640625" style="17"/>
    <col min="14839" max="14839" width="32.1640625" style="17" bestFit="1" customWidth="1"/>
    <col min="14840" max="14840" width="19" style="17" bestFit="1" customWidth="1"/>
    <col min="14841" max="14854" width="9.1640625" style="17"/>
    <col min="14855" max="14855" width="33.1640625" style="17" bestFit="1" customWidth="1"/>
    <col min="14856" max="15094" width="9.1640625" style="17"/>
    <col min="15095" max="15095" width="32.1640625" style="17" bestFit="1" customWidth="1"/>
    <col min="15096" max="15096" width="19" style="17" bestFit="1" customWidth="1"/>
    <col min="15097" max="15110" width="9.1640625" style="17"/>
    <col min="15111" max="15111" width="33.1640625" style="17" bestFit="1" customWidth="1"/>
    <col min="15112" max="15350" width="9.1640625" style="17"/>
    <col min="15351" max="15351" width="32.1640625" style="17" bestFit="1" customWidth="1"/>
    <col min="15352" max="15352" width="19" style="17" bestFit="1" customWidth="1"/>
    <col min="15353" max="15366" width="9.1640625" style="17"/>
    <col min="15367" max="15367" width="33.1640625" style="17" bestFit="1" customWidth="1"/>
    <col min="15368" max="15606" width="9.1640625" style="17"/>
    <col min="15607" max="15607" width="32.1640625" style="17" bestFit="1" customWidth="1"/>
    <col min="15608" max="15608" width="19" style="17" bestFit="1" customWidth="1"/>
    <col min="15609" max="15622" width="9.1640625" style="17"/>
    <col min="15623" max="15623" width="33.1640625" style="17" bestFit="1" customWidth="1"/>
    <col min="15624" max="15862" width="9.1640625" style="17"/>
    <col min="15863" max="15863" width="32.1640625" style="17" bestFit="1" customWidth="1"/>
    <col min="15864" max="15864" width="19" style="17" bestFit="1" customWidth="1"/>
    <col min="15865" max="15878" width="9.1640625" style="17"/>
    <col min="15879" max="15879" width="33.1640625" style="17" bestFit="1" customWidth="1"/>
    <col min="15880" max="16118" width="9.1640625" style="17"/>
    <col min="16119" max="16119" width="32.1640625" style="17" bestFit="1" customWidth="1"/>
    <col min="16120" max="16120" width="19" style="17" bestFit="1" customWidth="1"/>
    <col min="16121" max="16134" width="9.1640625" style="17"/>
    <col min="16135" max="16135" width="33.1640625" style="17" bestFit="1" customWidth="1"/>
    <col min="16136" max="16384" width="9.1640625" style="17"/>
  </cols>
  <sheetData>
    <row r="1" spans="1:3" ht="12.75" customHeight="1" x14ac:dyDescent="0.15">
      <c r="A1" s="17" t="s">
        <v>42</v>
      </c>
      <c r="B1" s="17" t="s">
        <v>47</v>
      </c>
    </row>
    <row r="2" spans="1:3" ht="12.75" customHeight="1" x14ac:dyDescent="0.15">
      <c r="A2" s="17" t="s">
        <v>21</v>
      </c>
      <c r="B2" s="17">
        <v>547</v>
      </c>
      <c r="C2" s="17">
        <f>B2/365</f>
        <v>1.4986301369863013</v>
      </c>
    </row>
    <row r="3" spans="1:3" ht="12.75" customHeight="1" x14ac:dyDescent="0.15">
      <c r="A3" s="17" t="s">
        <v>21</v>
      </c>
      <c r="B3" s="17">
        <v>512</v>
      </c>
      <c r="C3" s="17">
        <f t="shared" ref="C3:C23" si="0">B3/365</f>
        <v>1.4027397260273973</v>
      </c>
    </row>
    <row r="4" spans="1:3" ht="12.75" customHeight="1" x14ac:dyDescent="0.15">
      <c r="A4" s="17" t="s">
        <v>21</v>
      </c>
      <c r="B4" s="17">
        <v>598</v>
      </c>
      <c r="C4" s="17">
        <f t="shared" si="0"/>
        <v>1.6383561643835616</v>
      </c>
    </row>
    <row r="5" spans="1:3" ht="12.75" customHeight="1" x14ac:dyDescent="0.15">
      <c r="A5" s="17" t="s">
        <v>21</v>
      </c>
      <c r="B5" s="17">
        <v>587</v>
      </c>
      <c r="C5" s="17">
        <f t="shared" si="0"/>
        <v>1.6082191780821917</v>
      </c>
    </row>
    <row r="6" spans="1:3" ht="12.75" customHeight="1" x14ac:dyDescent="0.15">
      <c r="A6" s="17" t="s">
        <v>21</v>
      </c>
      <c r="B6" s="17">
        <v>587</v>
      </c>
      <c r="C6" s="17">
        <f t="shared" si="0"/>
        <v>1.6082191780821917</v>
      </c>
    </row>
    <row r="7" spans="1:3" ht="12.75" customHeight="1" x14ac:dyDescent="0.15">
      <c r="A7" s="17" t="s">
        <v>21</v>
      </c>
      <c r="B7" s="17">
        <v>567</v>
      </c>
      <c r="C7" s="17">
        <f t="shared" si="0"/>
        <v>1.5534246575342465</v>
      </c>
    </row>
    <row r="8" spans="1:3" ht="12.75" customHeight="1" x14ac:dyDescent="0.15">
      <c r="A8" s="17" t="s">
        <v>9</v>
      </c>
      <c r="B8" s="17">
        <v>365</v>
      </c>
      <c r="C8" s="17">
        <f t="shared" si="0"/>
        <v>1</v>
      </c>
    </row>
    <row r="9" spans="1:3" ht="12.75" customHeight="1" x14ac:dyDescent="0.15">
      <c r="A9" s="17" t="s">
        <v>9</v>
      </c>
      <c r="B9" s="17">
        <v>431</v>
      </c>
      <c r="C9" s="17">
        <f t="shared" si="0"/>
        <v>1.1808219178082191</v>
      </c>
    </row>
    <row r="10" spans="1:3" ht="12.75" customHeight="1" x14ac:dyDescent="0.15">
      <c r="A10" s="17" t="s">
        <v>9</v>
      </c>
      <c r="B10" s="17">
        <v>448</v>
      </c>
      <c r="C10" s="17">
        <f t="shared" si="0"/>
        <v>1.2273972602739727</v>
      </c>
    </row>
    <row r="11" spans="1:3" ht="12.75" customHeight="1" x14ac:dyDescent="0.15">
      <c r="A11" s="17" t="s">
        <v>9</v>
      </c>
      <c r="B11" s="17">
        <v>385</v>
      </c>
      <c r="C11" s="17">
        <f t="shared" si="0"/>
        <v>1.0547945205479452</v>
      </c>
    </row>
    <row r="12" spans="1:3" ht="12.75" customHeight="1" x14ac:dyDescent="0.15">
      <c r="A12" s="17" t="s">
        <v>9</v>
      </c>
      <c r="B12" s="17">
        <v>412</v>
      </c>
      <c r="C12" s="17">
        <f t="shared" si="0"/>
        <v>1.1287671232876713</v>
      </c>
    </row>
    <row r="13" spans="1:3" ht="12.75" customHeight="1" x14ac:dyDescent="0.15">
      <c r="A13" s="17" t="s">
        <v>9</v>
      </c>
      <c r="B13" s="17">
        <v>335</v>
      </c>
      <c r="C13" s="17">
        <f t="shared" si="0"/>
        <v>0.9178082191780822</v>
      </c>
    </row>
    <row r="14" spans="1:3" ht="12.75" customHeight="1" x14ac:dyDescent="0.15">
      <c r="A14" s="17" t="s">
        <v>46</v>
      </c>
      <c r="B14" s="17">
        <v>1443</v>
      </c>
      <c r="C14" s="17">
        <f t="shared" si="0"/>
        <v>3.9534246575342467</v>
      </c>
    </row>
    <row r="15" spans="1:3" ht="12.75" customHeight="1" x14ac:dyDescent="0.15">
      <c r="A15" s="17" t="s">
        <v>46</v>
      </c>
      <c r="B15" s="17">
        <v>1334</v>
      </c>
      <c r="C15" s="17">
        <f t="shared" si="0"/>
        <v>3.6547945205479451</v>
      </c>
    </row>
    <row r="16" spans="1:3" ht="12.75" customHeight="1" x14ac:dyDescent="0.15">
      <c r="A16" s="17" t="s">
        <v>46</v>
      </c>
      <c r="B16" s="17">
        <v>1271</v>
      </c>
      <c r="C16" s="17">
        <f t="shared" si="0"/>
        <v>3.4821917808219176</v>
      </c>
    </row>
    <row r="17" spans="1:12" ht="12.75" customHeight="1" x14ac:dyDescent="0.15">
      <c r="A17" s="17" t="s">
        <v>46</v>
      </c>
      <c r="B17" s="17">
        <v>1253</v>
      </c>
      <c r="C17" s="17">
        <f t="shared" si="0"/>
        <v>3.4328767123287673</v>
      </c>
      <c r="L17" s="19"/>
    </row>
    <row r="18" spans="1:12" ht="12.75" customHeight="1" x14ac:dyDescent="0.15">
      <c r="A18" s="17" t="s">
        <v>46</v>
      </c>
      <c r="B18" s="17">
        <v>1270</v>
      </c>
      <c r="C18" s="17">
        <f t="shared" si="0"/>
        <v>3.4794520547945207</v>
      </c>
    </row>
    <row r="19" spans="1:12" ht="12.75" customHeight="1" x14ac:dyDescent="0.15">
      <c r="A19" s="17" t="s">
        <v>46</v>
      </c>
      <c r="B19" s="17">
        <v>1242</v>
      </c>
      <c r="C19" s="17">
        <f t="shared" si="0"/>
        <v>3.4027397260273973</v>
      </c>
    </row>
    <row r="20" spans="1:12" ht="12.75" customHeight="1" x14ac:dyDescent="0.15">
      <c r="A20" s="17" t="s">
        <v>14</v>
      </c>
      <c r="B20" s="17">
        <v>890</v>
      </c>
      <c r="C20" s="17">
        <f t="shared" si="0"/>
        <v>2.4383561643835616</v>
      </c>
    </row>
    <row r="21" spans="1:12" ht="12.75" customHeight="1" x14ac:dyDescent="0.15">
      <c r="A21" s="17" t="s">
        <v>14</v>
      </c>
      <c r="B21" s="17">
        <v>817</v>
      </c>
      <c r="C21" s="17">
        <f t="shared" si="0"/>
        <v>2.2383561643835614</v>
      </c>
    </row>
    <row r="22" spans="1:12" ht="12.75" customHeight="1" x14ac:dyDescent="0.15">
      <c r="A22" s="17" t="s">
        <v>14</v>
      </c>
      <c r="B22" s="17">
        <v>843</v>
      </c>
      <c r="C22" s="17">
        <f t="shared" si="0"/>
        <v>2.3095890410958906</v>
      </c>
    </row>
    <row r="23" spans="1:12" ht="12.75" customHeight="1" x14ac:dyDescent="0.15">
      <c r="A23" s="17" t="s">
        <v>14</v>
      </c>
      <c r="B23" s="17">
        <v>878</v>
      </c>
      <c r="C23" s="17">
        <f t="shared" si="0"/>
        <v>2.4054794520547946</v>
      </c>
    </row>
    <row r="24" spans="1:12" ht="12.75" customHeight="1" x14ac:dyDescent="0.15">
      <c r="A24" s="17" t="s">
        <v>14</v>
      </c>
      <c r="B24" s="17">
        <v>807</v>
      </c>
      <c r="C24" s="17">
        <f t="shared" ref="C24:C46" si="1">B24/365</f>
        <v>2.2109589041095892</v>
      </c>
    </row>
    <row r="25" spans="1:12" ht="12.75" customHeight="1" x14ac:dyDescent="0.15">
      <c r="A25" s="17" t="s">
        <v>45</v>
      </c>
      <c r="B25" s="17">
        <v>1307</v>
      </c>
      <c r="C25" s="17">
        <f t="shared" si="1"/>
        <v>3.580821917808219</v>
      </c>
    </row>
    <row r="26" spans="1:12" ht="12.75" customHeight="1" x14ac:dyDescent="0.15">
      <c r="A26" s="17" t="s">
        <v>45</v>
      </c>
      <c r="B26" s="17">
        <v>1384</v>
      </c>
      <c r="C26" s="17">
        <f t="shared" si="1"/>
        <v>3.7917808219178082</v>
      </c>
      <c r="K26" s="19"/>
    </row>
    <row r="27" spans="1:12" ht="12.75" customHeight="1" x14ac:dyDescent="0.15">
      <c r="A27" s="17" t="s">
        <v>45</v>
      </c>
      <c r="B27" s="17">
        <v>1386</v>
      </c>
      <c r="C27" s="17">
        <f t="shared" si="1"/>
        <v>3.7972602739726029</v>
      </c>
    </row>
    <row r="28" spans="1:12" ht="12.75" customHeight="1" x14ac:dyDescent="0.15">
      <c r="A28" s="17" t="s">
        <v>45</v>
      </c>
      <c r="B28" s="17">
        <v>1408</v>
      </c>
      <c r="C28" s="17">
        <f t="shared" si="1"/>
        <v>3.8575342465753426</v>
      </c>
      <c r="K28" s="19"/>
    </row>
    <row r="29" spans="1:12" ht="12.75" customHeight="1" x14ac:dyDescent="0.15">
      <c r="A29" s="17" t="s">
        <v>45</v>
      </c>
      <c r="B29" s="17">
        <v>1242</v>
      </c>
      <c r="C29" s="17">
        <f t="shared" si="1"/>
        <v>3.4027397260273973</v>
      </c>
    </row>
    <row r="30" spans="1:12" ht="12.75" customHeight="1" x14ac:dyDescent="0.15">
      <c r="A30" s="17" t="s">
        <v>13</v>
      </c>
      <c r="B30" s="17">
        <v>1115</v>
      </c>
      <c r="C30" s="17">
        <f t="shared" si="1"/>
        <v>3.0547945205479454</v>
      </c>
    </row>
    <row r="31" spans="1:12" ht="12.75" customHeight="1" x14ac:dyDescent="0.15">
      <c r="A31" s="17" t="s">
        <v>13</v>
      </c>
      <c r="B31" s="17">
        <v>1105</v>
      </c>
      <c r="C31" s="17">
        <f t="shared" si="1"/>
        <v>3.0273972602739727</v>
      </c>
    </row>
    <row r="32" spans="1:12" ht="12.75" customHeight="1" x14ac:dyDescent="0.15">
      <c r="A32" s="17" t="s">
        <v>13</v>
      </c>
      <c r="B32" s="17">
        <v>1189</v>
      </c>
      <c r="C32" s="17">
        <f t="shared" si="1"/>
        <v>3.2575342465753425</v>
      </c>
    </row>
    <row r="33" spans="1:11" ht="12.75" customHeight="1" x14ac:dyDescent="0.15">
      <c r="A33" s="17" t="s">
        <v>13</v>
      </c>
      <c r="B33" s="17">
        <v>1186</v>
      </c>
      <c r="C33" s="17">
        <f t="shared" si="1"/>
        <v>3.2493150684931509</v>
      </c>
      <c r="K33" s="19"/>
    </row>
    <row r="34" spans="1:11" ht="12.75" customHeight="1" x14ac:dyDescent="0.15">
      <c r="A34" s="17" t="s">
        <v>13</v>
      </c>
      <c r="B34" s="17">
        <v>1070</v>
      </c>
      <c r="C34" s="17">
        <f t="shared" si="1"/>
        <v>2.9315068493150687</v>
      </c>
    </row>
    <row r="35" spans="1:11" ht="12.75" customHeight="1" x14ac:dyDescent="0.15">
      <c r="A35" s="17" t="s">
        <v>44</v>
      </c>
      <c r="B35" s="17">
        <v>389</v>
      </c>
      <c r="C35" s="17">
        <f t="shared" si="1"/>
        <v>1.0657534246575342</v>
      </c>
      <c r="K35" s="19"/>
    </row>
    <row r="36" spans="1:11" ht="12.75" customHeight="1" x14ac:dyDescent="0.15">
      <c r="A36" s="17" t="s">
        <v>44</v>
      </c>
      <c r="B36" s="17">
        <v>532</v>
      </c>
      <c r="C36" s="17">
        <f t="shared" si="1"/>
        <v>1.4575342465753425</v>
      </c>
    </row>
    <row r="37" spans="1:11" ht="12.75" customHeight="1" x14ac:dyDescent="0.15">
      <c r="A37" s="17" t="s">
        <v>44</v>
      </c>
      <c r="B37" s="17">
        <v>486</v>
      </c>
      <c r="C37" s="17">
        <f t="shared" si="1"/>
        <v>1.3315068493150686</v>
      </c>
    </row>
    <row r="38" spans="1:11" ht="12.75" customHeight="1" x14ac:dyDescent="0.15">
      <c r="A38" s="17" t="s">
        <v>44</v>
      </c>
      <c r="B38" s="17">
        <v>482</v>
      </c>
      <c r="C38" s="17">
        <f t="shared" si="1"/>
        <v>1.3205479452054794</v>
      </c>
    </row>
    <row r="39" spans="1:11" ht="12.75" customHeight="1" x14ac:dyDescent="0.15">
      <c r="A39" s="17" t="s">
        <v>44</v>
      </c>
      <c r="B39" s="17">
        <v>499</v>
      </c>
      <c r="C39" s="17">
        <f t="shared" si="1"/>
        <v>1.3671232876712329</v>
      </c>
    </row>
    <row r="40" spans="1:11" ht="12.75" customHeight="1" x14ac:dyDescent="0.15">
      <c r="A40" s="17" t="s">
        <v>44</v>
      </c>
      <c r="B40" s="17">
        <v>470</v>
      </c>
      <c r="C40" s="17">
        <f t="shared" si="1"/>
        <v>1.2876712328767124</v>
      </c>
      <c r="K40" s="19"/>
    </row>
    <row r="41" spans="1:11" ht="12.75" customHeight="1" x14ac:dyDescent="0.15">
      <c r="A41" s="17" t="s">
        <v>16</v>
      </c>
      <c r="B41" s="17">
        <v>360</v>
      </c>
      <c r="C41" s="17">
        <f t="shared" si="1"/>
        <v>0.98630136986301364</v>
      </c>
      <c r="K41" s="19"/>
    </row>
    <row r="42" spans="1:11" ht="12.75" customHeight="1" x14ac:dyDescent="0.15">
      <c r="A42" s="17" t="s">
        <v>16</v>
      </c>
      <c r="B42" s="17">
        <v>382</v>
      </c>
      <c r="C42" s="17">
        <f t="shared" si="1"/>
        <v>1.0465753424657533</v>
      </c>
      <c r="K42" s="19"/>
    </row>
    <row r="43" spans="1:11" ht="12.75" customHeight="1" x14ac:dyDescent="0.15">
      <c r="A43" s="17" t="s">
        <v>16</v>
      </c>
      <c r="B43" s="17">
        <v>411</v>
      </c>
      <c r="C43" s="17">
        <f t="shared" si="1"/>
        <v>1.1260273972602739</v>
      </c>
    </row>
    <row r="44" spans="1:11" ht="12.75" customHeight="1" x14ac:dyDescent="0.15">
      <c r="A44" s="17" t="s">
        <v>16</v>
      </c>
      <c r="B44" s="17">
        <v>403</v>
      </c>
      <c r="C44" s="17">
        <f t="shared" si="1"/>
        <v>1.1041095890410959</v>
      </c>
      <c r="K44" s="19"/>
    </row>
    <row r="45" spans="1:11" ht="12.75" customHeight="1" x14ac:dyDescent="0.15">
      <c r="A45" s="17" t="s">
        <v>16</v>
      </c>
      <c r="B45" s="17">
        <v>357</v>
      </c>
      <c r="C45" s="17">
        <f t="shared" si="1"/>
        <v>0.9780821917808219</v>
      </c>
      <c r="K45" s="19"/>
    </row>
    <row r="46" spans="1:11" ht="12.75" customHeight="1" x14ac:dyDescent="0.15">
      <c r="A46" s="17" t="s">
        <v>16</v>
      </c>
      <c r="B46" s="17">
        <v>406</v>
      </c>
      <c r="C46" s="17">
        <f t="shared" si="1"/>
        <v>1.1123287671232878</v>
      </c>
    </row>
    <row r="47" spans="1:11" ht="12.75" customHeight="1" x14ac:dyDescent="0.15"/>
    <row r="48" spans="1:11" ht="12.75" customHeight="1" x14ac:dyDescent="0.15"/>
    <row r="49" spans="11:11" ht="12.75" customHeight="1" x14ac:dyDescent="0.15"/>
    <row r="50" spans="11:11" ht="12.75" customHeight="1" x14ac:dyDescent="0.15"/>
    <row r="51" spans="11:11" ht="12.75" customHeight="1" x14ac:dyDescent="0.15">
      <c r="K51" s="19"/>
    </row>
    <row r="52" spans="11:11" ht="12.75" customHeight="1" x14ac:dyDescent="0.15"/>
  </sheetData>
  <pageMargins left="0.75" right="0.75" top="1" bottom="1" header="0.5" footer="0.5"/>
  <pageSetup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07AD-361D-4C27-BF84-B7D36E962A23}">
  <dimension ref="A1:AL37"/>
  <sheetViews>
    <sheetView workbookViewId="0">
      <selection activeCell="Q28" sqref="Q28"/>
    </sheetView>
  </sheetViews>
  <sheetFormatPr baseColWidth="10" defaultColWidth="8.83203125" defaultRowHeight="15" x14ac:dyDescent="0.2"/>
  <cols>
    <col min="31" max="31" width="34.33203125" bestFit="1" customWidth="1"/>
  </cols>
  <sheetData>
    <row r="1" spans="1:14" x14ac:dyDescent="0.2">
      <c r="A1" s="84">
        <v>0</v>
      </c>
      <c r="B1" s="84"/>
      <c r="C1" s="84">
        <v>2</v>
      </c>
      <c r="D1" s="84"/>
      <c r="E1" s="84">
        <v>4</v>
      </c>
      <c r="F1" s="84"/>
      <c r="G1" s="84">
        <v>6</v>
      </c>
      <c r="H1" s="84"/>
      <c r="I1" s="84">
        <v>8</v>
      </c>
      <c r="J1" s="84"/>
      <c r="K1" s="84">
        <v>10</v>
      </c>
      <c r="L1" s="84"/>
    </row>
    <row r="2" spans="1:14" x14ac:dyDescent="0.2">
      <c r="A2" s="84" t="s">
        <v>9</v>
      </c>
      <c r="B2" s="84"/>
      <c r="C2" s="84"/>
      <c r="D2" s="84" t="s">
        <v>22</v>
      </c>
      <c r="E2" s="84"/>
      <c r="F2" s="84"/>
      <c r="G2" s="84" t="s">
        <v>24</v>
      </c>
      <c r="H2" s="84"/>
      <c r="I2" s="84"/>
      <c r="J2" s="84" t="s">
        <v>26</v>
      </c>
      <c r="K2" s="84"/>
      <c r="L2" s="84"/>
    </row>
    <row r="3" spans="1:14" x14ac:dyDescent="0.2">
      <c r="A3" s="84" t="s">
        <v>9</v>
      </c>
      <c r="B3" s="84"/>
      <c r="C3" s="84"/>
      <c r="D3" s="84" t="s">
        <v>22</v>
      </c>
      <c r="E3" s="84"/>
      <c r="F3" s="84"/>
      <c r="G3" s="84" t="s">
        <v>24</v>
      </c>
      <c r="H3" s="84"/>
      <c r="I3" s="84"/>
      <c r="J3" s="84" t="s">
        <v>26</v>
      </c>
      <c r="K3" s="84"/>
      <c r="L3" s="84"/>
      <c r="M3" t="s">
        <v>59</v>
      </c>
    </row>
    <row r="4" spans="1:14" x14ac:dyDescent="0.2">
      <c r="A4">
        <v>5.2999999999999999E-2</v>
      </c>
      <c r="B4">
        <v>5.5E-2</v>
      </c>
      <c r="C4">
        <v>0.29299999999999998</v>
      </c>
      <c r="D4">
        <v>0.29399999999999998</v>
      </c>
      <c r="E4">
        <v>0.504</v>
      </c>
      <c r="F4">
        <v>0.48599999999999999</v>
      </c>
      <c r="G4">
        <v>0.73199999999999998</v>
      </c>
      <c r="H4">
        <v>0.749</v>
      </c>
      <c r="I4">
        <v>0.93899999999999995</v>
      </c>
      <c r="J4">
        <v>0.92</v>
      </c>
      <c r="K4">
        <v>1.1120000000000001</v>
      </c>
      <c r="L4">
        <v>1.149</v>
      </c>
      <c r="N4" s="83"/>
    </row>
    <row r="5" spans="1:14" x14ac:dyDescent="0.2">
      <c r="A5">
        <v>0.26500000000000001</v>
      </c>
      <c r="B5">
        <v>0.28299999999999997</v>
      </c>
      <c r="C5">
        <v>0.26</v>
      </c>
      <c r="D5">
        <v>0.24199999999999999</v>
      </c>
      <c r="E5">
        <v>0.187</v>
      </c>
      <c r="F5">
        <v>0.17699999999999999</v>
      </c>
      <c r="G5">
        <v>0.25800000000000001</v>
      </c>
      <c r="H5">
        <v>0.23200000000000001</v>
      </c>
      <c r="I5">
        <v>0.33400000000000002</v>
      </c>
      <c r="J5">
        <v>0.34300000000000003</v>
      </c>
      <c r="K5">
        <v>0.38100000000000001</v>
      </c>
      <c r="L5">
        <v>0.38800000000000001</v>
      </c>
      <c r="N5" s="83"/>
    </row>
    <row r="6" spans="1:14" x14ac:dyDescent="0.2">
      <c r="A6">
        <v>0.307</v>
      </c>
      <c r="B6">
        <v>0.309</v>
      </c>
      <c r="C6">
        <v>0.33100000000000002</v>
      </c>
      <c r="D6">
        <v>0.27600000000000002</v>
      </c>
      <c r="E6">
        <v>0.26500000000000001</v>
      </c>
      <c r="F6">
        <v>0.254</v>
      </c>
      <c r="G6">
        <v>0.27600000000000002</v>
      </c>
      <c r="H6">
        <v>0.26300000000000001</v>
      </c>
      <c r="I6">
        <v>0.30499999999999999</v>
      </c>
      <c r="J6">
        <v>0.27600000000000002</v>
      </c>
      <c r="K6">
        <v>0.249</v>
      </c>
      <c r="L6">
        <v>0.20699999999999999</v>
      </c>
      <c r="N6" s="83"/>
    </row>
    <row r="10" spans="1:14" x14ac:dyDescent="0.2">
      <c r="A10">
        <f>A5-0.054</f>
        <v>0.21100000000000002</v>
      </c>
      <c r="B10">
        <f t="shared" ref="B10:L11" si="0">B5-0.054</f>
        <v>0.22899999999999998</v>
      </c>
      <c r="C10">
        <f t="shared" si="0"/>
        <v>0.20600000000000002</v>
      </c>
      <c r="D10">
        <f t="shared" si="0"/>
        <v>0.188</v>
      </c>
      <c r="E10">
        <f t="shared" si="0"/>
        <v>0.13300000000000001</v>
      </c>
      <c r="F10">
        <f t="shared" si="0"/>
        <v>0.123</v>
      </c>
      <c r="G10">
        <f t="shared" si="0"/>
        <v>0.20400000000000001</v>
      </c>
      <c r="H10">
        <f t="shared" si="0"/>
        <v>0.17800000000000002</v>
      </c>
      <c r="I10">
        <f t="shared" si="0"/>
        <v>0.28000000000000003</v>
      </c>
      <c r="J10">
        <f t="shared" si="0"/>
        <v>0.28900000000000003</v>
      </c>
      <c r="K10">
        <f t="shared" si="0"/>
        <v>0.32700000000000001</v>
      </c>
      <c r="L10">
        <f t="shared" si="0"/>
        <v>0.33400000000000002</v>
      </c>
      <c r="N10" s="83"/>
    </row>
    <row r="11" spans="1:14" x14ac:dyDescent="0.2">
      <c r="A11">
        <f>A6-0.054</f>
        <v>0.253</v>
      </c>
      <c r="B11">
        <f t="shared" si="0"/>
        <v>0.255</v>
      </c>
      <c r="C11">
        <f t="shared" si="0"/>
        <v>0.27700000000000002</v>
      </c>
      <c r="D11">
        <f t="shared" si="0"/>
        <v>0.22200000000000003</v>
      </c>
      <c r="E11">
        <f t="shared" si="0"/>
        <v>0.21100000000000002</v>
      </c>
      <c r="F11">
        <f t="shared" si="0"/>
        <v>0.2</v>
      </c>
      <c r="G11">
        <f t="shared" si="0"/>
        <v>0.22200000000000003</v>
      </c>
      <c r="H11">
        <f t="shared" si="0"/>
        <v>0.20900000000000002</v>
      </c>
      <c r="I11">
        <f t="shared" si="0"/>
        <v>0.251</v>
      </c>
      <c r="J11">
        <f t="shared" si="0"/>
        <v>0.22200000000000003</v>
      </c>
      <c r="K11">
        <f t="shared" si="0"/>
        <v>0.19500000000000001</v>
      </c>
      <c r="L11">
        <f t="shared" si="0"/>
        <v>0.153</v>
      </c>
      <c r="N11" s="83"/>
    </row>
    <row r="12" spans="1:14" x14ac:dyDescent="0.2">
      <c r="N12" s="83"/>
    </row>
    <row r="15" spans="1:14" x14ac:dyDescent="0.2">
      <c r="A15">
        <f>(A10-0.0149)/0.1077</f>
        <v>1.8207985143918293</v>
      </c>
      <c r="B15">
        <f t="shared" ref="B15:L16" si="1">(B10-0.0149)/0.1077</f>
        <v>1.9879294336118847</v>
      </c>
      <c r="C15">
        <f t="shared" si="1"/>
        <v>1.7743732590529249</v>
      </c>
      <c r="D15">
        <f t="shared" si="1"/>
        <v>1.607242339832869</v>
      </c>
      <c r="E15">
        <f t="shared" si="1"/>
        <v>1.096564531104921</v>
      </c>
      <c r="F15">
        <f t="shared" si="1"/>
        <v>1.0037140204271122</v>
      </c>
      <c r="G15">
        <f t="shared" si="1"/>
        <v>1.7558031569173631</v>
      </c>
      <c r="H15">
        <f t="shared" si="1"/>
        <v>1.5143918291550604</v>
      </c>
      <c r="I15">
        <f t="shared" si="1"/>
        <v>2.4614670380687094</v>
      </c>
      <c r="J15">
        <f t="shared" si="1"/>
        <v>2.5450324976787373</v>
      </c>
      <c r="K15">
        <f t="shared" si="1"/>
        <v>2.8978644382544103</v>
      </c>
      <c r="L15">
        <f t="shared" si="1"/>
        <v>2.9628597957288765</v>
      </c>
      <c r="N15" s="83"/>
    </row>
    <row r="16" spans="1:14" x14ac:dyDescent="0.2">
      <c r="A16">
        <f>(A11-0.0149)/0.1077</f>
        <v>2.2107706592386256</v>
      </c>
      <c r="B16">
        <f t="shared" si="1"/>
        <v>2.2293407613741874</v>
      </c>
      <c r="C16">
        <f t="shared" si="1"/>
        <v>2.4336118848653667</v>
      </c>
      <c r="D16">
        <f t="shared" si="1"/>
        <v>1.922934076137419</v>
      </c>
      <c r="E16">
        <f t="shared" si="1"/>
        <v>1.8207985143918293</v>
      </c>
      <c r="F16">
        <f t="shared" si="1"/>
        <v>1.7186629526462396</v>
      </c>
      <c r="G16">
        <f t="shared" si="1"/>
        <v>1.922934076137419</v>
      </c>
      <c r="H16">
        <f t="shared" si="1"/>
        <v>1.8022284122562675</v>
      </c>
      <c r="I16">
        <f t="shared" si="1"/>
        <v>2.1922005571030638</v>
      </c>
      <c r="J16">
        <f t="shared" si="1"/>
        <v>1.922934076137419</v>
      </c>
      <c r="K16">
        <f t="shared" si="1"/>
        <v>1.6722376973073352</v>
      </c>
      <c r="L16">
        <f t="shared" si="1"/>
        <v>1.2822655524605384</v>
      </c>
      <c r="N16" s="83"/>
    </row>
    <row r="17" spans="1:38" x14ac:dyDescent="0.2">
      <c r="N17" s="83"/>
    </row>
    <row r="18" spans="1:38" x14ac:dyDescent="0.2">
      <c r="N18" s="83"/>
    </row>
    <row r="19" spans="1:38" x14ac:dyDescent="0.2">
      <c r="A19">
        <f>A15/50</f>
        <v>3.6415970287836587E-2</v>
      </c>
      <c r="B19">
        <f t="shared" ref="B19:L20" si="2">B15/50</f>
        <v>3.9758588672237694E-2</v>
      </c>
      <c r="C19">
        <f t="shared" si="2"/>
        <v>3.5487465181058497E-2</v>
      </c>
      <c r="D19">
        <f t="shared" si="2"/>
        <v>3.2144846796657384E-2</v>
      </c>
      <c r="E19">
        <f t="shared" si="2"/>
        <v>2.1931290622098421E-2</v>
      </c>
      <c r="F19">
        <f t="shared" si="2"/>
        <v>2.0074280408542245E-2</v>
      </c>
      <c r="G19">
        <f t="shared" si="2"/>
        <v>3.511606313834726E-2</v>
      </c>
      <c r="H19">
        <f t="shared" si="2"/>
        <v>3.0287836583101208E-2</v>
      </c>
      <c r="I19">
        <f t="shared" si="2"/>
        <v>4.9229340761374189E-2</v>
      </c>
      <c r="J19">
        <f t="shared" si="2"/>
        <v>5.0900649953574746E-2</v>
      </c>
      <c r="K19">
        <f t="shared" si="2"/>
        <v>5.7957288765088204E-2</v>
      </c>
      <c r="L19">
        <f t="shared" si="2"/>
        <v>5.925719591457753E-2</v>
      </c>
      <c r="N19" s="83"/>
    </row>
    <row r="20" spans="1:38" x14ac:dyDescent="0.2">
      <c r="A20">
        <f>A16/50</f>
        <v>4.4215413184772512E-2</v>
      </c>
      <c r="B20">
        <f t="shared" si="2"/>
        <v>4.4586815227483749E-2</v>
      </c>
      <c r="C20">
        <f t="shared" si="2"/>
        <v>4.8672237697307337E-2</v>
      </c>
      <c r="D20">
        <f t="shared" si="2"/>
        <v>3.8458681522748381E-2</v>
      </c>
      <c r="E20">
        <f t="shared" si="2"/>
        <v>3.6415970287836587E-2</v>
      </c>
      <c r="F20">
        <f t="shared" si="2"/>
        <v>3.4373259052924793E-2</v>
      </c>
      <c r="G20">
        <f t="shared" si="2"/>
        <v>3.8458681522748381E-2</v>
      </c>
      <c r="H20">
        <f t="shared" si="2"/>
        <v>3.604456824512535E-2</v>
      </c>
      <c r="I20">
        <f t="shared" si="2"/>
        <v>4.3844011142061275E-2</v>
      </c>
      <c r="J20">
        <f t="shared" si="2"/>
        <v>3.8458681522748381E-2</v>
      </c>
      <c r="K20">
        <f t="shared" si="2"/>
        <v>3.3444753946146703E-2</v>
      </c>
      <c r="L20">
        <f t="shared" si="2"/>
        <v>2.5645311049210768E-2</v>
      </c>
      <c r="N20" s="83"/>
    </row>
    <row r="22" spans="1:38" x14ac:dyDescent="0.2">
      <c r="B22" t="s">
        <v>20</v>
      </c>
      <c r="C22" t="s">
        <v>8</v>
      </c>
    </row>
    <row r="23" spans="1:38" x14ac:dyDescent="0.2">
      <c r="A23" t="s">
        <v>9</v>
      </c>
      <c r="B23">
        <f>AVERAGE(A19:C19)</f>
        <v>3.7220674713710926E-2</v>
      </c>
      <c r="C23">
        <f>STDEV(A19:C19)</f>
        <v>2.2463939723459028E-3</v>
      </c>
      <c r="AF23" s="5"/>
    </row>
    <row r="24" spans="1:38" x14ac:dyDescent="0.2">
      <c r="A24" t="s">
        <v>21</v>
      </c>
      <c r="B24">
        <f>AVERAGE(A20:C20)</f>
        <v>4.5824822036521197E-2</v>
      </c>
      <c r="C24">
        <f>STDEV(A20:C20)</f>
        <v>2.4729166642449029E-3</v>
      </c>
    </row>
    <row r="25" spans="1:38" x14ac:dyDescent="0.2">
      <c r="A25" t="s">
        <v>22</v>
      </c>
      <c r="B25">
        <f>AVERAGE(D19:F19)</f>
        <v>2.4716805942432682E-2</v>
      </c>
      <c r="C25">
        <f>STDEV(D19:F19)</f>
        <v>6.4995357474466183E-3</v>
      </c>
    </row>
    <row r="26" spans="1:38" x14ac:dyDescent="0.2">
      <c r="A26" t="s">
        <v>23</v>
      </c>
      <c r="B26">
        <f>AVERAGE(D20:F20)</f>
        <v>3.6415970287836587E-2</v>
      </c>
      <c r="C26">
        <f>STDEV(D20:F20)</f>
        <v>2.042711234911794E-3</v>
      </c>
      <c r="AF26" s="5"/>
    </row>
    <row r="27" spans="1:38" x14ac:dyDescent="0.2">
      <c r="A27" t="s">
        <v>24</v>
      </c>
      <c r="B27">
        <f>AVERAGE(G19:I19)</f>
        <v>3.8211080160940887E-2</v>
      </c>
      <c r="C27">
        <f>STDEV(G19:I19)</f>
        <v>9.8427380800004492E-3</v>
      </c>
    </row>
    <row r="28" spans="1:38" x14ac:dyDescent="0.2">
      <c r="A28" t="s">
        <v>25</v>
      </c>
      <c r="B28">
        <f>AVERAGE(G20:I20)</f>
        <v>3.9449086969978335E-2</v>
      </c>
      <c r="C28">
        <f>STDEV(G20:I20)</f>
        <v>3.9929318286276994E-3</v>
      </c>
    </row>
    <row r="29" spans="1:38" x14ac:dyDescent="0.2">
      <c r="A29" t="s">
        <v>26</v>
      </c>
      <c r="B29">
        <f>AVERAGE(J19:L19)</f>
        <v>5.603837821108016E-2</v>
      </c>
      <c r="C29">
        <f>STDEV(J19:L19)</f>
        <v>4.4966241098518094E-3</v>
      </c>
    </row>
    <row r="30" spans="1:38" x14ac:dyDescent="0.2">
      <c r="A30" t="s">
        <v>27</v>
      </c>
      <c r="B30">
        <f>AVERAGE(J20:L20)</f>
        <v>3.2516248839368614E-2</v>
      </c>
      <c r="C30">
        <f>STDEV(J20:L20)</f>
        <v>6.4569502881017008E-3</v>
      </c>
    </row>
    <row r="32" spans="1:38" x14ac:dyDescent="0.2">
      <c r="AL32" s="5"/>
    </row>
    <row r="37" spans="35:35" x14ac:dyDescent="0.2">
      <c r="AI37" s="5"/>
    </row>
  </sheetData>
  <mergeCells count="18">
    <mergeCell ref="N4:N6"/>
    <mergeCell ref="N10:N12"/>
    <mergeCell ref="N15:N17"/>
    <mergeCell ref="N18:N20"/>
    <mergeCell ref="A2:C2"/>
    <mergeCell ref="D2:F2"/>
    <mergeCell ref="G2:I2"/>
    <mergeCell ref="J2:L2"/>
    <mergeCell ref="A3:C3"/>
    <mergeCell ref="D3:F3"/>
    <mergeCell ref="G3:I3"/>
    <mergeCell ref="J3:L3"/>
    <mergeCell ref="K1:L1"/>
    <mergeCell ref="A1:B1"/>
    <mergeCell ref="C1:D1"/>
    <mergeCell ref="E1:F1"/>
    <mergeCell ref="G1:H1"/>
    <mergeCell ref="I1:J1"/>
  </mergeCells>
  <conditionalFormatting sqref="A7:L9">
    <cfRule type="duplicateValues" dxfId="0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DCB5-0E0D-4CB4-8175-8956C3B40AEF}">
  <dimension ref="A1:AN109"/>
  <sheetViews>
    <sheetView zoomScale="70" zoomScaleNormal="70" workbookViewId="0">
      <selection activeCell="S30" sqref="S30"/>
    </sheetView>
  </sheetViews>
  <sheetFormatPr baseColWidth="10" defaultColWidth="8.83203125" defaultRowHeight="15" x14ac:dyDescent="0.2"/>
  <cols>
    <col min="17" max="17" width="36" bestFit="1" customWidth="1"/>
    <col min="32" max="32" width="34.33203125" bestFit="1" customWidth="1"/>
    <col min="36" max="36" width="19.5" bestFit="1" customWidth="1"/>
  </cols>
  <sheetData>
    <row r="1" spans="1:37" x14ac:dyDescent="0.2">
      <c r="A1" s="84">
        <v>0</v>
      </c>
      <c r="B1" s="84"/>
      <c r="C1" s="84">
        <v>2</v>
      </c>
      <c r="D1" s="84"/>
      <c r="E1" s="84">
        <v>4</v>
      </c>
      <c r="F1" s="84"/>
      <c r="G1" s="84">
        <v>6</v>
      </c>
      <c r="H1" s="84"/>
      <c r="I1" s="84">
        <v>8</v>
      </c>
      <c r="J1" s="84"/>
      <c r="K1" s="84">
        <v>10</v>
      </c>
      <c r="L1" s="84"/>
    </row>
    <row r="2" spans="1:37" x14ac:dyDescent="0.2">
      <c r="A2" s="84" t="s">
        <v>9</v>
      </c>
      <c r="B2" s="84"/>
      <c r="C2" s="84" t="s">
        <v>9</v>
      </c>
      <c r="D2" s="84"/>
      <c r="E2" s="84" t="s">
        <v>9</v>
      </c>
      <c r="F2" s="84"/>
      <c r="G2" s="84" t="s">
        <v>9</v>
      </c>
      <c r="H2" s="84"/>
      <c r="I2" s="84" t="s">
        <v>9</v>
      </c>
      <c r="J2" s="84"/>
      <c r="K2" s="84" t="s">
        <v>56</v>
      </c>
      <c r="L2" s="84"/>
    </row>
    <row r="3" spans="1:37" x14ac:dyDescent="0.2">
      <c r="A3" s="84" t="s">
        <v>56</v>
      </c>
      <c r="B3" s="84"/>
      <c r="C3" s="84" t="s">
        <v>56</v>
      </c>
      <c r="D3" s="84"/>
      <c r="E3" s="84" t="s">
        <v>56</v>
      </c>
      <c r="F3" s="84"/>
      <c r="G3" s="84" t="s">
        <v>56</v>
      </c>
      <c r="H3" s="84"/>
      <c r="I3" s="84" t="s">
        <v>22</v>
      </c>
      <c r="J3" s="84"/>
      <c r="K3" s="84" t="s">
        <v>22</v>
      </c>
      <c r="L3" s="84"/>
    </row>
    <row r="4" spans="1:37" x14ac:dyDescent="0.2">
      <c r="A4" s="84" t="s">
        <v>22</v>
      </c>
      <c r="B4" s="84"/>
      <c r="C4" s="89"/>
      <c r="D4" s="89"/>
      <c r="E4" s="84" t="s">
        <v>22</v>
      </c>
      <c r="F4" s="84"/>
      <c r="G4" s="84" t="s">
        <v>57</v>
      </c>
      <c r="H4" s="84"/>
      <c r="I4" s="84" t="s">
        <v>57</v>
      </c>
      <c r="J4" s="84"/>
      <c r="K4" s="89"/>
      <c r="L4" s="89"/>
    </row>
    <row r="5" spans="1:37" x14ac:dyDescent="0.2">
      <c r="A5" s="84" t="s">
        <v>57</v>
      </c>
      <c r="B5" s="84"/>
      <c r="C5" s="84" t="s">
        <v>57</v>
      </c>
      <c r="D5" s="84"/>
      <c r="E5" s="89"/>
      <c r="F5" s="89"/>
      <c r="G5" s="84" t="s">
        <v>24</v>
      </c>
      <c r="H5" s="84"/>
      <c r="I5" s="84" t="s">
        <v>24</v>
      </c>
      <c r="J5" s="84"/>
      <c r="K5" s="84" t="s">
        <v>24</v>
      </c>
      <c r="L5" s="84"/>
    </row>
    <row r="6" spans="1:37" x14ac:dyDescent="0.2">
      <c r="A6" s="84" t="s">
        <v>24</v>
      </c>
      <c r="B6" s="84"/>
      <c r="C6" s="84" t="s">
        <v>25</v>
      </c>
      <c r="D6" s="84"/>
      <c r="E6" s="84" t="s">
        <v>25</v>
      </c>
      <c r="F6" s="84"/>
      <c r="G6" s="84" t="s">
        <v>25</v>
      </c>
      <c r="H6" s="84"/>
      <c r="I6" s="84" t="s">
        <v>25</v>
      </c>
      <c r="J6" s="84"/>
      <c r="K6" s="84" t="s">
        <v>25</v>
      </c>
      <c r="L6" s="84"/>
    </row>
    <row r="7" spans="1:37" x14ac:dyDescent="0.2">
      <c r="A7" s="84" t="s">
        <v>26</v>
      </c>
      <c r="B7" s="84"/>
      <c r="C7" s="84" t="s">
        <v>26</v>
      </c>
      <c r="D7" s="84"/>
      <c r="E7" s="84" t="s">
        <v>26</v>
      </c>
      <c r="F7" s="84"/>
      <c r="G7" s="89"/>
      <c r="H7" s="89"/>
      <c r="I7" s="84" t="s">
        <v>26</v>
      </c>
      <c r="J7" s="84"/>
      <c r="K7" s="84" t="s">
        <v>27</v>
      </c>
      <c r="L7" s="84"/>
    </row>
    <row r="8" spans="1:37" x14ac:dyDescent="0.2">
      <c r="A8" s="89"/>
      <c r="B8" s="89"/>
      <c r="C8" s="84" t="s">
        <v>27</v>
      </c>
      <c r="D8" s="84"/>
      <c r="E8" s="84" t="s">
        <v>27</v>
      </c>
      <c r="F8" s="84"/>
      <c r="G8" s="84" t="s">
        <v>27</v>
      </c>
      <c r="H8" s="84"/>
      <c r="AK8" s="5"/>
    </row>
    <row r="9" spans="1:37" x14ac:dyDescent="0.2">
      <c r="AK9" s="5"/>
    </row>
    <row r="11" spans="1:37" x14ac:dyDescent="0.2">
      <c r="AI11" s="5"/>
      <c r="AK11" s="5"/>
    </row>
    <row r="12" spans="1:37" x14ac:dyDescent="0.2">
      <c r="AH12" s="5"/>
      <c r="AI12" s="5"/>
    </row>
    <row r="16" spans="1:37" x14ac:dyDescent="0.2">
      <c r="M16" s="9"/>
    </row>
    <row r="18" spans="1:40" x14ac:dyDescent="0.2">
      <c r="AJ18" s="70"/>
      <c r="AM18" s="5"/>
    </row>
    <row r="19" spans="1:40" x14ac:dyDescent="0.2">
      <c r="AJ19" s="70"/>
    </row>
    <row r="20" spans="1:40" x14ac:dyDescent="0.2">
      <c r="A20">
        <v>5.3999999999999999E-2</v>
      </c>
      <c r="B20">
        <v>5.5E-2</v>
      </c>
      <c r="C20">
        <v>0.35099999999999998</v>
      </c>
      <c r="D20">
        <v>0.34899999999999998</v>
      </c>
      <c r="E20">
        <v>0.58399999999999996</v>
      </c>
      <c r="F20">
        <v>0.51700000000000002</v>
      </c>
      <c r="G20">
        <v>0.755</v>
      </c>
      <c r="H20">
        <v>0.754</v>
      </c>
      <c r="I20">
        <v>0.94199999999999995</v>
      </c>
      <c r="J20">
        <v>0.93899999999999995</v>
      </c>
      <c r="K20">
        <v>1.0840000000000001</v>
      </c>
      <c r="L20">
        <v>1.0549999999999999</v>
      </c>
      <c r="AJ20" s="70"/>
    </row>
    <row r="21" spans="1:40" x14ac:dyDescent="0.2">
      <c r="A21">
        <v>0.20100000000000001</v>
      </c>
      <c r="B21">
        <v>0.2</v>
      </c>
      <c r="C21">
        <v>0.247</v>
      </c>
      <c r="D21">
        <v>0.248</v>
      </c>
      <c r="E21">
        <v>0.22600000000000001</v>
      </c>
      <c r="F21">
        <v>0.223</v>
      </c>
      <c r="G21">
        <v>0.24</v>
      </c>
      <c r="H21">
        <v>0.23100000000000001</v>
      </c>
      <c r="I21">
        <v>0.23</v>
      </c>
      <c r="J21">
        <v>0.22800000000000001</v>
      </c>
      <c r="K21">
        <v>0.247</v>
      </c>
      <c r="L21">
        <v>0.24199999999999999</v>
      </c>
      <c r="AJ21" s="70"/>
      <c r="AN21" s="5"/>
    </row>
    <row r="22" spans="1:40" x14ac:dyDescent="0.2">
      <c r="A22">
        <v>0.23799999999999999</v>
      </c>
      <c r="B22">
        <v>0.23300000000000001</v>
      </c>
      <c r="C22">
        <v>0.247</v>
      </c>
      <c r="D22">
        <v>0.245</v>
      </c>
      <c r="E22">
        <v>0.26</v>
      </c>
      <c r="F22">
        <v>0.25900000000000001</v>
      </c>
      <c r="G22">
        <v>0.27200000000000002</v>
      </c>
      <c r="H22">
        <v>0.26600000000000001</v>
      </c>
      <c r="I22">
        <v>0.29699999999999999</v>
      </c>
      <c r="J22">
        <v>0.29099999999999998</v>
      </c>
      <c r="K22" s="26"/>
      <c r="L22" s="26"/>
      <c r="AJ22" s="70"/>
      <c r="AN22" s="5"/>
    </row>
    <row r="23" spans="1:40" x14ac:dyDescent="0.2">
      <c r="A23">
        <v>0.26700000000000002</v>
      </c>
      <c r="B23">
        <v>0.28799999999999998</v>
      </c>
      <c r="C23">
        <v>0.28699999999999998</v>
      </c>
      <c r="D23">
        <v>0.29199999999999998</v>
      </c>
      <c r="E23">
        <v>0.27400000000000002</v>
      </c>
      <c r="F23">
        <v>0.27200000000000002</v>
      </c>
      <c r="G23">
        <v>0.28299999999999997</v>
      </c>
      <c r="H23">
        <v>0.28000000000000003</v>
      </c>
      <c r="I23">
        <v>0.29699999999999999</v>
      </c>
      <c r="J23">
        <v>0.29499999999999998</v>
      </c>
      <c r="K23" s="26"/>
      <c r="L23" s="26"/>
      <c r="M23" s="9"/>
      <c r="AJ23" s="70"/>
    </row>
    <row r="24" spans="1:40" x14ac:dyDescent="0.2">
      <c r="A24">
        <v>0.29299999999999998</v>
      </c>
      <c r="B24">
        <v>0.29299999999999998</v>
      </c>
      <c r="C24">
        <v>0.28699999999999998</v>
      </c>
      <c r="D24">
        <v>0.27900000000000003</v>
      </c>
      <c r="E24" s="26"/>
      <c r="F24" s="26"/>
      <c r="G24">
        <v>0.26200000000000001</v>
      </c>
      <c r="H24">
        <v>0.25900000000000001</v>
      </c>
      <c r="I24">
        <v>0.26700000000000002</v>
      </c>
      <c r="J24">
        <v>0.27700000000000002</v>
      </c>
      <c r="K24">
        <v>0.222</v>
      </c>
      <c r="L24">
        <v>0.23699999999999999</v>
      </c>
      <c r="AJ24" s="70"/>
      <c r="AN24" s="5"/>
    </row>
    <row r="25" spans="1:40" x14ac:dyDescent="0.2">
      <c r="A25">
        <v>0.28499999999999998</v>
      </c>
      <c r="B25">
        <v>0.26700000000000002</v>
      </c>
      <c r="C25">
        <v>0.3</v>
      </c>
      <c r="D25">
        <v>0.29099999999999998</v>
      </c>
      <c r="E25">
        <v>0.28799999999999998</v>
      </c>
      <c r="F25">
        <v>0.27200000000000002</v>
      </c>
      <c r="G25">
        <v>0.29099999999999998</v>
      </c>
      <c r="H25">
        <v>0.28699999999999998</v>
      </c>
      <c r="I25">
        <v>0.27600000000000002</v>
      </c>
      <c r="J25">
        <v>0.25</v>
      </c>
      <c r="K25">
        <v>0.254</v>
      </c>
      <c r="L25">
        <v>0.247</v>
      </c>
      <c r="AJ25" s="70"/>
    </row>
    <row r="26" spans="1:40" x14ac:dyDescent="0.2">
      <c r="A26">
        <v>0.32500000000000001</v>
      </c>
      <c r="B26">
        <v>0.31900000000000001</v>
      </c>
      <c r="C26">
        <v>0.35799999999999998</v>
      </c>
      <c r="D26">
        <v>0.34899999999999998</v>
      </c>
      <c r="E26">
        <v>0.32100000000000001</v>
      </c>
      <c r="F26">
        <v>0.32800000000000001</v>
      </c>
      <c r="G26" s="26"/>
      <c r="H26" s="26"/>
      <c r="I26">
        <v>0.312</v>
      </c>
      <c r="J26">
        <v>0.314</v>
      </c>
      <c r="K26">
        <v>0.23799999999999999</v>
      </c>
      <c r="L26">
        <v>0.26100000000000001</v>
      </c>
    </row>
    <row r="27" spans="1:40" x14ac:dyDescent="0.2">
      <c r="A27" s="26"/>
      <c r="B27" s="26"/>
      <c r="C27">
        <v>0.27100000000000002</v>
      </c>
      <c r="D27">
        <v>0.26100000000000001</v>
      </c>
      <c r="E27">
        <v>0.23200000000000001</v>
      </c>
      <c r="F27">
        <v>0.24199999999999999</v>
      </c>
      <c r="G27">
        <v>0.17199999999999999</v>
      </c>
      <c r="H27">
        <v>0.26300000000000001</v>
      </c>
    </row>
    <row r="30" spans="1:40" x14ac:dyDescent="0.2">
      <c r="A30" s="22">
        <f>A21-0.0545</f>
        <v>0.14650000000000002</v>
      </c>
      <c r="B30" s="22">
        <f t="shared" ref="B30:L30" si="0">B21-0.0545</f>
        <v>0.14550000000000002</v>
      </c>
      <c r="C30" s="22">
        <f t="shared" si="0"/>
        <v>0.1925</v>
      </c>
      <c r="D30" s="22">
        <f t="shared" si="0"/>
        <v>0.19350000000000001</v>
      </c>
      <c r="E30" s="22">
        <f t="shared" si="0"/>
        <v>0.17150000000000001</v>
      </c>
      <c r="F30" s="22">
        <f t="shared" si="0"/>
        <v>0.16850000000000001</v>
      </c>
      <c r="G30" s="22">
        <f t="shared" si="0"/>
        <v>0.1855</v>
      </c>
      <c r="H30" s="22">
        <f t="shared" si="0"/>
        <v>0.17650000000000002</v>
      </c>
      <c r="I30" s="22">
        <f t="shared" si="0"/>
        <v>0.17550000000000002</v>
      </c>
      <c r="J30" s="22">
        <f t="shared" si="0"/>
        <v>0.17350000000000002</v>
      </c>
      <c r="K30" s="22">
        <f t="shared" si="0"/>
        <v>0.1925</v>
      </c>
      <c r="L30" s="22">
        <f t="shared" si="0"/>
        <v>0.1875</v>
      </c>
    </row>
    <row r="31" spans="1:40" x14ac:dyDescent="0.2">
      <c r="A31" s="22">
        <f t="shared" ref="A31:L36" si="1">A22-0.0545</f>
        <v>0.1835</v>
      </c>
      <c r="B31" s="22">
        <f t="shared" si="1"/>
        <v>0.17850000000000002</v>
      </c>
      <c r="C31" s="22">
        <f t="shared" si="1"/>
        <v>0.1925</v>
      </c>
      <c r="D31" s="22">
        <f t="shared" si="1"/>
        <v>0.1905</v>
      </c>
      <c r="E31" s="22">
        <f t="shared" si="1"/>
        <v>0.20550000000000002</v>
      </c>
      <c r="F31" s="22">
        <f t="shared" si="1"/>
        <v>0.20450000000000002</v>
      </c>
      <c r="G31" s="22">
        <f t="shared" si="1"/>
        <v>0.21750000000000003</v>
      </c>
      <c r="H31" s="22">
        <f t="shared" si="1"/>
        <v>0.21150000000000002</v>
      </c>
      <c r="I31" s="22">
        <f t="shared" si="1"/>
        <v>0.24249999999999999</v>
      </c>
      <c r="J31" s="22">
        <f t="shared" si="1"/>
        <v>0.23649999999999999</v>
      </c>
      <c r="K31" s="22"/>
      <c r="L31" s="22"/>
    </row>
    <row r="32" spans="1:40" x14ac:dyDescent="0.2">
      <c r="A32" s="22">
        <f t="shared" si="1"/>
        <v>0.21250000000000002</v>
      </c>
      <c r="B32" s="22">
        <f t="shared" si="1"/>
        <v>0.23349999999999999</v>
      </c>
      <c r="C32" s="22">
        <f t="shared" si="1"/>
        <v>0.23249999999999998</v>
      </c>
      <c r="D32" s="22">
        <f t="shared" si="1"/>
        <v>0.23749999999999999</v>
      </c>
      <c r="E32" s="22">
        <f t="shared" si="1"/>
        <v>0.21950000000000003</v>
      </c>
      <c r="F32" s="22">
        <f t="shared" si="1"/>
        <v>0.21750000000000003</v>
      </c>
      <c r="G32" s="22">
        <f t="shared" si="1"/>
        <v>0.22849999999999998</v>
      </c>
      <c r="H32" s="22">
        <f t="shared" si="1"/>
        <v>0.22550000000000003</v>
      </c>
      <c r="I32" s="22">
        <f t="shared" si="1"/>
        <v>0.24249999999999999</v>
      </c>
      <c r="J32" s="22">
        <f t="shared" si="1"/>
        <v>0.24049999999999999</v>
      </c>
      <c r="K32" s="22"/>
      <c r="L32" s="22"/>
    </row>
    <row r="33" spans="1:12" x14ac:dyDescent="0.2">
      <c r="A33" s="22">
        <f t="shared" si="1"/>
        <v>0.23849999999999999</v>
      </c>
      <c r="B33" s="22">
        <f t="shared" si="1"/>
        <v>0.23849999999999999</v>
      </c>
      <c r="C33" s="22">
        <f t="shared" si="1"/>
        <v>0.23249999999999998</v>
      </c>
      <c r="D33" s="22">
        <f t="shared" si="1"/>
        <v>0.22450000000000003</v>
      </c>
      <c r="E33" s="22"/>
      <c r="F33" s="22"/>
      <c r="G33" s="22">
        <f t="shared" si="1"/>
        <v>0.20750000000000002</v>
      </c>
      <c r="H33" s="22">
        <f t="shared" si="1"/>
        <v>0.20450000000000002</v>
      </c>
      <c r="I33" s="22">
        <f t="shared" si="1"/>
        <v>0.21250000000000002</v>
      </c>
      <c r="J33" s="22">
        <f t="shared" si="1"/>
        <v>0.22250000000000003</v>
      </c>
      <c r="K33" s="22">
        <f t="shared" si="1"/>
        <v>0.16750000000000001</v>
      </c>
      <c r="L33" s="22">
        <f t="shared" si="1"/>
        <v>0.1825</v>
      </c>
    </row>
    <row r="34" spans="1:12" x14ac:dyDescent="0.2">
      <c r="A34" s="22">
        <f t="shared" si="1"/>
        <v>0.23049999999999998</v>
      </c>
      <c r="B34" s="22">
        <f t="shared" si="1"/>
        <v>0.21250000000000002</v>
      </c>
      <c r="C34" s="22">
        <f t="shared" si="1"/>
        <v>0.2455</v>
      </c>
      <c r="D34" s="22">
        <f t="shared" si="1"/>
        <v>0.23649999999999999</v>
      </c>
      <c r="E34" s="22">
        <f t="shared" si="1"/>
        <v>0.23349999999999999</v>
      </c>
      <c r="F34" s="22">
        <f t="shared" si="1"/>
        <v>0.21750000000000003</v>
      </c>
      <c r="G34" s="22">
        <f t="shared" si="1"/>
        <v>0.23649999999999999</v>
      </c>
      <c r="H34" s="22">
        <f t="shared" si="1"/>
        <v>0.23249999999999998</v>
      </c>
      <c r="I34" s="22">
        <f t="shared" si="1"/>
        <v>0.22150000000000003</v>
      </c>
      <c r="J34" s="22">
        <f t="shared" si="1"/>
        <v>0.19550000000000001</v>
      </c>
      <c r="K34" s="22">
        <f t="shared" si="1"/>
        <v>0.19950000000000001</v>
      </c>
      <c r="L34" s="22">
        <f t="shared" si="1"/>
        <v>0.1925</v>
      </c>
    </row>
    <row r="35" spans="1:12" x14ac:dyDescent="0.2">
      <c r="A35" s="22">
        <f t="shared" si="1"/>
        <v>0.27050000000000002</v>
      </c>
      <c r="B35" s="22">
        <f t="shared" si="1"/>
        <v>0.26450000000000001</v>
      </c>
      <c r="C35" s="22">
        <f t="shared" si="1"/>
        <v>0.30349999999999999</v>
      </c>
      <c r="D35" s="22">
        <f t="shared" si="1"/>
        <v>0.29449999999999998</v>
      </c>
      <c r="E35" s="22">
        <f t="shared" si="1"/>
        <v>0.26650000000000001</v>
      </c>
      <c r="F35" s="22">
        <f t="shared" si="1"/>
        <v>0.27350000000000002</v>
      </c>
      <c r="G35" s="22"/>
      <c r="H35" s="22"/>
      <c r="I35" s="22">
        <f t="shared" si="1"/>
        <v>0.25750000000000001</v>
      </c>
      <c r="J35" s="22">
        <f t="shared" si="1"/>
        <v>0.25950000000000001</v>
      </c>
      <c r="K35" s="22">
        <f t="shared" si="1"/>
        <v>0.1835</v>
      </c>
      <c r="L35" s="22">
        <f t="shared" si="1"/>
        <v>0.20650000000000002</v>
      </c>
    </row>
    <row r="36" spans="1:12" x14ac:dyDescent="0.2">
      <c r="A36" s="22"/>
      <c r="B36" s="22"/>
      <c r="C36" s="22">
        <f t="shared" si="1"/>
        <v>0.21650000000000003</v>
      </c>
      <c r="D36" s="22">
        <f t="shared" si="1"/>
        <v>0.20650000000000002</v>
      </c>
      <c r="E36" s="22">
        <f t="shared" si="1"/>
        <v>0.17750000000000002</v>
      </c>
      <c r="F36" s="22">
        <f t="shared" si="1"/>
        <v>0.1875</v>
      </c>
      <c r="G36" s="22">
        <f t="shared" si="1"/>
        <v>0.11749999999999999</v>
      </c>
      <c r="H36" s="22">
        <f t="shared" si="1"/>
        <v>0.20850000000000002</v>
      </c>
      <c r="I36" s="22"/>
      <c r="J36" s="22"/>
      <c r="K36" s="22"/>
      <c r="L36" s="22"/>
    </row>
    <row r="38" spans="1:12" ht="16" thickBot="1" x14ac:dyDescent="0.25"/>
    <row r="39" spans="1:12" ht="16" thickBot="1" x14ac:dyDescent="0.25">
      <c r="A39" s="27">
        <f>(A30-0.0618)/0.1007</f>
        <v>0.8411122144985107</v>
      </c>
      <c r="B39" s="27">
        <f t="shared" ref="B39:L39" si="2">(B30-0.0618)/0.1007</f>
        <v>0.8311817279046676</v>
      </c>
      <c r="C39" s="27">
        <f t="shared" si="2"/>
        <v>1.2979145978152931</v>
      </c>
      <c r="D39" s="27">
        <f t="shared" si="2"/>
        <v>1.3078450844091363</v>
      </c>
      <c r="E39" s="27">
        <f t="shared" si="2"/>
        <v>1.089374379344588</v>
      </c>
      <c r="F39" s="27">
        <f t="shared" si="2"/>
        <v>1.0595829195630588</v>
      </c>
      <c r="G39" s="27">
        <f t="shared" si="2"/>
        <v>1.2284011916583912</v>
      </c>
      <c r="H39" s="27">
        <f t="shared" si="2"/>
        <v>1.1390268123138036</v>
      </c>
      <c r="I39" s="27">
        <f t="shared" si="2"/>
        <v>1.1290963257199604</v>
      </c>
      <c r="J39" s="27">
        <f t="shared" si="2"/>
        <v>1.1092353525322742</v>
      </c>
      <c r="K39" s="27">
        <f t="shared" si="2"/>
        <v>1.2979145978152931</v>
      </c>
      <c r="L39" s="27">
        <f t="shared" si="2"/>
        <v>1.2482621648460774</v>
      </c>
    </row>
    <row r="40" spans="1:12" ht="16" thickBot="1" x14ac:dyDescent="0.25">
      <c r="A40" s="27">
        <f t="shared" ref="A40:L45" si="3">(A31-0.0618)/0.1007</f>
        <v>1.208540218470705</v>
      </c>
      <c r="B40" s="27">
        <f t="shared" si="3"/>
        <v>1.1588877855014899</v>
      </c>
      <c r="C40" s="27">
        <f t="shared" si="3"/>
        <v>1.2979145978152931</v>
      </c>
      <c r="D40" s="27">
        <f t="shared" si="3"/>
        <v>1.2780536246276069</v>
      </c>
      <c r="E40" s="27">
        <f t="shared" si="3"/>
        <v>1.4270109235352535</v>
      </c>
      <c r="F40" s="27">
        <f t="shared" si="3"/>
        <v>1.4170804369414103</v>
      </c>
      <c r="G40" s="27">
        <f t="shared" si="3"/>
        <v>1.5461767626613707</v>
      </c>
      <c r="H40" s="27">
        <f t="shared" si="3"/>
        <v>1.4865938430983121</v>
      </c>
      <c r="I40" s="27">
        <f t="shared" si="3"/>
        <v>1.7944389275074479</v>
      </c>
      <c r="J40" s="27">
        <f t="shared" si="3"/>
        <v>1.7348560079443893</v>
      </c>
      <c r="K40" s="28"/>
      <c r="L40" s="28"/>
    </row>
    <row r="41" spans="1:12" ht="16" thickBot="1" x14ac:dyDescent="0.25">
      <c r="A41" s="27">
        <f t="shared" si="3"/>
        <v>1.4965243296921553</v>
      </c>
      <c r="B41" s="27">
        <f t="shared" si="3"/>
        <v>1.7050645481628599</v>
      </c>
      <c r="C41" s="27">
        <f t="shared" si="3"/>
        <v>1.6951340615690169</v>
      </c>
      <c r="D41" s="27">
        <f t="shared" si="3"/>
        <v>1.7447864945382323</v>
      </c>
      <c r="E41" s="27">
        <f t="shared" si="3"/>
        <v>1.5660377358490569</v>
      </c>
      <c r="F41" s="27">
        <f t="shared" si="3"/>
        <v>1.5461767626613707</v>
      </c>
      <c r="G41" s="27">
        <f t="shared" si="3"/>
        <v>1.6554121151936445</v>
      </c>
      <c r="H41" s="27">
        <f t="shared" si="3"/>
        <v>1.6256206554121155</v>
      </c>
      <c r="I41" s="27">
        <f t="shared" si="3"/>
        <v>1.7944389275074479</v>
      </c>
      <c r="J41" s="27">
        <f t="shared" si="3"/>
        <v>1.7745779543197617</v>
      </c>
      <c r="K41" s="28"/>
      <c r="L41" s="28"/>
    </row>
    <row r="42" spans="1:12" ht="16" thickBot="1" x14ac:dyDescent="0.25">
      <c r="A42" s="27">
        <f t="shared" si="3"/>
        <v>1.7547169811320755</v>
      </c>
      <c r="B42" s="27">
        <f t="shared" si="3"/>
        <v>1.7547169811320755</v>
      </c>
      <c r="C42" s="27">
        <f t="shared" si="3"/>
        <v>1.6951340615690169</v>
      </c>
      <c r="D42" s="27">
        <f t="shared" si="3"/>
        <v>1.6156901688182725</v>
      </c>
      <c r="E42" s="28"/>
      <c r="F42" s="28"/>
      <c r="G42" s="27">
        <f t="shared" si="3"/>
        <v>1.4468718967229397</v>
      </c>
      <c r="H42" s="27">
        <f t="shared" si="3"/>
        <v>1.4170804369414103</v>
      </c>
      <c r="I42" s="27">
        <f t="shared" si="3"/>
        <v>1.4965243296921553</v>
      </c>
      <c r="J42" s="27">
        <f t="shared" si="3"/>
        <v>1.5958291956305863</v>
      </c>
      <c r="K42" s="27">
        <f t="shared" si="3"/>
        <v>1.0496524329692156</v>
      </c>
      <c r="L42" s="27">
        <f t="shared" si="3"/>
        <v>1.198609731876862</v>
      </c>
    </row>
    <row r="43" spans="1:12" ht="16" thickBot="1" x14ac:dyDescent="0.25">
      <c r="A43" s="27">
        <f t="shared" si="3"/>
        <v>1.6752730883813307</v>
      </c>
      <c r="B43" s="27">
        <f t="shared" si="3"/>
        <v>1.4965243296921553</v>
      </c>
      <c r="C43" s="27">
        <f t="shared" si="3"/>
        <v>1.8242303872889771</v>
      </c>
      <c r="D43" s="27">
        <f t="shared" si="3"/>
        <v>1.7348560079443893</v>
      </c>
      <c r="E43" s="27">
        <f t="shared" si="3"/>
        <v>1.7050645481628599</v>
      </c>
      <c r="F43" s="27">
        <f t="shared" si="3"/>
        <v>1.5461767626613707</v>
      </c>
      <c r="G43" s="27">
        <f t="shared" si="3"/>
        <v>1.7348560079443893</v>
      </c>
      <c r="H43" s="27">
        <f t="shared" si="3"/>
        <v>1.6951340615690169</v>
      </c>
      <c r="I43" s="27">
        <f t="shared" si="3"/>
        <v>1.5858987090367431</v>
      </c>
      <c r="J43" s="27">
        <f t="shared" si="3"/>
        <v>1.3277060575968225</v>
      </c>
      <c r="K43" s="27">
        <f t="shared" si="3"/>
        <v>1.3674280039721949</v>
      </c>
      <c r="L43" s="27">
        <f t="shared" si="3"/>
        <v>1.2979145978152931</v>
      </c>
    </row>
    <row r="44" spans="1:12" ht="16" thickBot="1" x14ac:dyDescent="0.25">
      <c r="A44" s="27">
        <f t="shared" si="3"/>
        <v>2.072492552135055</v>
      </c>
      <c r="B44" s="27">
        <f t="shared" si="3"/>
        <v>2.0129096325719962</v>
      </c>
      <c r="C44" s="27">
        <f t="shared" si="3"/>
        <v>2.400198609731877</v>
      </c>
      <c r="D44" s="27">
        <f t="shared" si="3"/>
        <v>2.310824230387289</v>
      </c>
      <c r="E44" s="27">
        <f t="shared" si="3"/>
        <v>2.0327706057596826</v>
      </c>
      <c r="F44" s="27">
        <f t="shared" si="3"/>
        <v>2.1022840119165842</v>
      </c>
      <c r="G44" s="28"/>
      <c r="H44" s="28"/>
      <c r="I44" s="27">
        <f t="shared" si="3"/>
        <v>1.9433962264150946</v>
      </c>
      <c r="J44" s="27">
        <f t="shared" si="3"/>
        <v>1.9632571996027808</v>
      </c>
      <c r="K44" s="27">
        <f t="shared" si="3"/>
        <v>1.208540218470705</v>
      </c>
      <c r="L44" s="27">
        <f t="shared" si="3"/>
        <v>1.4369414101290965</v>
      </c>
    </row>
    <row r="45" spans="1:12" ht="16" thickBot="1" x14ac:dyDescent="0.25">
      <c r="A45" s="28"/>
      <c r="B45" s="28"/>
      <c r="C45" s="27">
        <f t="shared" si="3"/>
        <v>1.5362462760675277</v>
      </c>
      <c r="D45" s="27">
        <f t="shared" si="3"/>
        <v>1.4369414101290965</v>
      </c>
      <c r="E45" s="27">
        <f t="shared" si="3"/>
        <v>1.1489572989076466</v>
      </c>
      <c r="F45" s="27">
        <f t="shared" si="3"/>
        <v>1.2482621648460774</v>
      </c>
      <c r="G45" s="27">
        <f t="shared" si="3"/>
        <v>0.55312810327706052</v>
      </c>
      <c r="H45" s="27">
        <f t="shared" si="3"/>
        <v>1.4568023833167827</v>
      </c>
      <c r="I45" s="27"/>
      <c r="J45" s="27"/>
      <c r="K45" s="27"/>
      <c r="L45" s="27"/>
    </row>
    <row r="48" spans="1:12" x14ac:dyDescent="0.2">
      <c r="B48" t="s">
        <v>35</v>
      </c>
      <c r="C48" t="s">
        <v>36</v>
      </c>
      <c r="D48" t="s">
        <v>37</v>
      </c>
      <c r="E48" t="s">
        <v>54</v>
      </c>
      <c r="F48" t="s">
        <v>55</v>
      </c>
    </row>
    <row r="49" spans="1:22" x14ac:dyDescent="0.2">
      <c r="A49" t="s">
        <v>9</v>
      </c>
      <c r="B49">
        <f>AVERAGE(A39:B39)</f>
        <v>0.83614697120158921</v>
      </c>
      <c r="C49">
        <f>AVERAGE(C39:D39)</f>
        <v>1.3028798411122147</v>
      </c>
      <c r="D49">
        <f>AVERAGE(E39:F39)</f>
        <v>1.0744786494538234</v>
      </c>
      <c r="E49">
        <f>AVERAGE(G39:H39)</f>
        <v>1.1837140019860974</v>
      </c>
      <c r="F49">
        <f>AVERAGE(I39:J39)</f>
        <v>1.1191658391261172</v>
      </c>
    </row>
    <row r="50" spans="1:22" x14ac:dyDescent="0.2">
      <c r="A50" t="s">
        <v>21</v>
      </c>
      <c r="B50">
        <f>AVERAGE(K39:L39)</f>
        <v>1.2730883813306852</v>
      </c>
      <c r="C50">
        <f>AVERAGE(A40:B40)</f>
        <v>1.1837140019860974</v>
      </c>
      <c r="D50">
        <f>AVERAGE(C40:D40)</f>
        <v>1.2879841112214501</v>
      </c>
      <c r="E50">
        <f>AVERAGE(E40:F40)</f>
        <v>1.4220456802383319</v>
      </c>
      <c r="F50">
        <f>AVERAGE(G40:H40)</f>
        <v>1.5163853028798413</v>
      </c>
    </row>
    <row r="51" spans="1:22" x14ac:dyDescent="0.2">
      <c r="A51" t="s">
        <v>22</v>
      </c>
      <c r="B51">
        <f>AVERAGE(I40:J40)</f>
        <v>1.7646474677259185</v>
      </c>
      <c r="D51">
        <f>AVERAGE(A41:B41)</f>
        <v>1.6007944389275077</v>
      </c>
      <c r="E51">
        <f>AVERAGE(C41:D41)</f>
        <v>1.7199602780536245</v>
      </c>
      <c r="F51">
        <f>AVERAGE(E41:F41)</f>
        <v>1.5561072492552137</v>
      </c>
    </row>
    <row r="52" spans="1:22" x14ac:dyDescent="0.2">
      <c r="A52" t="s">
        <v>23</v>
      </c>
      <c r="B52">
        <f>AVERAGE(G41:H41)</f>
        <v>1.6405163853028801</v>
      </c>
      <c r="C52">
        <f>AVERAGE(I41:J41)</f>
        <v>1.7845084409136049</v>
      </c>
      <c r="E52">
        <f>AVERAGE(A42:B42)</f>
        <v>1.7547169811320755</v>
      </c>
      <c r="F52">
        <f>AVERAGE(C42:D42)</f>
        <v>1.6554121151936447</v>
      </c>
    </row>
    <row r="53" spans="1:22" x14ac:dyDescent="0.2">
      <c r="A53" t="s">
        <v>24</v>
      </c>
      <c r="C53">
        <f>AVERAGE(G42:H42)</f>
        <v>1.4319761668321749</v>
      </c>
      <c r="D53">
        <f>AVERAGE(I42:J42)</f>
        <v>1.5461767626613709</v>
      </c>
      <c r="E53">
        <f>AVERAGE(K42:L42)</f>
        <v>1.1241310824230388</v>
      </c>
      <c r="F53">
        <f>AVERAGE(A43:B43)</f>
        <v>1.5858987090367429</v>
      </c>
    </row>
    <row r="54" spans="1:22" x14ac:dyDescent="0.2">
      <c r="A54" t="s">
        <v>25</v>
      </c>
      <c r="B54">
        <f>AVERAGE(C43:D43)</f>
        <v>1.7795431976166833</v>
      </c>
      <c r="C54">
        <f>AVERAGE(E43:F43)</f>
        <v>1.6256206554121153</v>
      </c>
      <c r="D54">
        <f>AVERAGE(G43:H43)</f>
        <v>1.7149950347567031</v>
      </c>
      <c r="E54">
        <f>AVERAGE(I43:J43)</f>
        <v>1.4568023833167829</v>
      </c>
      <c r="F54">
        <f>AVERAGE(K43:L43)</f>
        <v>1.3326713008937441</v>
      </c>
    </row>
    <row r="55" spans="1:22" x14ac:dyDescent="0.2">
      <c r="A55" t="s">
        <v>26</v>
      </c>
      <c r="B55">
        <f>AVERAGE(A44:B44)</f>
        <v>2.0427010923535258</v>
      </c>
      <c r="C55">
        <f>AVERAGE(C44:D44)</f>
        <v>2.355511420059583</v>
      </c>
      <c r="D55">
        <f>AVERAGE(E44:F44)</f>
        <v>2.0675273088381334</v>
      </c>
      <c r="F55">
        <f>AVERAGE(I44:J44)</f>
        <v>1.9533267130089378</v>
      </c>
    </row>
    <row r="56" spans="1:22" x14ac:dyDescent="0.2">
      <c r="A56" t="s">
        <v>27</v>
      </c>
      <c r="B56">
        <f>AVERAGE(K44:L44)</f>
        <v>1.3227408142999009</v>
      </c>
      <c r="D56">
        <f>AVERAGE(C45:D45)</f>
        <v>1.4865938430983121</v>
      </c>
      <c r="E56">
        <f>AVERAGE(E45:F45)</f>
        <v>1.198609731876862</v>
      </c>
      <c r="F56">
        <f>AVERAGE(G45:H45)</f>
        <v>1.0049652432969216</v>
      </c>
    </row>
    <row r="59" spans="1:22" x14ac:dyDescent="0.2">
      <c r="B59" t="s">
        <v>35</v>
      </c>
      <c r="C59" t="s">
        <v>36</v>
      </c>
      <c r="D59" t="s">
        <v>37</v>
      </c>
      <c r="E59" t="s">
        <v>54</v>
      </c>
      <c r="F59" t="s">
        <v>55</v>
      </c>
      <c r="G59" t="s">
        <v>20</v>
      </c>
      <c r="H59" t="s">
        <v>8</v>
      </c>
    </row>
    <row r="60" spans="1:22" x14ac:dyDescent="0.2">
      <c r="A60" t="s">
        <v>9</v>
      </c>
      <c r="B60">
        <f>B49/50</f>
        <v>1.6722939424031785E-2</v>
      </c>
      <c r="C60">
        <f t="shared" ref="C60:F60" si="4">C49/50</f>
        <v>2.6057596822244292E-2</v>
      </c>
      <c r="D60">
        <f t="shared" si="4"/>
        <v>2.1489572989076468E-2</v>
      </c>
      <c r="E60">
        <f t="shared" si="4"/>
        <v>2.367428003972195E-2</v>
      </c>
      <c r="F60">
        <f t="shared" si="4"/>
        <v>2.2383316782522346E-2</v>
      </c>
      <c r="G60">
        <f>AVERAGE(B60:F60)</f>
        <v>2.2065541211519369E-2</v>
      </c>
      <c r="H60">
        <f>STDEV(B60:F60)</f>
        <v>3.4460362441123132E-3</v>
      </c>
    </row>
    <row r="61" spans="1:22" x14ac:dyDescent="0.2">
      <c r="A61" t="s">
        <v>21</v>
      </c>
      <c r="B61">
        <f t="shared" ref="B61:F64" si="5">B50/50</f>
        <v>2.5461767626613705E-2</v>
      </c>
      <c r="C61">
        <f t="shared" si="5"/>
        <v>2.367428003972195E-2</v>
      </c>
      <c r="D61">
        <f t="shared" si="5"/>
        <v>2.5759682224429002E-2</v>
      </c>
      <c r="E61">
        <f t="shared" si="5"/>
        <v>2.8440913604766638E-2</v>
      </c>
      <c r="F61">
        <f t="shared" si="5"/>
        <v>3.0327706057596826E-2</v>
      </c>
      <c r="G61">
        <f t="shared" ref="G61:G67" si="6">AVERAGE(B61:F61)</f>
        <v>2.6732869910625623E-2</v>
      </c>
      <c r="H61">
        <f t="shared" ref="H61:H67" si="7">STDEV(B61:F61)</f>
        <v>2.6342943776296738E-3</v>
      </c>
    </row>
    <row r="62" spans="1:22" x14ac:dyDescent="0.2">
      <c r="A62" t="s">
        <v>22</v>
      </c>
      <c r="B62">
        <f t="shared" si="5"/>
        <v>3.529294935451837E-2</v>
      </c>
      <c r="D62">
        <f t="shared" si="5"/>
        <v>3.2015888778550154E-2</v>
      </c>
      <c r="E62">
        <f t="shared" si="5"/>
        <v>3.4399205561072489E-2</v>
      </c>
      <c r="F62">
        <f t="shared" si="5"/>
        <v>3.1122144985104273E-2</v>
      </c>
      <c r="G62">
        <f t="shared" si="6"/>
        <v>3.3207547169811322E-2</v>
      </c>
      <c r="H62">
        <f t="shared" si="7"/>
        <v>1.9611139680368885E-3</v>
      </c>
    </row>
    <row r="63" spans="1:22" x14ac:dyDescent="0.2">
      <c r="A63" t="s">
        <v>23</v>
      </c>
      <c r="B63">
        <f t="shared" si="5"/>
        <v>3.2810327706057602E-2</v>
      </c>
      <c r="C63">
        <f t="shared" si="5"/>
        <v>3.5690168818272097E-2</v>
      </c>
      <c r="E63">
        <f t="shared" si="5"/>
        <v>3.509433962264151E-2</v>
      </c>
      <c r="F63">
        <f t="shared" si="5"/>
        <v>3.3108242303872895E-2</v>
      </c>
      <c r="G63">
        <f t="shared" si="6"/>
        <v>3.4175769612711029E-2</v>
      </c>
      <c r="H63">
        <f t="shared" si="7"/>
        <v>1.4307599347326131E-3</v>
      </c>
      <c r="V63" s="5"/>
    </row>
    <row r="64" spans="1:22" x14ac:dyDescent="0.2">
      <c r="A64" t="s">
        <v>24</v>
      </c>
      <c r="C64">
        <f t="shared" si="5"/>
        <v>2.8639523336643498E-2</v>
      </c>
      <c r="D64">
        <f t="shared" si="5"/>
        <v>3.092353525322742E-2</v>
      </c>
      <c r="E64">
        <f t="shared" si="5"/>
        <v>2.2482621648460776E-2</v>
      </c>
      <c r="F64">
        <f t="shared" si="5"/>
        <v>3.1717974180734861E-2</v>
      </c>
      <c r="G64">
        <f t="shared" si="6"/>
        <v>2.8440913604766638E-2</v>
      </c>
      <c r="H64">
        <f t="shared" si="7"/>
        <v>4.1810375558445079E-3</v>
      </c>
    </row>
    <row r="65" spans="1:22" x14ac:dyDescent="0.2">
      <c r="A65" t="s">
        <v>25</v>
      </c>
      <c r="B65">
        <f t="shared" ref="B65:F67" si="8">B54/50</f>
        <v>3.5590863952333664E-2</v>
      </c>
      <c r="C65">
        <f t="shared" si="8"/>
        <v>3.2512413108242308E-2</v>
      </c>
      <c r="D65">
        <f t="shared" si="8"/>
        <v>3.4299900695134063E-2</v>
      </c>
      <c r="E65">
        <f t="shared" si="8"/>
        <v>2.9136047666335659E-2</v>
      </c>
      <c r="F65">
        <f t="shared" si="8"/>
        <v>2.6653426017874883E-2</v>
      </c>
      <c r="G65">
        <f t="shared" si="6"/>
        <v>3.1638530287984114E-2</v>
      </c>
      <c r="H65">
        <f t="shared" si="7"/>
        <v>3.6939541441881915E-3</v>
      </c>
    </row>
    <row r="66" spans="1:22" x14ac:dyDescent="0.2">
      <c r="A66" t="s">
        <v>26</v>
      </c>
      <c r="B66">
        <f t="shared" si="8"/>
        <v>4.0854021847070515E-2</v>
      </c>
      <c r="C66">
        <f t="shared" si="8"/>
        <v>4.711022840119166E-2</v>
      </c>
      <c r="D66">
        <f t="shared" si="8"/>
        <v>4.1350546176762669E-2</v>
      </c>
      <c r="F66">
        <f t="shared" si="8"/>
        <v>3.9066534260178754E-2</v>
      </c>
      <c r="G66">
        <f t="shared" si="6"/>
        <v>4.2095332671300903E-2</v>
      </c>
      <c r="H66">
        <f t="shared" si="7"/>
        <v>3.4841717562758339E-3</v>
      </c>
    </row>
    <row r="67" spans="1:22" x14ac:dyDescent="0.2">
      <c r="A67" t="s">
        <v>27</v>
      </c>
      <c r="B67">
        <f t="shared" si="8"/>
        <v>2.6454816285998016E-2</v>
      </c>
      <c r="D67">
        <f t="shared" si="8"/>
        <v>2.9731876861966242E-2</v>
      </c>
      <c r="E67">
        <f t="shared" si="8"/>
        <v>2.3972194637537241E-2</v>
      </c>
      <c r="F67">
        <f t="shared" si="8"/>
        <v>2.009930486593843E-2</v>
      </c>
      <c r="G67">
        <f t="shared" si="6"/>
        <v>2.5064548162859985E-2</v>
      </c>
      <c r="H67">
        <f t="shared" si="7"/>
        <v>4.0646311789068103E-3</v>
      </c>
    </row>
    <row r="74" spans="1:22" x14ac:dyDescent="0.2">
      <c r="S74" s="5"/>
      <c r="T74" s="5"/>
      <c r="V74" s="5"/>
    </row>
    <row r="75" spans="1:22" x14ac:dyDescent="0.2">
      <c r="S75" s="5"/>
      <c r="T75" s="5"/>
    </row>
    <row r="76" spans="1:22" x14ac:dyDescent="0.2">
      <c r="S76" s="5"/>
      <c r="U76" s="5"/>
    </row>
    <row r="77" spans="1:22" x14ac:dyDescent="0.2">
      <c r="R77" s="5"/>
      <c r="S77" s="5"/>
    </row>
    <row r="84" spans="21:24" x14ac:dyDescent="0.2">
      <c r="U84" s="5"/>
    </row>
    <row r="86" spans="21:24" x14ac:dyDescent="0.2">
      <c r="U86" s="5"/>
    </row>
    <row r="87" spans="21:24" x14ac:dyDescent="0.2">
      <c r="U87" s="5"/>
    </row>
    <row r="89" spans="21:24" x14ac:dyDescent="0.2">
      <c r="W89" s="5"/>
    </row>
    <row r="90" spans="21:24" x14ac:dyDescent="0.2">
      <c r="X90" s="5"/>
    </row>
    <row r="91" spans="21:24" x14ac:dyDescent="0.2">
      <c r="W91" s="5"/>
    </row>
    <row r="94" spans="21:24" x14ac:dyDescent="0.2">
      <c r="X94" s="5"/>
    </row>
    <row r="98" spans="17:25" x14ac:dyDescent="0.2">
      <c r="U98" s="5"/>
    </row>
    <row r="99" spans="17:25" x14ac:dyDescent="0.2">
      <c r="Q99" s="5"/>
    </row>
    <row r="100" spans="17:25" x14ac:dyDescent="0.2">
      <c r="R100" s="5"/>
      <c r="T100" s="5"/>
    </row>
    <row r="105" spans="17:25" x14ac:dyDescent="0.2">
      <c r="R105" s="5"/>
    </row>
    <row r="107" spans="17:25" x14ac:dyDescent="0.2">
      <c r="Q107" s="5"/>
      <c r="U107" s="5"/>
    </row>
    <row r="108" spans="17:25" x14ac:dyDescent="0.2">
      <c r="Y108" s="5"/>
    </row>
    <row r="109" spans="17:25" x14ac:dyDescent="0.2">
      <c r="X109" s="5"/>
      <c r="Y109" s="5"/>
    </row>
  </sheetData>
  <mergeCells count="46">
    <mergeCell ref="A8:B8"/>
    <mergeCell ref="C8:D8"/>
    <mergeCell ref="E8:F8"/>
    <mergeCell ref="G8:H8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K5:L5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3:L3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6539-8D92-4661-B726-D459CC487640}">
  <dimension ref="B3:X62"/>
  <sheetViews>
    <sheetView topLeftCell="D1" zoomScaleNormal="100" workbookViewId="0">
      <selection activeCell="M23" sqref="M23"/>
    </sheetView>
  </sheetViews>
  <sheetFormatPr baseColWidth="10" defaultColWidth="8.83203125" defaultRowHeight="15" x14ac:dyDescent="0.2"/>
  <cols>
    <col min="19" max="19" width="34.33203125" bestFit="1" customWidth="1"/>
  </cols>
  <sheetData>
    <row r="3" spans="2:15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2:15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">
      <c r="B5" s="83" t="s">
        <v>9</v>
      </c>
      <c r="C5" s="6" t="s">
        <v>9</v>
      </c>
      <c r="D5" s="3">
        <v>150</v>
      </c>
      <c r="E5" s="3">
        <v>6</v>
      </c>
      <c r="F5">
        <f t="shared" ref="F5:F12" si="0">SUM(D5:E5)</f>
        <v>156</v>
      </c>
      <c r="G5">
        <f t="shared" ref="G5:G12" si="1">(E5/F5)*100</f>
        <v>3.8461538461538463</v>
      </c>
      <c r="H5" s="3">
        <v>146</v>
      </c>
      <c r="I5" s="3">
        <v>5</v>
      </c>
      <c r="J5">
        <f>H5+I5</f>
        <v>151</v>
      </c>
      <c r="K5">
        <f>(I5/J5)*100</f>
        <v>3.3112582781456954</v>
      </c>
      <c r="L5" s="3">
        <v>138</v>
      </c>
      <c r="M5" s="3">
        <v>4</v>
      </c>
      <c r="N5">
        <f>SUM(L5:M5)</f>
        <v>142</v>
      </c>
      <c r="O5">
        <f>(M5/N5)*100</f>
        <v>2.8169014084507045</v>
      </c>
    </row>
    <row r="6" spans="2:15" x14ac:dyDescent="0.2">
      <c r="B6" s="83"/>
      <c r="C6" s="6" t="s">
        <v>21</v>
      </c>
      <c r="D6" s="3">
        <v>140</v>
      </c>
      <c r="E6" s="3">
        <v>7</v>
      </c>
      <c r="F6">
        <f t="shared" si="0"/>
        <v>147</v>
      </c>
      <c r="G6">
        <f t="shared" si="1"/>
        <v>4.7619047619047619</v>
      </c>
      <c r="H6" s="3">
        <v>130</v>
      </c>
      <c r="I6" s="3">
        <v>7</v>
      </c>
      <c r="J6">
        <f>H6+I6</f>
        <v>137</v>
      </c>
      <c r="K6">
        <f>(I6/J6)*100</f>
        <v>5.1094890510948909</v>
      </c>
      <c r="L6" s="3">
        <v>135</v>
      </c>
      <c r="M6" s="3">
        <v>7</v>
      </c>
      <c r="N6">
        <f>SUM(L6:M6)</f>
        <v>142</v>
      </c>
      <c r="O6">
        <f>(M6/N6)*100</f>
        <v>4.929577464788732</v>
      </c>
    </row>
    <row r="7" spans="2:15" x14ac:dyDescent="0.2">
      <c r="B7" s="83" t="s">
        <v>16</v>
      </c>
      <c r="C7" s="6" t="s">
        <v>22</v>
      </c>
      <c r="D7" s="3">
        <v>140</v>
      </c>
      <c r="E7" s="3">
        <v>7</v>
      </c>
      <c r="F7">
        <f t="shared" si="0"/>
        <v>147</v>
      </c>
      <c r="G7">
        <f t="shared" si="1"/>
        <v>4.7619047619047619</v>
      </c>
      <c r="H7" s="3">
        <v>110</v>
      </c>
      <c r="I7" s="3">
        <v>3</v>
      </c>
      <c r="J7">
        <f t="shared" ref="J7:J12" si="2">H7+I7</f>
        <v>113</v>
      </c>
      <c r="K7">
        <f t="shared" ref="K7:K12" si="3">(I7/J7)*100</f>
        <v>2.6548672566371683</v>
      </c>
      <c r="L7" s="3">
        <v>121</v>
      </c>
      <c r="M7" s="3">
        <v>5</v>
      </c>
      <c r="N7">
        <f t="shared" ref="N7:N12" si="4">SUM(L7:M7)</f>
        <v>126</v>
      </c>
      <c r="O7">
        <f t="shared" ref="O7:O12" si="5">(M7/N7)*100</f>
        <v>3.9682539682539679</v>
      </c>
    </row>
    <row r="8" spans="2:15" x14ac:dyDescent="0.2">
      <c r="B8" s="83"/>
      <c r="C8" s="6" t="s">
        <v>23</v>
      </c>
      <c r="D8" s="3">
        <v>83</v>
      </c>
      <c r="E8" s="3">
        <v>5</v>
      </c>
      <c r="F8">
        <f t="shared" si="0"/>
        <v>88</v>
      </c>
      <c r="G8">
        <f t="shared" si="1"/>
        <v>5.6818181818181817</v>
      </c>
      <c r="H8" s="3">
        <v>73</v>
      </c>
      <c r="I8" s="3">
        <v>4</v>
      </c>
      <c r="J8">
        <f t="shared" si="2"/>
        <v>77</v>
      </c>
      <c r="K8">
        <f t="shared" si="3"/>
        <v>5.1948051948051948</v>
      </c>
      <c r="L8" s="3">
        <v>96</v>
      </c>
      <c r="M8" s="3">
        <v>6</v>
      </c>
      <c r="N8">
        <f t="shared" si="4"/>
        <v>102</v>
      </c>
      <c r="O8">
        <f t="shared" si="5"/>
        <v>5.8823529411764701</v>
      </c>
    </row>
    <row r="9" spans="2:15" x14ac:dyDescent="0.2">
      <c r="B9" s="83" t="s">
        <v>13</v>
      </c>
      <c r="C9" s="6" t="s">
        <v>24</v>
      </c>
      <c r="D9" s="3">
        <v>160</v>
      </c>
      <c r="E9" s="3">
        <v>5</v>
      </c>
      <c r="F9">
        <f t="shared" si="0"/>
        <v>165</v>
      </c>
      <c r="G9">
        <f t="shared" si="1"/>
        <v>3.0303030303030303</v>
      </c>
      <c r="H9" s="3">
        <v>135</v>
      </c>
      <c r="I9" s="3">
        <v>5</v>
      </c>
      <c r="J9">
        <f t="shared" si="2"/>
        <v>140</v>
      </c>
      <c r="K9">
        <f t="shared" si="3"/>
        <v>3.5714285714285712</v>
      </c>
      <c r="L9" s="3">
        <v>140</v>
      </c>
      <c r="M9" s="3">
        <v>4</v>
      </c>
      <c r="N9">
        <f t="shared" si="4"/>
        <v>144</v>
      </c>
      <c r="O9">
        <f t="shared" si="5"/>
        <v>2.7777777777777777</v>
      </c>
    </row>
    <row r="10" spans="2:15" x14ac:dyDescent="0.2">
      <c r="B10" s="83"/>
      <c r="C10" s="6" t="s">
        <v>25</v>
      </c>
      <c r="D10" s="3">
        <v>130</v>
      </c>
      <c r="E10" s="3">
        <v>7</v>
      </c>
      <c r="F10">
        <f t="shared" si="0"/>
        <v>137</v>
      </c>
      <c r="G10">
        <f t="shared" si="1"/>
        <v>5.1094890510948909</v>
      </c>
      <c r="H10" s="3">
        <v>125</v>
      </c>
      <c r="I10" s="3">
        <v>4</v>
      </c>
      <c r="J10">
        <f t="shared" si="2"/>
        <v>129</v>
      </c>
      <c r="K10">
        <f t="shared" si="3"/>
        <v>3.1007751937984498</v>
      </c>
      <c r="L10" s="3">
        <v>136</v>
      </c>
      <c r="M10" s="3">
        <v>5</v>
      </c>
      <c r="N10">
        <f t="shared" si="4"/>
        <v>141</v>
      </c>
      <c r="O10">
        <f t="shared" si="5"/>
        <v>3.5460992907801421</v>
      </c>
    </row>
    <row r="11" spans="2:15" x14ac:dyDescent="0.2">
      <c r="B11" s="83" t="s">
        <v>14</v>
      </c>
      <c r="C11" s="6" t="s">
        <v>26</v>
      </c>
      <c r="D11" s="3">
        <v>100</v>
      </c>
      <c r="E11" s="3">
        <v>10</v>
      </c>
      <c r="F11">
        <f t="shared" si="0"/>
        <v>110</v>
      </c>
      <c r="G11">
        <f t="shared" si="1"/>
        <v>9.0909090909090917</v>
      </c>
      <c r="H11" s="3">
        <v>103</v>
      </c>
      <c r="I11" s="3">
        <v>15</v>
      </c>
      <c r="J11">
        <f t="shared" si="2"/>
        <v>118</v>
      </c>
      <c r="K11">
        <f t="shared" si="3"/>
        <v>12.711864406779661</v>
      </c>
      <c r="L11" s="3">
        <v>98</v>
      </c>
      <c r="M11" s="3">
        <v>17</v>
      </c>
      <c r="N11">
        <f t="shared" si="4"/>
        <v>115</v>
      </c>
      <c r="O11">
        <f t="shared" si="5"/>
        <v>14.782608695652174</v>
      </c>
    </row>
    <row r="12" spans="2:15" x14ac:dyDescent="0.2">
      <c r="B12" s="83"/>
      <c r="C12" s="6" t="s">
        <v>27</v>
      </c>
      <c r="D12" s="3">
        <v>112</v>
      </c>
      <c r="E12" s="3">
        <v>5</v>
      </c>
      <c r="F12">
        <f t="shared" si="0"/>
        <v>117</v>
      </c>
      <c r="G12">
        <f t="shared" si="1"/>
        <v>4.2735042735042734</v>
      </c>
      <c r="H12" s="3">
        <v>120</v>
      </c>
      <c r="I12" s="3">
        <v>6</v>
      </c>
      <c r="J12">
        <f t="shared" si="2"/>
        <v>126</v>
      </c>
      <c r="K12">
        <f t="shared" si="3"/>
        <v>4.7619047619047619</v>
      </c>
      <c r="L12" s="3">
        <v>125</v>
      </c>
      <c r="M12" s="3">
        <v>8</v>
      </c>
      <c r="N12">
        <f t="shared" si="4"/>
        <v>133</v>
      </c>
      <c r="O12">
        <f t="shared" si="5"/>
        <v>6.0150375939849621</v>
      </c>
    </row>
    <row r="13" spans="2:15" x14ac:dyDescent="0.2">
      <c r="C13" s="2"/>
      <c r="H13" s="2"/>
      <c r="J13" s="3"/>
      <c r="K13" s="3"/>
      <c r="L13" s="3"/>
      <c r="M13" s="3"/>
    </row>
    <row r="14" spans="2:15" x14ac:dyDescent="0.2">
      <c r="C14" s="2"/>
      <c r="D14" s="3"/>
      <c r="E14" s="3"/>
      <c r="H14" s="3"/>
      <c r="I14" s="3"/>
      <c r="J14" s="3"/>
      <c r="K14" s="3"/>
      <c r="L14" s="3"/>
      <c r="M14" s="3"/>
    </row>
    <row r="15" spans="2:15" x14ac:dyDescent="0.2">
      <c r="C15" s="2"/>
      <c r="D15" s="3"/>
      <c r="E15" s="3"/>
      <c r="H15" s="3"/>
      <c r="I15" s="3"/>
      <c r="J15" s="3"/>
      <c r="K15" s="3"/>
      <c r="L15" s="3"/>
      <c r="M15" s="3"/>
    </row>
    <row r="16" spans="2:15" x14ac:dyDescent="0.2">
      <c r="B16" s="83"/>
      <c r="C16" s="6"/>
      <c r="D16" s="3"/>
      <c r="E16" s="3"/>
      <c r="F16" s="3"/>
      <c r="G16" s="3"/>
      <c r="H16" s="3"/>
      <c r="I16" s="3"/>
      <c r="J16" s="6"/>
    </row>
    <row r="17" spans="2:24" x14ac:dyDescent="0.2">
      <c r="B17" s="83"/>
      <c r="C17" s="6"/>
      <c r="D17" s="3"/>
      <c r="E17" s="3"/>
      <c r="F17" s="3"/>
      <c r="G17" s="3"/>
      <c r="H17" s="3"/>
      <c r="I17" s="3"/>
      <c r="J17" s="6"/>
    </row>
    <row r="18" spans="2:24" x14ac:dyDescent="0.2">
      <c r="B18" s="83"/>
      <c r="C18" s="6"/>
      <c r="D18" s="3"/>
      <c r="E18" s="3"/>
      <c r="F18" s="3"/>
      <c r="G18" s="3"/>
      <c r="H18" s="3"/>
      <c r="I18" s="3"/>
      <c r="J18" s="6"/>
    </row>
    <row r="19" spans="2:24" x14ac:dyDescent="0.2">
      <c r="B19" s="83"/>
      <c r="C19" s="6"/>
      <c r="D19" s="3"/>
      <c r="E19" s="3"/>
      <c r="F19" s="3"/>
      <c r="G19" s="3"/>
      <c r="H19" s="3"/>
      <c r="I19" s="3"/>
      <c r="J19" s="3"/>
    </row>
    <row r="20" spans="2:24" x14ac:dyDescent="0.2">
      <c r="B20" s="83"/>
      <c r="C20" s="6"/>
      <c r="D20" s="3"/>
      <c r="E20" s="3"/>
      <c r="F20" s="3"/>
      <c r="G20" s="3"/>
      <c r="H20" s="3"/>
      <c r="I20" s="3"/>
      <c r="J20" s="3"/>
    </row>
    <row r="21" spans="2:24" x14ac:dyDescent="0.2">
      <c r="B21" s="83"/>
      <c r="C21" s="6"/>
      <c r="D21" s="3"/>
      <c r="E21" s="3"/>
      <c r="F21" s="3"/>
      <c r="G21" s="3"/>
      <c r="H21" s="3"/>
      <c r="I21" s="3"/>
      <c r="J21" s="3"/>
    </row>
    <row r="22" spans="2:24" x14ac:dyDescent="0.2">
      <c r="B22" s="83"/>
      <c r="C22" s="6"/>
      <c r="D22" s="3"/>
      <c r="E22" s="3"/>
      <c r="F22" s="3"/>
      <c r="G22" s="3"/>
      <c r="H22" s="2"/>
      <c r="J22" s="3"/>
    </row>
    <row r="23" spans="2:24" x14ac:dyDescent="0.2">
      <c r="B23" s="83"/>
      <c r="C23" s="6"/>
      <c r="D23" s="3"/>
      <c r="E23" s="3"/>
      <c r="F23" s="3"/>
      <c r="G23" s="3"/>
      <c r="H23" s="2"/>
      <c r="J23" s="3"/>
    </row>
    <row r="24" spans="2:24" x14ac:dyDescent="0.2">
      <c r="C24" s="2"/>
      <c r="H24" s="2"/>
      <c r="J24" s="3"/>
    </row>
    <row r="25" spans="2:24" x14ac:dyDescent="0.2">
      <c r="C25" s="2"/>
      <c r="H25" s="2"/>
      <c r="J25" s="3"/>
      <c r="P25" s="83"/>
    </row>
    <row r="26" spans="2:24" x14ac:dyDescent="0.2">
      <c r="C26" s="2"/>
      <c r="H26" s="2"/>
      <c r="J26" s="3"/>
      <c r="P26" s="83"/>
      <c r="X26" s="5"/>
    </row>
    <row r="27" spans="2:24" x14ac:dyDescent="0.2">
      <c r="C27" s="2"/>
      <c r="H27" s="2"/>
      <c r="J27" s="3"/>
    </row>
    <row r="28" spans="2:24" x14ac:dyDescent="0.2">
      <c r="C28" s="2"/>
      <c r="H28" s="2"/>
      <c r="J28" s="3"/>
    </row>
    <row r="29" spans="2:24" x14ac:dyDescent="0.2">
      <c r="C29" s="83"/>
      <c r="H29" s="83"/>
      <c r="J29" s="3"/>
    </row>
    <row r="30" spans="2:24" x14ac:dyDescent="0.2">
      <c r="C30" s="83"/>
      <c r="H30" s="83"/>
      <c r="J30" s="3"/>
    </row>
    <row r="31" spans="2:24" x14ac:dyDescent="0.2">
      <c r="C31" s="83"/>
      <c r="H31" s="83"/>
      <c r="J31" s="3"/>
    </row>
    <row r="32" spans="2:24" x14ac:dyDescent="0.2">
      <c r="C32" s="83"/>
      <c r="H32" s="83"/>
      <c r="J32" s="3"/>
    </row>
    <row r="33" spans="3:23" x14ac:dyDescent="0.2">
      <c r="C33" s="83"/>
      <c r="H33" s="83"/>
      <c r="J33" s="3"/>
    </row>
    <row r="34" spans="3:23" x14ac:dyDescent="0.2">
      <c r="J34" s="3"/>
    </row>
    <row r="35" spans="3:23" x14ac:dyDescent="0.2">
      <c r="J35" s="3"/>
      <c r="W35" s="70"/>
    </row>
    <row r="36" spans="3:23" x14ac:dyDescent="0.2">
      <c r="J36" s="3"/>
      <c r="W36" s="70"/>
    </row>
    <row r="37" spans="3:23" x14ac:dyDescent="0.2">
      <c r="J37" s="3"/>
      <c r="W37" s="70"/>
    </row>
    <row r="38" spans="3:23" x14ac:dyDescent="0.2">
      <c r="J38" s="3"/>
      <c r="W38" s="70"/>
    </row>
    <row r="39" spans="3:23" x14ac:dyDescent="0.2">
      <c r="J39" s="3"/>
      <c r="W39" s="70"/>
    </row>
    <row r="40" spans="3:23" x14ac:dyDescent="0.2">
      <c r="W40" s="70"/>
    </row>
    <row r="41" spans="3:23" x14ac:dyDescent="0.2">
      <c r="W41" s="70"/>
    </row>
    <row r="42" spans="3:23" x14ac:dyDescent="0.2">
      <c r="W42" s="70"/>
    </row>
    <row r="43" spans="3:23" x14ac:dyDescent="0.2">
      <c r="W43" s="70"/>
    </row>
    <row r="44" spans="3:23" x14ac:dyDescent="0.2">
      <c r="W44" s="70"/>
    </row>
    <row r="45" spans="3:23" x14ac:dyDescent="0.2">
      <c r="W45" s="70"/>
    </row>
    <row r="46" spans="3:23" x14ac:dyDescent="0.2">
      <c r="W46" s="70"/>
    </row>
    <row r="47" spans="3:23" x14ac:dyDescent="0.2">
      <c r="W47" s="70"/>
    </row>
    <row r="48" spans="3:23" x14ac:dyDescent="0.2">
      <c r="W48" s="70"/>
    </row>
    <row r="49" spans="23:23" x14ac:dyDescent="0.2">
      <c r="W49" s="70"/>
    </row>
    <row r="50" spans="23:23" x14ac:dyDescent="0.2">
      <c r="W50" s="70"/>
    </row>
    <row r="51" spans="23:23" x14ac:dyDescent="0.2">
      <c r="W51" s="70"/>
    </row>
    <row r="52" spans="23:23" x14ac:dyDescent="0.2">
      <c r="W52" s="70"/>
    </row>
    <row r="53" spans="23:23" x14ac:dyDescent="0.2">
      <c r="W53" s="70"/>
    </row>
    <row r="54" spans="23:23" x14ac:dyDescent="0.2">
      <c r="W54" s="70"/>
    </row>
    <row r="55" spans="23:23" x14ac:dyDescent="0.2">
      <c r="W55" s="70"/>
    </row>
    <row r="56" spans="23:23" x14ac:dyDescent="0.2">
      <c r="W56" s="70"/>
    </row>
    <row r="57" spans="23:23" x14ac:dyDescent="0.2">
      <c r="W57" s="70"/>
    </row>
    <row r="58" spans="23:23" x14ac:dyDescent="0.2">
      <c r="W58" s="70"/>
    </row>
    <row r="59" spans="23:23" x14ac:dyDescent="0.2">
      <c r="W59" s="70"/>
    </row>
    <row r="60" spans="23:23" x14ac:dyDescent="0.2">
      <c r="W60" s="70"/>
    </row>
    <row r="61" spans="23:23" x14ac:dyDescent="0.2">
      <c r="W61" s="70"/>
    </row>
    <row r="62" spans="23:23" x14ac:dyDescent="0.2">
      <c r="W62" s="70"/>
    </row>
  </sheetData>
  <mergeCells count="14">
    <mergeCell ref="C29:C33"/>
    <mergeCell ref="H29:H33"/>
    <mergeCell ref="B11:B12"/>
    <mergeCell ref="B22:B23"/>
    <mergeCell ref="P25:P26"/>
    <mergeCell ref="B20:B21"/>
    <mergeCell ref="D3:F3"/>
    <mergeCell ref="H3:J3"/>
    <mergeCell ref="L3:N3"/>
    <mergeCell ref="B9:B10"/>
    <mergeCell ref="B18:B19"/>
    <mergeCell ref="B7:B8"/>
    <mergeCell ref="B16:B17"/>
    <mergeCell ref="B5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F211-CAA9-4C27-A1B8-AAB333C6A486}">
  <dimension ref="B1:P29"/>
  <sheetViews>
    <sheetView workbookViewId="0">
      <selection activeCell="K6" sqref="K6"/>
    </sheetView>
  </sheetViews>
  <sheetFormatPr baseColWidth="10" defaultColWidth="8.83203125" defaultRowHeight="15" x14ac:dyDescent="0.2"/>
  <cols>
    <col min="2" max="2" width="20.5" bestFit="1" customWidth="1"/>
  </cols>
  <sheetData>
    <row r="1" spans="2:16" x14ac:dyDescent="0.2">
      <c r="E1" t="s">
        <v>454</v>
      </c>
      <c r="F1" t="s">
        <v>455</v>
      </c>
      <c r="G1" t="s">
        <v>456</v>
      </c>
      <c r="H1" t="s">
        <v>457</v>
      </c>
    </row>
    <row r="2" spans="2:16" x14ac:dyDescent="0.2">
      <c r="C2" t="s">
        <v>458</v>
      </c>
      <c r="D2" t="s">
        <v>459</v>
      </c>
      <c r="E2" t="s">
        <v>33</v>
      </c>
      <c r="F2" t="s">
        <v>460</v>
      </c>
      <c r="G2" t="s">
        <v>461</v>
      </c>
    </row>
    <row r="3" spans="2:16" x14ac:dyDescent="0.2">
      <c r="B3" s="48" t="s">
        <v>178</v>
      </c>
      <c r="C3" s="48">
        <v>0</v>
      </c>
      <c r="D3" s="48">
        <v>4</v>
      </c>
      <c r="E3" s="48">
        <v>4</v>
      </c>
      <c r="F3">
        <f>(D3-C3)/E3</f>
        <v>1</v>
      </c>
      <c r="G3" s="48">
        <v>6</v>
      </c>
      <c r="H3" s="48" t="s">
        <v>178</v>
      </c>
    </row>
    <row r="4" spans="2:16" x14ac:dyDescent="0.2">
      <c r="B4" s="48" t="s">
        <v>180</v>
      </c>
      <c r="C4" s="48">
        <v>0</v>
      </c>
      <c r="D4" s="48">
        <v>6</v>
      </c>
      <c r="E4" s="48">
        <v>6</v>
      </c>
      <c r="F4">
        <f>(D4-C4)/E4</f>
        <v>1</v>
      </c>
      <c r="G4" s="48">
        <v>5</v>
      </c>
      <c r="H4" s="48" t="s">
        <v>180</v>
      </c>
    </row>
    <row r="5" spans="2:16" x14ac:dyDescent="0.2">
      <c r="B5" s="48" t="s">
        <v>462</v>
      </c>
      <c r="C5" s="48">
        <v>2</v>
      </c>
      <c r="D5" s="48">
        <v>25</v>
      </c>
      <c r="E5" s="48">
        <v>27</v>
      </c>
      <c r="F5">
        <f>(D5-C5)/E5</f>
        <v>0.85185185185185186</v>
      </c>
      <c r="G5" s="48">
        <v>4</v>
      </c>
      <c r="H5" s="48" t="s">
        <v>462</v>
      </c>
    </row>
    <row r="6" spans="2:16" x14ac:dyDescent="0.2">
      <c r="B6" s="48" t="s">
        <v>190</v>
      </c>
      <c r="C6" s="48">
        <v>6</v>
      </c>
      <c r="D6" s="48">
        <v>14</v>
      </c>
      <c r="E6" s="48">
        <v>20</v>
      </c>
      <c r="F6">
        <f>(D6-C6)/E6</f>
        <v>0.4</v>
      </c>
      <c r="G6" s="48">
        <v>2</v>
      </c>
      <c r="H6" s="48" t="s">
        <v>190</v>
      </c>
    </row>
    <row r="7" spans="2:16" x14ac:dyDescent="0.2">
      <c r="B7" s="48" t="s">
        <v>193</v>
      </c>
      <c r="C7" s="48">
        <v>0</v>
      </c>
      <c r="D7" s="48">
        <v>18</v>
      </c>
      <c r="E7" s="48">
        <v>18</v>
      </c>
      <c r="F7">
        <f>(D7-C7)/E7</f>
        <v>1</v>
      </c>
      <c r="G7" s="48">
        <v>1</v>
      </c>
      <c r="H7" s="48" t="s">
        <v>193</v>
      </c>
    </row>
    <row r="8" spans="2:16" x14ac:dyDescent="0.2">
      <c r="E8" s="48">
        <v>50</v>
      </c>
      <c r="F8">
        <v>0.2</v>
      </c>
      <c r="G8" s="48">
        <v>6</v>
      </c>
      <c r="H8" s="48" t="s">
        <v>463</v>
      </c>
    </row>
    <row r="9" spans="2:16" x14ac:dyDescent="0.2">
      <c r="P9" s="48" t="s">
        <v>180</v>
      </c>
    </row>
    <row r="10" spans="2:16" x14ac:dyDescent="0.2">
      <c r="P10" s="48" t="s">
        <v>464</v>
      </c>
    </row>
    <row r="11" spans="2:16" x14ac:dyDescent="0.2">
      <c r="P11" s="48" t="s">
        <v>205</v>
      </c>
    </row>
    <row r="12" spans="2:16" x14ac:dyDescent="0.2">
      <c r="P12" s="48" t="s">
        <v>190</v>
      </c>
    </row>
    <row r="13" spans="2:16" x14ac:dyDescent="0.2">
      <c r="P13" s="48" t="s">
        <v>193</v>
      </c>
    </row>
    <row r="19" spans="2:5" x14ac:dyDescent="0.2">
      <c r="B19" s="48"/>
      <c r="C19" s="48"/>
      <c r="D19" s="48"/>
      <c r="E19" s="48"/>
    </row>
    <row r="20" spans="2:5" x14ac:dyDescent="0.2">
      <c r="B20" s="48"/>
      <c r="C20" s="48"/>
      <c r="D20" s="48"/>
      <c r="E20" s="48"/>
    </row>
    <row r="21" spans="2:5" x14ac:dyDescent="0.2">
      <c r="B21" s="48"/>
      <c r="C21" s="48"/>
      <c r="D21" s="48"/>
      <c r="E21" s="48"/>
    </row>
    <row r="22" spans="2:5" x14ac:dyDescent="0.2">
      <c r="B22" s="48"/>
      <c r="C22" s="48"/>
      <c r="D22" s="48"/>
      <c r="E22" s="48"/>
    </row>
    <row r="23" spans="2:5" x14ac:dyDescent="0.2">
      <c r="B23" s="48"/>
      <c r="C23" s="48"/>
      <c r="D23" s="48"/>
      <c r="E23" s="48"/>
    </row>
    <row r="24" spans="2:5" x14ac:dyDescent="0.2">
      <c r="B24" s="48"/>
      <c r="C24" s="48"/>
      <c r="D24" s="48"/>
      <c r="E24" s="48"/>
    </row>
    <row r="25" spans="2:5" x14ac:dyDescent="0.2">
      <c r="B25" s="48"/>
      <c r="C25" s="48"/>
      <c r="D25" s="48"/>
      <c r="E25" s="48"/>
    </row>
    <row r="26" spans="2:5" x14ac:dyDescent="0.2">
      <c r="C26" s="48"/>
      <c r="D26" s="48"/>
      <c r="E26" s="48"/>
    </row>
    <row r="27" spans="2:5" x14ac:dyDescent="0.2">
      <c r="B27" s="48"/>
      <c r="C27" s="48"/>
      <c r="D27" s="48"/>
      <c r="E27" s="48"/>
    </row>
    <row r="28" spans="2:5" x14ac:dyDescent="0.2">
      <c r="B28" s="48"/>
      <c r="C28" s="48"/>
      <c r="D28" s="48"/>
      <c r="E28" s="48"/>
    </row>
    <row r="29" spans="2:5" x14ac:dyDescent="0.2">
      <c r="B29" s="48"/>
      <c r="C29" s="48"/>
      <c r="D29" s="48"/>
      <c r="E29" s="48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2A72-1142-493D-A4D5-1DE673864BC1}">
  <dimension ref="B3:X50"/>
  <sheetViews>
    <sheetView workbookViewId="0">
      <selection activeCell="AA33" sqref="AA32:AA33"/>
    </sheetView>
  </sheetViews>
  <sheetFormatPr baseColWidth="10" defaultColWidth="8.83203125" defaultRowHeight="15" x14ac:dyDescent="0.2"/>
  <cols>
    <col min="19" max="19" width="34.33203125" bestFit="1" customWidth="1"/>
  </cols>
  <sheetData>
    <row r="3" spans="2:15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2:15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">
      <c r="B5" s="2"/>
      <c r="C5" s="6" t="s">
        <v>9</v>
      </c>
      <c r="D5" s="3">
        <v>70</v>
      </c>
      <c r="E5" s="3">
        <v>4</v>
      </c>
      <c r="F5">
        <f t="shared" ref="F5:F10" si="0">SUM(D5:E5)</f>
        <v>74</v>
      </c>
      <c r="G5">
        <f t="shared" ref="G5:G10" si="1">(E5/F5)*100</f>
        <v>5.4054054054054053</v>
      </c>
      <c r="H5" s="3">
        <v>67</v>
      </c>
      <c r="I5" s="3">
        <v>4</v>
      </c>
      <c r="J5">
        <f>H5+I5</f>
        <v>71</v>
      </c>
      <c r="K5">
        <f>(I5/J5)*100</f>
        <v>5.6338028169014089</v>
      </c>
      <c r="L5" s="3">
        <v>73</v>
      </c>
      <c r="M5" s="3">
        <v>5</v>
      </c>
      <c r="N5">
        <f>SUM(L5:M5)</f>
        <v>78</v>
      </c>
      <c r="O5">
        <f>(M5/N5)*100</f>
        <v>6.4102564102564097</v>
      </c>
    </row>
    <row r="6" spans="2:15" x14ac:dyDescent="0.2">
      <c r="B6" s="2"/>
      <c r="C6" s="6" t="s">
        <v>19</v>
      </c>
      <c r="D6" s="3">
        <v>60</v>
      </c>
      <c r="E6" s="3">
        <v>6</v>
      </c>
      <c r="F6">
        <f t="shared" si="0"/>
        <v>66</v>
      </c>
      <c r="G6">
        <f t="shared" si="1"/>
        <v>9.0909090909090917</v>
      </c>
      <c r="H6" s="3">
        <v>75</v>
      </c>
      <c r="I6" s="3">
        <v>5</v>
      </c>
      <c r="J6">
        <f>H6+I6</f>
        <v>80</v>
      </c>
      <c r="K6">
        <f>(I6/J6)*100</f>
        <v>6.25</v>
      </c>
      <c r="L6" s="3">
        <v>67</v>
      </c>
      <c r="M6" s="3">
        <v>6</v>
      </c>
      <c r="N6">
        <f>SUM(L6:M6)</f>
        <v>73</v>
      </c>
      <c r="O6">
        <f>(M6/N6)*100</f>
        <v>8.2191780821917799</v>
      </c>
    </row>
    <row r="7" spans="2:15" x14ac:dyDescent="0.2">
      <c r="B7" s="83" t="s">
        <v>13</v>
      </c>
      <c r="C7" s="6" t="s">
        <v>9</v>
      </c>
      <c r="D7" s="3">
        <v>63</v>
      </c>
      <c r="E7" s="3">
        <v>3</v>
      </c>
      <c r="F7">
        <f t="shared" si="0"/>
        <v>66</v>
      </c>
      <c r="G7">
        <f t="shared" si="1"/>
        <v>4.5454545454545459</v>
      </c>
      <c r="H7" s="3">
        <v>67</v>
      </c>
      <c r="I7" s="3">
        <v>6</v>
      </c>
      <c r="J7">
        <f t="shared" ref="J7:J10" si="2">H7+I7</f>
        <v>73</v>
      </c>
      <c r="K7">
        <f t="shared" ref="K7:K10" si="3">(I7/J7)*100</f>
        <v>8.2191780821917799</v>
      </c>
      <c r="L7" s="3">
        <v>71</v>
      </c>
      <c r="M7" s="3">
        <v>7</v>
      </c>
      <c r="N7">
        <f t="shared" ref="N7:N10" si="4">SUM(L7:M7)</f>
        <v>78</v>
      </c>
      <c r="O7">
        <f t="shared" ref="O7:O10" si="5">(M7/N7)*100</f>
        <v>8.9743589743589745</v>
      </c>
    </row>
    <row r="8" spans="2:15" x14ac:dyDescent="0.2">
      <c r="B8" s="83"/>
      <c r="C8" s="6" t="s">
        <v>19</v>
      </c>
      <c r="D8" s="3">
        <v>67</v>
      </c>
      <c r="E8" s="3">
        <v>4</v>
      </c>
      <c r="F8">
        <f t="shared" si="0"/>
        <v>71</v>
      </c>
      <c r="G8">
        <f t="shared" si="1"/>
        <v>5.6338028169014089</v>
      </c>
      <c r="H8" s="3">
        <v>67</v>
      </c>
      <c r="I8" s="3">
        <v>3</v>
      </c>
      <c r="J8">
        <f t="shared" si="2"/>
        <v>70</v>
      </c>
      <c r="K8">
        <f t="shared" si="3"/>
        <v>4.2857142857142856</v>
      </c>
      <c r="L8" s="3">
        <v>74</v>
      </c>
      <c r="M8" s="3">
        <v>5</v>
      </c>
      <c r="N8">
        <f t="shared" si="4"/>
        <v>79</v>
      </c>
      <c r="O8">
        <f t="shared" si="5"/>
        <v>6.3291139240506329</v>
      </c>
    </row>
    <row r="9" spans="2:15" x14ac:dyDescent="0.2">
      <c r="B9" s="83" t="s">
        <v>14</v>
      </c>
      <c r="C9" s="6" t="s">
        <v>9</v>
      </c>
      <c r="D9" s="3">
        <v>34</v>
      </c>
      <c r="E9" s="3">
        <v>5</v>
      </c>
      <c r="F9">
        <f t="shared" si="0"/>
        <v>39</v>
      </c>
      <c r="G9">
        <f t="shared" si="1"/>
        <v>12.820512820512819</v>
      </c>
      <c r="H9" s="3">
        <v>43</v>
      </c>
      <c r="I9" s="3">
        <v>8</v>
      </c>
      <c r="J9">
        <f t="shared" si="2"/>
        <v>51</v>
      </c>
      <c r="K9">
        <f t="shared" si="3"/>
        <v>15.686274509803921</v>
      </c>
      <c r="L9" s="3">
        <v>39</v>
      </c>
      <c r="M9" s="3">
        <v>7</v>
      </c>
      <c r="N9">
        <f t="shared" si="4"/>
        <v>46</v>
      </c>
      <c r="O9">
        <f t="shared" si="5"/>
        <v>15.217391304347828</v>
      </c>
    </row>
    <row r="10" spans="2:15" x14ac:dyDescent="0.2">
      <c r="B10" s="83"/>
      <c r="C10" s="6" t="s">
        <v>19</v>
      </c>
      <c r="D10" s="3">
        <v>55</v>
      </c>
      <c r="E10" s="3">
        <v>4</v>
      </c>
      <c r="F10">
        <f t="shared" si="0"/>
        <v>59</v>
      </c>
      <c r="G10">
        <f t="shared" si="1"/>
        <v>6.7796610169491522</v>
      </c>
      <c r="H10" s="3">
        <v>52</v>
      </c>
      <c r="I10" s="3">
        <v>7</v>
      </c>
      <c r="J10">
        <f t="shared" si="2"/>
        <v>59</v>
      </c>
      <c r="K10">
        <f t="shared" si="3"/>
        <v>11.864406779661017</v>
      </c>
      <c r="L10" s="3">
        <v>58</v>
      </c>
      <c r="M10" s="3">
        <v>6</v>
      </c>
      <c r="N10">
        <f t="shared" si="4"/>
        <v>64</v>
      </c>
      <c r="O10">
        <f t="shared" si="5"/>
        <v>9.375</v>
      </c>
    </row>
    <row r="11" spans="2:15" x14ac:dyDescent="0.2">
      <c r="C11" s="2"/>
    </row>
    <row r="12" spans="2:15" x14ac:dyDescent="0.2">
      <c r="C12" s="2"/>
    </row>
    <row r="13" spans="2:15" x14ac:dyDescent="0.2">
      <c r="C13" s="2"/>
      <c r="H13" s="2"/>
      <c r="J13" s="3"/>
      <c r="K13" s="3"/>
      <c r="L13" s="3"/>
      <c r="M13" s="3"/>
    </row>
    <row r="14" spans="2:15" x14ac:dyDescent="0.2">
      <c r="C14" s="2"/>
      <c r="H14" s="2"/>
      <c r="J14" s="3"/>
      <c r="K14" s="3"/>
      <c r="L14" s="3"/>
      <c r="M14" s="3"/>
    </row>
    <row r="15" spans="2:15" x14ac:dyDescent="0.2">
      <c r="C15" s="2"/>
      <c r="H15" s="2"/>
      <c r="J15" s="3"/>
      <c r="K15" s="3"/>
      <c r="L15" s="3"/>
      <c r="M15" s="3"/>
    </row>
    <row r="16" spans="2:15" x14ac:dyDescent="0.2">
      <c r="B16" s="2"/>
      <c r="C16" s="6"/>
      <c r="D16" s="3"/>
      <c r="E16" s="3"/>
      <c r="F16" s="3"/>
      <c r="G16" s="3"/>
      <c r="H16" s="2"/>
      <c r="I16" s="83"/>
      <c r="J16" s="6"/>
      <c r="K16" s="3"/>
      <c r="L16" s="3"/>
      <c r="M16" s="3"/>
    </row>
    <row r="17" spans="2:24" x14ac:dyDescent="0.2">
      <c r="B17" s="2"/>
      <c r="C17" s="6"/>
      <c r="D17" s="3"/>
      <c r="E17" s="3"/>
      <c r="F17" s="3"/>
      <c r="G17" s="3"/>
      <c r="H17" s="2"/>
      <c r="I17" s="83"/>
      <c r="J17" s="6"/>
      <c r="K17" s="3"/>
      <c r="L17" s="3"/>
      <c r="M17" s="3"/>
    </row>
    <row r="18" spans="2:24" x14ac:dyDescent="0.2">
      <c r="B18" s="83"/>
      <c r="C18" s="6"/>
      <c r="D18" s="3"/>
      <c r="E18" s="3"/>
      <c r="F18" s="3"/>
      <c r="G18" s="3"/>
      <c r="H18" s="2"/>
      <c r="J18" s="3"/>
      <c r="K18" s="3"/>
      <c r="L18" s="3"/>
      <c r="M18" s="3"/>
    </row>
    <row r="19" spans="2:24" x14ac:dyDescent="0.2">
      <c r="B19" s="83"/>
      <c r="C19" s="6"/>
      <c r="D19" s="3"/>
      <c r="E19" s="3"/>
      <c r="F19" s="3"/>
      <c r="G19" s="3"/>
      <c r="H19" s="2"/>
      <c r="J19" s="3"/>
      <c r="K19" s="3"/>
      <c r="L19" s="3"/>
      <c r="M19" s="3"/>
    </row>
    <row r="20" spans="2:24" x14ac:dyDescent="0.2">
      <c r="B20" s="83"/>
      <c r="C20" s="6"/>
      <c r="D20" s="3"/>
      <c r="E20" s="3"/>
      <c r="F20" s="3"/>
      <c r="G20" s="3"/>
      <c r="H20" s="2"/>
      <c r="J20" s="3"/>
      <c r="K20" s="3"/>
      <c r="L20" s="3"/>
      <c r="M20" s="3"/>
    </row>
    <row r="21" spans="2:24" x14ac:dyDescent="0.2">
      <c r="B21" s="83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2:24" x14ac:dyDescent="0.2">
      <c r="C22" s="83"/>
      <c r="H22" s="83"/>
      <c r="J22" s="3"/>
      <c r="K22" s="3"/>
      <c r="L22" s="3"/>
      <c r="M22" s="3"/>
    </row>
    <row r="23" spans="2:24" x14ac:dyDescent="0.2">
      <c r="C23" s="83"/>
      <c r="H23" s="83"/>
      <c r="I23" s="3"/>
      <c r="K23" s="3"/>
      <c r="L23" s="3"/>
      <c r="M23" s="3"/>
    </row>
    <row r="24" spans="2:24" x14ac:dyDescent="0.2">
      <c r="C24" s="83"/>
      <c r="H24" s="83"/>
      <c r="I24" s="3"/>
      <c r="K24" s="3"/>
      <c r="L24" s="3"/>
      <c r="M24" s="3"/>
      <c r="N24" s="3"/>
      <c r="O24" s="3"/>
    </row>
    <row r="25" spans="2:24" x14ac:dyDescent="0.2">
      <c r="C25" s="83"/>
      <c r="H25" s="83"/>
      <c r="I25" s="3"/>
      <c r="P25" s="3"/>
      <c r="Q25" s="3"/>
      <c r="R25" s="3"/>
    </row>
    <row r="26" spans="2:24" x14ac:dyDescent="0.2">
      <c r="C26" s="83"/>
      <c r="H26" s="83"/>
      <c r="I26" s="3"/>
      <c r="P26" s="3"/>
      <c r="Q26" s="3"/>
      <c r="R26" s="3"/>
    </row>
    <row r="27" spans="2:24" x14ac:dyDescent="0.2">
      <c r="C27" s="83"/>
      <c r="H27" s="83"/>
      <c r="I27" s="3"/>
      <c r="P27" s="3"/>
      <c r="Q27" s="3"/>
      <c r="R27" s="3"/>
    </row>
    <row r="28" spans="2:24" x14ac:dyDescent="0.2">
      <c r="C28" s="83"/>
      <c r="H28" s="83"/>
      <c r="I28" s="3"/>
      <c r="K28" s="3"/>
      <c r="L28" s="3"/>
      <c r="M28" s="3"/>
    </row>
    <row r="29" spans="2:24" x14ac:dyDescent="0.2">
      <c r="C29" s="83"/>
      <c r="H29" s="83"/>
      <c r="I29" s="3"/>
      <c r="K29" s="3"/>
      <c r="L29" s="3"/>
      <c r="M29" s="3"/>
    </row>
    <row r="30" spans="2:24" x14ac:dyDescent="0.2">
      <c r="C30" s="83"/>
      <c r="H30" s="83"/>
      <c r="I30" s="3"/>
      <c r="K30" s="3"/>
      <c r="L30" s="3"/>
      <c r="M30" s="3"/>
    </row>
    <row r="31" spans="2:24" x14ac:dyDescent="0.2">
      <c r="C31" s="83"/>
      <c r="H31" s="83"/>
      <c r="I31" s="3"/>
      <c r="K31" s="3"/>
      <c r="L31" s="3"/>
      <c r="M31" s="3"/>
    </row>
    <row r="32" spans="2:24" x14ac:dyDescent="0.2">
      <c r="C32" s="83"/>
      <c r="H32" s="83"/>
      <c r="I32" s="3"/>
      <c r="K32" s="3"/>
      <c r="L32" s="3"/>
      <c r="M32" s="3"/>
      <c r="X32" s="5"/>
    </row>
    <row r="33" spans="3:23" x14ac:dyDescent="0.2">
      <c r="C33" s="83"/>
      <c r="H33" s="83"/>
      <c r="I33" s="3"/>
      <c r="K33" s="3"/>
      <c r="L33" s="3"/>
      <c r="M33" s="3"/>
    </row>
    <row r="34" spans="3:23" x14ac:dyDescent="0.2">
      <c r="I34" s="3"/>
    </row>
    <row r="35" spans="3:23" x14ac:dyDescent="0.2">
      <c r="I35" s="3"/>
    </row>
    <row r="36" spans="3:23" x14ac:dyDescent="0.2">
      <c r="I36" s="3"/>
    </row>
    <row r="37" spans="3:23" x14ac:dyDescent="0.2">
      <c r="I37" s="3"/>
    </row>
    <row r="38" spans="3:23" x14ac:dyDescent="0.2">
      <c r="I38" s="3"/>
    </row>
    <row r="39" spans="3:23" x14ac:dyDescent="0.2">
      <c r="I39" s="3"/>
    </row>
    <row r="40" spans="3:23" x14ac:dyDescent="0.2">
      <c r="I40" s="3"/>
    </row>
    <row r="47" spans="3:23" x14ac:dyDescent="0.2">
      <c r="W47" s="5"/>
    </row>
    <row r="50" spans="23:23" x14ac:dyDescent="0.2">
      <c r="W50" s="5"/>
    </row>
  </sheetData>
  <mergeCells count="12">
    <mergeCell ref="C29:C33"/>
    <mergeCell ref="H29:H33"/>
    <mergeCell ref="B7:B8"/>
    <mergeCell ref="B9:B10"/>
    <mergeCell ref="B18:B19"/>
    <mergeCell ref="B20:B21"/>
    <mergeCell ref="D3:F3"/>
    <mergeCell ref="H3:J3"/>
    <mergeCell ref="L3:N3"/>
    <mergeCell ref="C22:C28"/>
    <mergeCell ref="H22:H28"/>
    <mergeCell ref="I16:I17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6638-40A2-49A0-B950-85D61AC4BB08}">
  <dimension ref="A1:W50"/>
  <sheetViews>
    <sheetView topLeftCell="A19" workbookViewId="0">
      <selection activeCell="M18" sqref="M18"/>
    </sheetView>
  </sheetViews>
  <sheetFormatPr baseColWidth="10" defaultColWidth="8.83203125" defaultRowHeight="15" x14ac:dyDescent="0.2"/>
  <sheetData>
    <row r="1" spans="1:23" x14ac:dyDescent="0.2">
      <c r="A1" t="s">
        <v>545</v>
      </c>
    </row>
    <row r="2" spans="1:23" x14ac:dyDescent="0.2"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O2" t="s">
        <v>41</v>
      </c>
    </row>
    <row r="3" spans="1:23" x14ac:dyDescent="0.2">
      <c r="A3" t="s">
        <v>479</v>
      </c>
      <c r="B3">
        <v>5.0999999999999997E-2</v>
      </c>
      <c r="C3">
        <v>0.05</v>
      </c>
      <c r="D3">
        <v>0.214</v>
      </c>
      <c r="E3">
        <v>0.223</v>
      </c>
      <c r="F3">
        <v>0.27300000000000002</v>
      </c>
      <c r="G3">
        <v>0.27900000000000003</v>
      </c>
      <c r="H3">
        <v>4.2999999999999997E-2</v>
      </c>
      <c r="I3">
        <v>4.2000000000000003E-2</v>
      </c>
      <c r="J3">
        <v>4.2000000000000003E-2</v>
      </c>
      <c r="K3">
        <v>4.2000000000000003E-2</v>
      </c>
      <c r="L3">
        <v>4.2000000000000003E-2</v>
      </c>
      <c r="M3">
        <v>4.2000000000000003E-2</v>
      </c>
      <c r="R3" t="s">
        <v>546</v>
      </c>
    </row>
    <row r="4" spans="1:23" x14ac:dyDescent="0.2">
      <c r="A4" t="s">
        <v>482</v>
      </c>
      <c r="B4">
        <v>0.38700000000000001</v>
      </c>
      <c r="C4">
        <v>0.38400000000000001</v>
      </c>
      <c r="D4">
        <v>0.22600000000000001</v>
      </c>
      <c r="E4">
        <v>0.219</v>
      </c>
      <c r="F4">
        <v>0.219</v>
      </c>
      <c r="G4">
        <v>0.24099999999999999</v>
      </c>
      <c r="H4">
        <v>4.2000000000000003E-2</v>
      </c>
      <c r="I4">
        <v>4.2000000000000003E-2</v>
      </c>
      <c r="J4">
        <v>4.2000000000000003E-2</v>
      </c>
      <c r="K4">
        <v>4.2000000000000003E-2</v>
      </c>
      <c r="L4">
        <v>4.2000000000000003E-2</v>
      </c>
      <c r="M4">
        <v>4.2999999999999997E-2</v>
      </c>
      <c r="S4" t="s">
        <v>20</v>
      </c>
    </row>
    <row r="5" spans="1:23" x14ac:dyDescent="0.2">
      <c r="A5" t="s">
        <v>15</v>
      </c>
      <c r="B5">
        <v>0.58699999999999997</v>
      </c>
      <c r="C5">
        <v>0.56299999999999994</v>
      </c>
      <c r="D5">
        <v>0.23</v>
      </c>
      <c r="E5">
        <v>0.219</v>
      </c>
      <c r="F5">
        <v>0.26400000000000001</v>
      </c>
      <c r="G5">
        <v>0.23799999999999999</v>
      </c>
      <c r="H5">
        <v>4.2000000000000003E-2</v>
      </c>
      <c r="I5">
        <v>4.2000000000000003E-2</v>
      </c>
      <c r="J5">
        <v>4.2000000000000003E-2</v>
      </c>
      <c r="K5">
        <v>4.2000000000000003E-2</v>
      </c>
      <c r="L5">
        <v>4.2999999999999997E-2</v>
      </c>
      <c r="M5">
        <v>4.2999999999999997E-2</v>
      </c>
      <c r="P5">
        <v>0</v>
      </c>
      <c r="Q5">
        <v>5.0999999999999997E-2</v>
      </c>
      <c r="R5">
        <v>0.05</v>
      </c>
      <c r="S5">
        <f t="shared" ref="S5:S10" si="0">AVERAGE(Q5:R5)</f>
        <v>5.0500000000000003E-2</v>
      </c>
      <c r="T5">
        <f t="shared" ref="T5:T10" si="1">S5-$S$5</f>
        <v>0</v>
      </c>
      <c r="V5">
        <v>0</v>
      </c>
      <c r="W5">
        <v>0</v>
      </c>
    </row>
    <row r="6" spans="1:23" x14ac:dyDescent="0.2">
      <c r="A6" t="s">
        <v>483</v>
      </c>
      <c r="B6">
        <v>0.754</v>
      </c>
      <c r="C6">
        <v>0.80100000000000005</v>
      </c>
      <c r="D6">
        <v>0.248</v>
      </c>
      <c r="E6">
        <v>0.26700000000000002</v>
      </c>
      <c r="F6">
        <v>0.249</v>
      </c>
      <c r="G6">
        <v>0.22800000000000001</v>
      </c>
      <c r="H6">
        <v>4.2000000000000003E-2</v>
      </c>
      <c r="I6">
        <v>4.2000000000000003E-2</v>
      </c>
      <c r="J6">
        <v>4.2000000000000003E-2</v>
      </c>
      <c r="K6">
        <v>4.2000000000000003E-2</v>
      </c>
      <c r="L6">
        <v>4.2000000000000003E-2</v>
      </c>
      <c r="M6">
        <v>4.2999999999999997E-2</v>
      </c>
      <c r="P6">
        <v>2</v>
      </c>
      <c r="Q6">
        <v>0.38700000000000001</v>
      </c>
      <c r="R6">
        <v>0.38400000000000001</v>
      </c>
      <c r="S6">
        <f t="shared" si="0"/>
        <v>0.38550000000000001</v>
      </c>
      <c r="T6">
        <f t="shared" si="1"/>
        <v>0.33500000000000002</v>
      </c>
      <c r="V6">
        <v>2</v>
      </c>
      <c r="W6">
        <v>0.33500000000000002</v>
      </c>
    </row>
    <row r="7" spans="1:23" x14ac:dyDescent="0.2">
      <c r="A7" t="s">
        <v>484</v>
      </c>
      <c r="B7">
        <v>1.087</v>
      </c>
      <c r="C7">
        <v>0.94299999999999995</v>
      </c>
      <c r="D7">
        <v>0.21199999999999999</v>
      </c>
      <c r="E7">
        <v>0.22700000000000001</v>
      </c>
      <c r="F7">
        <v>0.26400000000000001</v>
      </c>
      <c r="G7">
        <v>0.16</v>
      </c>
      <c r="H7">
        <v>4.2000000000000003E-2</v>
      </c>
      <c r="I7">
        <v>4.2000000000000003E-2</v>
      </c>
      <c r="J7">
        <v>4.2000000000000003E-2</v>
      </c>
      <c r="K7">
        <v>4.2999999999999997E-2</v>
      </c>
      <c r="L7">
        <v>4.2000000000000003E-2</v>
      </c>
      <c r="M7">
        <v>4.2000000000000003E-2</v>
      </c>
      <c r="P7">
        <v>4</v>
      </c>
      <c r="Q7">
        <v>0.58699999999999997</v>
      </c>
      <c r="R7">
        <v>0.56299999999999994</v>
      </c>
      <c r="S7">
        <f t="shared" si="0"/>
        <v>0.57499999999999996</v>
      </c>
      <c r="T7">
        <f t="shared" si="1"/>
        <v>0.52449999999999997</v>
      </c>
      <c r="V7">
        <v>4</v>
      </c>
      <c r="W7">
        <v>0.52449999999999997</v>
      </c>
    </row>
    <row r="8" spans="1:23" x14ac:dyDescent="0.2">
      <c r="A8" t="s">
        <v>485</v>
      </c>
      <c r="B8">
        <v>1.099</v>
      </c>
      <c r="C8">
        <v>1.1519999999999999</v>
      </c>
      <c r="D8">
        <v>0.254</v>
      </c>
      <c r="E8">
        <v>0.23200000000000001</v>
      </c>
      <c r="F8">
        <v>0.16200000000000001</v>
      </c>
      <c r="G8">
        <v>0.19400000000000001</v>
      </c>
      <c r="H8">
        <v>4.2000000000000003E-2</v>
      </c>
      <c r="I8">
        <v>4.2999999999999997E-2</v>
      </c>
      <c r="J8">
        <v>4.2000000000000003E-2</v>
      </c>
      <c r="K8">
        <v>4.2999999999999997E-2</v>
      </c>
      <c r="L8">
        <v>4.3999999999999997E-2</v>
      </c>
      <c r="M8">
        <v>4.2999999999999997E-2</v>
      </c>
      <c r="P8">
        <v>6</v>
      </c>
      <c r="Q8">
        <v>0.754</v>
      </c>
      <c r="R8">
        <v>0.80100000000000005</v>
      </c>
      <c r="S8">
        <f t="shared" si="0"/>
        <v>0.77750000000000008</v>
      </c>
      <c r="T8">
        <f t="shared" si="1"/>
        <v>0.72700000000000009</v>
      </c>
      <c r="V8">
        <v>6</v>
      </c>
      <c r="W8">
        <v>0.72700000000000009</v>
      </c>
    </row>
    <row r="9" spans="1:23" x14ac:dyDescent="0.2">
      <c r="A9" t="s">
        <v>486</v>
      </c>
      <c r="B9">
        <v>4.2999999999999997E-2</v>
      </c>
      <c r="C9">
        <v>4.2000000000000003E-2</v>
      </c>
      <c r="D9">
        <v>0.19500000000000001</v>
      </c>
      <c r="E9">
        <v>0.16400000000000001</v>
      </c>
      <c r="F9">
        <v>0.28299999999999997</v>
      </c>
      <c r="G9">
        <v>0.23200000000000001</v>
      </c>
      <c r="H9">
        <v>4.2999999999999997E-2</v>
      </c>
      <c r="I9">
        <v>4.2000000000000003E-2</v>
      </c>
      <c r="J9">
        <v>4.2999999999999997E-2</v>
      </c>
      <c r="K9">
        <v>4.2999999999999997E-2</v>
      </c>
      <c r="L9">
        <v>4.2999999999999997E-2</v>
      </c>
      <c r="M9">
        <v>4.3999999999999997E-2</v>
      </c>
      <c r="P9">
        <v>8</v>
      </c>
      <c r="Q9">
        <v>1.087</v>
      </c>
      <c r="R9">
        <v>0.94299999999999995</v>
      </c>
      <c r="S9">
        <f t="shared" si="0"/>
        <v>1.0149999999999999</v>
      </c>
      <c r="T9">
        <f t="shared" si="1"/>
        <v>0.96449999999999991</v>
      </c>
      <c r="V9">
        <v>8</v>
      </c>
      <c r="W9">
        <v>0.96449999999999991</v>
      </c>
    </row>
    <row r="10" spans="1:23" x14ac:dyDescent="0.2">
      <c r="A10" t="s">
        <v>487</v>
      </c>
      <c r="B10">
        <v>4.3999999999999997E-2</v>
      </c>
      <c r="C10">
        <v>4.3999999999999997E-2</v>
      </c>
      <c r="D10">
        <v>0.16500000000000001</v>
      </c>
      <c r="E10">
        <v>0.188</v>
      </c>
      <c r="F10">
        <v>0.20200000000000001</v>
      </c>
      <c r="G10">
        <v>0.215</v>
      </c>
      <c r="H10">
        <v>4.4999999999999998E-2</v>
      </c>
      <c r="I10">
        <v>4.3999999999999997E-2</v>
      </c>
      <c r="J10">
        <v>4.2999999999999997E-2</v>
      </c>
      <c r="K10">
        <v>4.4999999999999998E-2</v>
      </c>
      <c r="L10">
        <v>4.3999999999999997E-2</v>
      </c>
      <c r="M10">
        <v>4.4999999999999998E-2</v>
      </c>
      <c r="P10">
        <v>10</v>
      </c>
      <c r="Q10">
        <v>1.099</v>
      </c>
      <c r="R10">
        <v>1.1519999999999999</v>
      </c>
      <c r="S10">
        <f t="shared" si="0"/>
        <v>1.1254999999999999</v>
      </c>
      <c r="T10">
        <f t="shared" si="1"/>
        <v>1.075</v>
      </c>
      <c r="V10">
        <v>10</v>
      </c>
      <c r="W10">
        <v>1.075</v>
      </c>
    </row>
    <row r="13" spans="1:23" x14ac:dyDescent="0.2">
      <c r="D13" t="s">
        <v>532</v>
      </c>
      <c r="G13" t="s">
        <v>547</v>
      </c>
      <c r="I13" t="s">
        <v>548</v>
      </c>
    </row>
    <row r="14" spans="1:23" x14ac:dyDescent="0.2">
      <c r="A14" t="s">
        <v>15</v>
      </c>
      <c r="D14">
        <f>AVERAGE(D3:E3)</f>
        <v>0.2185</v>
      </c>
      <c r="E14" t="s">
        <v>14</v>
      </c>
      <c r="G14">
        <f>D14-S$5</f>
        <v>0.16799999999999998</v>
      </c>
      <c r="I14">
        <f>(G$14-0.071)/0.1067</f>
        <v>0.90909090909090895</v>
      </c>
      <c r="J14">
        <f>I14/50</f>
        <v>1.8181818181818177E-2</v>
      </c>
    </row>
    <row r="15" spans="1:23" x14ac:dyDescent="0.2">
      <c r="D15">
        <f t="shared" ref="D15:D21" si="2">AVERAGE(D4:E4)</f>
        <v>0.2225</v>
      </c>
      <c r="G15">
        <f t="shared" ref="G15:G21" si="3">D15-S$5</f>
        <v>0.17199999999999999</v>
      </c>
      <c r="I15">
        <f>(G$15-0.071)/0.1067</f>
        <v>0.94657919400187429</v>
      </c>
      <c r="J15">
        <f t="shared" ref="J15:J21" si="4">I15/50</f>
        <v>1.8931583880037486E-2</v>
      </c>
    </row>
    <row r="16" spans="1:23" x14ac:dyDescent="0.2">
      <c r="D16">
        <f t="shared" si="2"/>
        <v>0.22450000000000001</v>
      </c>
      <c r="G16">
        <f t="shared" si="3"/>
        <v>0.17399999999999999</v>
      </c>
      <c r="I16">
        <f>(G$16-0.071)/0.1067</f>
        <v>0.96532333645735702</v>
      </c>
      <c r="J16">
        <f t="shared" si="4"/>
        <v>1.930646672914714E-2</v>
      </c>
    </row>
    <row r="17" spans="1:10" x14ac:dyDescent="0.2">
      <c r="D17">
        <f t="shared" si="2"/>
        <v>0.25750000000000001</v>
      </c>
      <c r="G17">
        <f t="shared" si="3"/>
        <v>0.20700000000000002</v>
      </c>
      <c r="I17">
        <f>(G$17-0.071)/0.1067</f>
        <v>1.2746016869728209</v>
      </c>
      <c r="J17">
        <f t="shared" si="4"/>
        <v>2.549203373945642E-2</v>
      </c>
    </row>
    <row r="18" spans="1:10" x14ac:dyDescent="0.2">
      <c r="A18" t="s">
        <v>84</v>
      </c>
      <c r="D18">
        <f t="shared" si="2"/>
        <v>0.2195</v>
      </c>
      <c r="E18" t="s">
        <v>118</v>
      </c>
      <c r="G18">
        <f t="shared" si="3"/>
        <v>0.16899999999999998</v>
      </c>
      <c r="I18">
        <f>(G$18-0.071)/0.1067</f>
        <v>0.91846298031865026</v>
      </c>
      <c r="J18">
        <f t="shared" si="4"/>
        <v>1.8369259606373006E-2</v>
      </c>
    </row>
    <row r="19" spans="1:10" x14ac:dyDescent="0.2">
      <c r="D19">
        <f t="shared" si="2"/>
        <v>0.24299999999999999</v>
      </c>
      <c r="G19">
        <f t="shared" si="3"/>
        <v>0.1925</v>
      </c>
      <c r="I19">
        <f>(G$19-0.071)/0.1067</f>
        <v>1.1387066541705717</v>
      </c>
      <c r="J19">
        <f t="shared" si="4"/>
        <v>2.2774133083411432E-2</v>
      </c>
    </row>
    <row r="20" spans="1:10" x14ac:dyDescent="0.2">
      <c r="D20">
        <f t="shared" si="2"/>
        <v>0.17949999999999999</v>
      </c>
      <c r="G20">
        <f t="shared" si="3"/>
        <v>0.129</v>
      </c>
      <c r="I20">
        <f>(G$20-0.071)/0.1067</f>
        <v>0.54358013120899729</v>
      </c>
      <c r="J20">
        <f t="shared" si="4"/>
        <v>1.0871602624179945E-2</v>
      </c>
    </row>
    <row r="21" spans="1:10" x14ac:dyDescent="0.2">
      <c r="D21">
        <f t="shared" si="2"/>
        <v>0.17649999999999999</v>
      </c>
      <c r="G21">
        <f t="shared" si="3"/>
        <v>0.126</v>
      </c>
      <c r="I21">
        <f>(G$21-0.071)/0.1067</f>
        <v>0.51546391752577325</v>
      </c>
      <c r="J21">
        <f t="shared" si="4"/>
        <v>1.0309278350515465E-2</v>
      </c>
    </row>
    <row r="23" spans="1:10" x14ac:dyDescent="0.2">
      <c r="A23" t="s">
        <v>14</v>
      </c>
      <c r="D23">
        <f t="shared" ref="D23:D30" si="5">AVERAGE(F3:G3)</f>
        <v>0.27600000000000002</v>
      </c>
      <c r="G23">
        <f t="shared" ref="G23:G30" si="6">D23-S$5</f>
        <v>0.22550000000000003</v>
      </c>
      <c r="I23">
        <f>(G$23-0.071)/0.1067</f>
        <v>1.4479850046860359</v>
      </c>
      <c r="J23">
        <f>I23/50</f>
        <v>2.8959700093720717E-2</v>
      </c>
    </row>
    <row r="24" spans="1:10" x14ac:dyDescent="0.2">
      <c r="D24">
        <f t="shared" si="5"/>
        <v>0.22999999999999998</v>
      </c>
      <c r="G24">
        <f t="shared" si="6"/>
        <v>0.17949999999999999</v>
      </c>
      <c r="I24">
        <f>(G$24-0.071)/0.1067</f>
        <v>1.0168697282099344</v>
      </c>
      <c r="J24">
        <f t="shared" ref="J24:J30" si="7">I24/50</f>
        <v>2.0337394564198686E-2</v>
      </c>
    </row>
    <row r="25" spans="1:10" x14ac:dyDescent="0.2">
      <c r="D25">
        <f t="shared" si="5"/>
        <v>0.251</v>
      </c>
      <c r="G25">
        <f t="shared" si="6"/>
        <v>0.20050000000000001</v>
      </c>
      <c r="I25">
        <f>(G$25-0.071)/0.1067</f>
        <v>1.2136832239925024</v>
      </c>
      <c r="J25">
        <f t="shared" si="7"/>
        <v>2.4273664479850049E-2</v>
      </c>
    </row>
    <row r="26" spans="1:10" x14ac:dyDescent="0.2">
      <c r="D26">
        <f t="shared" si="5"/>
        <v>0.23849999999999999</v>
      </c>
      <c r="G26">
        <f t="shared" si="6"/>
        <v>0.188</v>
      </c>
      <c r="I26">
        <f>(G$26-0.071)/0.1067</f>
        <v>1.0965323336457358</v>
      </c>
      <c r="J26">
        <f t="shared" si="7"/>
        <v>2.1930646672914715E-2</v>
      </c>
    </row>
    <row r="27" spans="1:10" x14ac:dyDescent="0.2">
      <c r="A27" t="s">
        <v>118</v>
      </c>
      <c r="D27">
        <f t="shared" si="5"/>
        <v>0.21200000000000002</v>
      </c>
      <c r="G27">
        <f t="shared" si="6"/>
        <v>0.16150000000000003</v>
      </c>
      <c r="I27">
        <f>(G$27-0.071)/0.1067</f>
        <v>0.84817244611059073</v>
      </c>
      <c r="J27">
        <f t="shared" si="7"/>
        <v>1.6963448922211813E-2</v>
      </c>
    </row>
    <row r="28" spans="1:10" x14ac:dyDescent="0.2">
      <c r="D28">
        <f t="shared" si="5"/>
        <v>0.17799999999999999</v>
      </c>
      <c r="G28">
        <f t="shared" si="6"/>
        <v>0.1275</v>
      </c>
      <c r="I28">
        <f>(G$28-0.071)/0.1067</f>
        <v>0.52952202436738527</v>
      </c>
      <c r="J28">
        <f t="shared" si="7"/>
        <v>1.0590440487347705E-2</v>
      </c>
    </row>
    <row r="29" spans="1:10" x14ac:dyDescent="0.2">
      <c r="D29">
        <f t="shared" si="5"/>
        <v>0.25750000000000001</v>
      </c>
      <c r="G29">
        <f t="shared" si="6"/>
        <v>0.20700000000000002</v>
      </c>
      <c r="I29">
        <f>(G$29-0.071)/0.1067</f>
        <v>1.2746016869728209</v>
      </c>
      <c r="J29">
        <f t="shared" si="7"/>
        <v>2.549203373945642E-2</v>
      </c>
    </row>
    <row r="30" spans="1:10" x14ac:dyDescent="0.2">
      <c r="D30">
        <f t="shared" si="5"/>
        <v>0.20850000000000002</v>
      </c>
      <c r="G30">
        <f t="shared" si="6"/>
        <v>0.15800000000000003</v>
      </c>
      <c r="I30">
        <f>(G$30-0.071)/0.1067</f>
        <v>0.8153701968134961</v>
      </c>
      <c r="J30">
        <f t="shared" si="7"/>
        <v>1.6307403936269921E-2</v>
      </c>
    </row>
    <row r="34" spans="4:7" x14ac:dyDescent="0.2">
      <c r="E34" t="s">
        <v>41</v>
      </c>
      <c r="F34" t="s">
        <v>549</v>
      </c>
    </row>
    <row r="35" spans="4:7" x14ac:dyDescent="0.2">
      <c r="D35" t="s">
        <v>550</v>
      </c>
      <c r="E35">
        <v>1.8181818181818177E-2</v>
      </c>
      <c r="F35">
        <f>AVERAGE(E35:E38)</f>
        <v>2.0477975632614807E-2</v>
      </c>
    </row>
    <row r="36" spans="4:7" x14ac:dyDescent="0.2">
      <c r="E36">
        <v>1.8931583880037486E-2</v>
      </c>
    </row>
    <row r="37" spans="4:7" x14ac:dyDescent="0.2">
      <c r="E37">
        <v>1.930646672914714E-2</v>
      </c>
    </row>
    <row r="38" spans="4:7" x14ac:dyDescent="0.2">
      <c r="E38">
        <v>2.549203373945642E-2</v>
      </c>
    </row>
    <row r="39" spans="4:7" x14ac:dyDescent="0.2">
      <c r="D39" t="s">
        <v>84</v>
      </c>
      <c r="E39">
        <v>1.8369259606373006E-2</v>
      </c>
      <c r="F39">
        <f>AVERAGE(E39:E42)</f>
        <v>1.5581068416119961E-2</v>
      </c>
      <c r="G39">
        <f>_xlfn.T.TEST(E35:E38,E39:E42,2,2)</f>
        <v>0.20673382223509659</v>
      </c>
    </row>
    <row r="40" spans="4:7" x14ac:dyDescent="0.2">
      <c r="E40">
        <v>2.2774133083411432E-2</v>
      </c>
    </row>
    <row r="41" spans="4:7" x14ac:dyDescent="0.2">
      <c r="E41">
        <v>1.0871602624179945E-2</v>
      </c>
    </row>
    <row r="42" spans="4:7" x14ac:dyDescent="0.2">
      <c r="E42">
        <v>1.0309278350515465E-2</v>
      </c>
    </row>
    <row r="43" spans="4:7" x14ac:dyDescent="0.2">
      <c r="D43" t="s">
        <v>14</v>
      </c>
      <c r="E43">
        <v>2.8959700093720717E-2</v>
      </c>
      <c r="F43">
        <f>AVERAGE(E43:E46)</f>
        <v>2.3875351452671043E-2</v>
      </c>
      <c r="G43">
        <f>_xlfn.T.TEST(E35:E38,E43:E46,2,2)</f>
        <v>0.22702315992901648</v>
      </c>
    </row>
    <row r="44" spans="4:7" x14ac:dyDescent="0.2">
      <c r="E44">
        <v>2.0337394564198686E-2</v>
      </c>
    </row>
    <row r="45" spans="4:7" x14ac:dyDescent="0.2">
      <c r="E45">
        <v>2.4273664479850049E-2</v>
      </c>
    </row>
    <row r="46" spans="4:7" x14ac:dyDescent="0.2">
      <c r="E46">
        <v>2.1930646672914715E-2</v>
      </c>
    </row>
    <row r="47" spans="4:7" x14ac:dyDescent="0.2">
      <c r="D47" t="s">
        <v>118</v>
      </c>
      <c r="E47">
        <v>1.6963448922211813E-2</v>
      </c>
      <c r="F47">
        <f>AVERAGE(E47:E50)</f>
        <v>1.7338331771321464E-2</v>
      </c>
      <c r="G47">
        <f>_xlfn.T.TEST(E43:E46,E47:E50,2,2)</f>
        <v>0.11931433003849932</v>
      </c>
    </row>
    <row r="48" spans="4:7" x14ac:dyDescent="0.2">
      <c r="E48">
        <v>1.0590440487347705E-2</v>
      </c>
    </row>
    <row r="49" spans="5:5" x14ac:dyDescent="0.2">
      <c r="E49">
        <v>2.549203373945642E-2</v>
      </c>
    </row>
    <row r="50" spans="5:5" x14ac:dyDescent="0.2">
      <c r="E50">
        <v>1.6307403936269921E-2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DD3B-E196-4039-8B4D-C416CE6B25C5}">
  <dimension ref="A1:F24"/>
  <sheetViews>
    <sheetView workbookViewId="0">
      <selection activeCell="R28" sqref="R28"/>
    </sheetView>
  </sheetViews>
  <sheetFormatPr baseColWidth="10" defaultColWidth="8.83203125" defaultRowHeight="15" x14ac:dyDescent="0.2"/>
  <sheetData>
    <row r="1" spans="1:6" x14ac:dyDescent="0.2">
      <c r="A1" t="s">
        <v>516</v>
      </c>
      <c r="B1">
        <v>29967.844000000001</v>
      </c>
      <c r="C1">
        <v>20559.781999999999</v>
      </c>
      <c r="D1">
        <v>1.4575954161381672</v>
      </c>
    </row>
    <row r="2" spans="1:6" x14ac:dyDescent="0.2">
      <c r="A2" t="s">
        <v>551</v>
      </c>
      <c r="B2">
        <v>43142.788999999997</v>
      </c>
      <c r="C2">
        <v>27399.228999999999</v>
      </c>
      <c r="D2">
        <v>1.5745986502028944</v>
      </c>
    </row>
    <row r="3" spans="1:6" x14ac:dyDescent="0.2">
      <c r="A3" t="s">
        <v>552</v>
      </c>
      <c r="B3">
        <v>26497.823</v>
      </c>
      <c r="C3">
        <v>21997.580999999998</v>
      </c>
      <c r="D3">
        <v>1.2045789489307939</v>
      </c>
    </row>
    <row r="4" spans="1:6" x14ac:dyDescent="0.2">
      <c r="A4" t="s">
        <v>516</v>
      </c>
      <c r="B4">
        <v>21823.157999999999</v>
      </c>
      <c r="C4">
        <v>29914.205000000002</v>
      </c>
      <c r="D4">
        <v>0.72952491968280619</v>
      </c>
    </row>
    <row r="5" spans="1:6" x14ac:dyDescent="0.2">
      <c r="A5" t="s">
        <v>551</v>
      </c>
      <c r="B5">
        <v>29987.108</v>
      </c>
      <c r="C5">
        <v>23732.723000000002</v>
      </c>
      <c r="D5">
        <v>1.263534234988543</v>
      </c>
    </row>
    <row r="6" spans="1:6" x14ac:dyDescent="0.2">
      <c r="A6" t="s">
        <v>552</v>
      </c>
      <c r="B6">
        <v>20365.651999999998</v>
      </c>
      <c r="C6">
        <v>30000</v>
      </c>
      <c r="D6">
        <v>0.67885506666666662</v>
      </c>
    </row>
    <row r="7" spans="1:6" x14ac:dyDescent="0.2">
      <c r="A7" t="s">
        <v>516</v>
      </c>
      <c r="B7">
        <v>18468.986000000001</v>
      </c>
      <c r="C7">
        <v>28672.672999999999</v>
      </c>
      <c r="D7">
        <v>0.64413199285605505</v>
      </c>
    </row>
    <row r="8" spans="1:6" x14ac:dyDescent="0.2">
      <c r="A8" t="s">
        <v>551</v>
      </c>
      <c r="B8">
        <v>31892.973999999998</v>
      </c>
      <c r="C8">
        <v>26997.48</v>
      </c>
      <c r="D8">
        <v>1.1813315168675003</v>
      </c>
    </row>
    <row r="9" spans="1:6" x14ac:dyDescent="0.2">
      <c r="A9" t="s">
        <v>552</v>
      </c>
      <c r="B9">
        <v>21998.53</v>
      </c>
      <c r="C9">
        <v>26142.789000000001</v>
      </c>
      <c r="D9">
        <v>0.8414760184921356</v>
      </c>
    </row>
    <row r="14" spans="1:6" x14ac:dyDescent="0.2">
      <c r="B14" t="s">
        <v>15</v>
      </c>
      <c r="C14">
        <v>0.64413199285605505</v>
      </c>
      <c r="D14">
        <f>AVERAGE(C14:C15)</f>
        <v>0.68682845626943068</v>
      </c>
      <c r="E14">
        <f>STDEV(C14:C15)</f>
        <v>6.0381917624562388E-2</v>
      </c>
    </row>
    <row r="15" spans="1:6" x14ac:dyDescent="0.2">
      <c r="C15">
        <v>0.72952491968280619</v>
      </c>
    </row>
    <row r="16" spans="1:6" x14ac:dyDescent="0.2">
      <c r="B16" t="s">
        <v>14</v>
      </c>
      <c r="C16">
        <v>1.1813315168675003</v>
      </c>
      <c r="D16">
        <f>AVERAGE(C16:C17)</f>
        <v>1.2224328759280216</v>
      </c>
      <c r="E16">
        <f>STDEV(C16:C17)</f>
        <v>5.8126099415355612E-2</v>
      </c>
      <c r="F16">
        <f>_xlfn.T.TEST(C14:C15,C16:C17,2,2)</f>
        <v>1.2023107698332066E-2</v>
      </c>
    </row>
    <row r="17" spans="2:6" x14ac:dyDescent="0.2">
      <c r="C17">
        <v>1.263534234988543</v>
      </c>
    </row>
    <row r="18" spans="2:6" x14ac:dyDescent="0.2">
      <c r="B18" t="s">
        <v>118</v>
      </c>
      <c r="C18">
        <v>0.8414760184921356</v>
      </c>
      <c r="D18">
        <f>AVERAGE(C18:C19)</f>
        <v>0.76016554257940117</v>
      </c>
      <c r="E18">
        <f>STDEV(C18:C19)</f>
        <v>0.11499037779879946</v>
      </c>
      <c r="F18">
        <f>_xlfn.T.TEST(C16:C17,C18:C19,2,2)</f>
        <v>3.6718342823316458E-2</v>
      </c>
    </row>
    <row r="19" spans="2:6" x14ac:dyDescent="0.2">
      <c r="C19">
        <v>0.67885506666666662</v>
      </c>
    </row>
    <row r="22" spans="2:6" x14ac:dyDescent="0.2">
      <c r="C22" t="s">
        <v>15</v>
      </c>
      <c r="D22">
        <v>0.68682845626943068</v>
      </c>
      <c r="E22">
        <v>6.0381917624562388E-2</v>
      </c>
    </row>
    <row r="23" spans="2:6" x14ac:dyDescent="0.2">
      <c r="C23" t="s">
        <v>14</v>
      </c>
      <c r="D23">
        <v>1.2224328759280216</v>
      </c>
      <c r="E23">
        <v>5.8126099415355612E-2</v>
      </c>
    </row>
    <row r="24" spans="2:6" x14ac:dyDescent="0.2">
      <c r="C24" t="s">
        <v>118</v>
      </c>
      <c r="D24">
        <v>0.76016554257940117</v>
      </c>
      <c r="E24">
        <v>0.11499037779879946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B4BD-013E-4958-A584-FD4715AAD494}">
  <dimension ref="A1:I7"/>
  <sheetViews>
    <sheetView workbookViewId="0">
      <selection activeCell="N3" sqref="N3"/>
    </sheetView>
  </sheetViews>
  <sheetFormatPr baseColWidth="10" defaultColWidth="8.83203125" defaultRowHeight="15" x14ac:dyDescent="0.2"/>
  <sheetData>
    <row r="1" spans="1:9" x14ac:dyDescent="0.2">
      <c r="A1" s="84" t="s">
        <v>553</v>
      </c>
      <c r="B1" s="84"/>
      <c r="C1" s="84"/>
      <c r="D1" s="84"/>
      <c r="F1" s="84" t="s">
        <v>554</v>
      </c>
      <c r="G1" s="84"/>
      <c r="H1" s="84"/>
      <c r="I1" s="84"/>
    </row>
    <row r="2" spans="1:9" x14ac:dyDescent="0.2">
      <c r="A2" t="s">
        <v>8</v>
      </c>
      <c r="B2">
        <v>114.11026200873363</v>
      </c>
      <c r="C2" t="s">
        <v>555</v>
      </c>
      <c r="D2">
        <v>146.31550218340612</v>
      </c>
      <c r="F2" t="s">
        <v>8</v>
      </c>
      <c r="G2">
        <v>29.245870615548647</v>
      </c>
      <c r="H2" t="s">
        <v>555</v>
      </c>
      <c r="I2">
        <v>29.509155401126769</v>
      </c>
    </row>
    <row r="3" spans="1:9" x14ac:dyDescent="0.2">
      <c r="B3">
        <v>147.13427947598251</v>
      </c>
      <c r="D3">
        <v>162.41812227074234</v>
      </c>
      <c r="G3">
        <v>29.881740828291402</v>
      </c>
      <c r="I3">
        <v>30.916929115911163</v>
      </c>
    </row>
    <row r="4" spans="1:9" x14ac:dyDescent="0.2">
      <c r="B4">
        <v>135.67139737991266</v>
      </c>
      <c r="D4">
        <v>138.67358078602621</v>
      </c>
      <c r="G4">
        <v>27.271259641876185</v>
      </c>
      <c r="I4">
        <v>36.134418305222262</v>
      </c>
    </row>
    <row r="5" spans="1:9" x14ac:dyDescent="0.2">
      <c r="B5">
        <v>143.58624454148472</v>
      </c>
      <c r="D5">
        <v>148.77183406113534</v>
      </c>
      <c r="G5">
        <v>30.972395425259798</v>
      </c>
      <c r="I5">
        <v>27.714765190940209</v>
      </c>
    </row>
    <row r="6" spans="1:9" x14ac:dyDescent="0.2">
      <c r="A6" t="s">
        <v>556</v>
      </c>
      <c r="B6">
        <f>AVERAGE(B2:B5)</f>
        <v>135.12554585152839</v>
      </c>
      <c r="D6">
        <f>AVERAGE(D2:D5)</f>
        <v>149.0447598253275</v>
      </c>
      <c r="G6">
        <f>AVERAGE(G2:G5)</f>
        <v>29.342816627744007</v>
      </c>
      <c r="I6">
        <f>AVERAGE(I2:I5)</f>
        <v>31.068817003300101</v>
      </c>
    </row>
    <row r="7" spans="1:9" x14ac:dyDescent="0.2">
      <c r="A7" t="s">
        <v>8</v>
      </c>
      <c r="B7">
        <f>_xlfn.STDEV.P(B2:B5)</f>
        <v>12.823154979075877</v>
      </c>
      <c r="D7">
        <f>_xlfn.STDEV.P(D2:D5)</f>
        <v>8.5722154882856962</v>
      </c>
      <c r="G7">
        <f>_xlfn.STDEV.P(G2:G5)</f>
        <v>1.345985997905162</v>
      </c>
      <c r="I7">
        <f>_xlfn.STDEV.P(I2:I5)</f>
        <v>3.1371003472019994</v>
      </c>
    </row>
  </sheetData>
  <mergeCells count="2">
    <mergeCell ref="A1:D1"/>
    <mergeCell ref="F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729A-ABFD-4321-B9C1-28F18B5DB2DB}">
  <dimension ref="A1:P86"/>
  <sheetViews>
    <sheetView topLeftCell="F1" zoomScale="90" zoomScaleNormal="90" workbookViewId="0">
      <selection activeCell="U74" sqref="U74"/>
    </sheetView>
  </sheetViews>
  <sheetFormatPr baseColWidth="10" defaultColWidth="9.1640625" defaultRowHeight="15" x14ac:dyDescent="0.2"/>
  <cols>
    <col min="1" max="1" width="20.33203125" style="48" bestFit="1" customWidth="1"/>
    <col min="2" max="2" width="19.5" style="48" bestFit="1" customWidth="1"/>
    <col min="3" max="16384" width="9.1640625" style="48"/>
  </cols>
  <sheetData>
    <row r="1" spans="1:16" x14ac:dyDescent="0.2">
      <c r="C1" s="48">
        <v>1</v>
      </c>
      <c r="D1" s="48">
        <v>2</v>
      </c>
      <c r="E1" s="48">
        <v>3</v>
      </c>
      <c r="F1" s="48">
        <v>4</v>
      </c>
      <c r="G1" s="48">
        <v>5</v>
      </c>
      <c r="H1" s="48">
        <v>6</v>
      </c>
      <c r="I1" s="48">
        <v>7</v>
      </c>
      <c r="J1" s="48">
        <v>8</v>
      </c>
      <c r="K1" s="48">
        <v>9</v>
      </c>
      <c r="L1" s="48">
        <v>10</v>
      </c>
      <c r="M1" s="48">
        <v>11</v>
      </c>
      <c r="N1" s="48">
        <v>12</v>
      </c>
      <c r="O1" s="48">
        <v>13</v>
      </c>
      <c r="P1" s="48">
        <v>14</v>
      </c>
    </row>
    <row r="2" spans="1:16" x14ac:dyDescent="0.2">
      <c r="C2" s="49" t="s">
        <v>172</v>
      </c>
      <c r="D2" s="49" t="s">
        <v>172</v>
      </c>
      <c r="E2" s="49" t="s">
        <v>172</v>
      </c>
      <c r="F2" s="49" t="s">
        <v>172</v>
      </c>
      <c r="G2" s="49" t="s">
        <v>172</v>
      </c>
      <c r="H2" s="49" t="s">
        <v>172</v>
      </c>
      <c r="I2" s="49" t="s">
        <v>172</v>
      </c>
      <c r="J2" s="50" t="s">
        <v>173</v>
      </c>
      <c r="K2" s="50" t="s">
        <v>173</v>
      </c>
      <c r="L2" s="50" t="s">
        <v>173</v>
      </c>
      <c r="M2" s="50" t="s">
        <v>173</v>
      </c>
      <c r="N2" s="50" t="s">
        <v>173</v>
      </c>
      <c r="O2" s="50" t="s">
        <v>173</v>
      </c>
      <c r="P2" s="50" t="s">
        <v>173</v>
      </c>
    </row>
    <row r="3" spans="1:16" x14ac:dyDescent="0.2">
      <c r="A3" s="48" t="s">
        <v>174</v>
      </c>
      <c r="B3" s="48" t="s">
        <v>175</v>
      </c>
      <c r="C3" s="48">
        <v>12.5</v>
      </c>
      <c r="D3" s="48">
        <v>13.3</v>
      </c>
      <c r="E3" s="48">
        <v>10.8</v>
      </c>
      <c r="F3" s="48">
        <v>23.5</v>
      </c>
      <c r="G3" s="48">
        <v>16.600000000000001</v>
      </c>
      <c r="H3" s="48">
        <v>15.8</v>
      </c>
      <c r="I3" s="48">
        <v>13.2</v>
      </c>
      <c r="J3" s="48">
        <v>16.100000000000001</v>
      </c>
      <c r="K3" s="48">
        <v>25.4</v>
      </c>
      <c r="L3" s="48">
        <v>26.6</v>
      </c>
      <c r="M3" s="48">
        <v>17.2</v>
      </c>
      <c r="N3" s="48">
        <v>28.8</v>
      </c>
      <c r="O3" s="48">
        <v>30.6</v>
      </c>
      <c r="P3" s="48">
        <v>23.4</v>
      </c>
    </row>
    <row r="4" spans="1:16" x14ac:dyDescent="0.2">
      <c r="A4" s="48" t="s">
        <v>174</v>
      </c>
      <c r="B4" s="48" t="s">
        <v>176</v>
      </c>
      <c r="C4" s="48">
        <v>31.4</v>
      </c>
      <c r="D4" s="48">
        <v>39.299999999999997</v>
      </c>
      <c r="E4" s="48">
        <v>29.9</v>
      </c>
      <c r="F4" s="48">
        <v>48.8</v>
      </c>
      <c r="G4" s="48">
        <v>32</v>
      </c>
      <c r="H4" s="48">
        <v>33.9</v>
      </c>
      <c r="I4" s="48">
        <v>19.100000000000001</v>
      </c>
      <c r="J4" s="48">
        <v>49.7</v>
      </c>
      <c r="K4" s="48">
        <v>48.8</v>
      </c>
      <c r="L4" s="48">
        <v>50.7</v>
      </c>
      <c r="M4" s="48">
        <v>44.5</v>
      </c>
      <c r="N4" s="48">
        <v>34.799999999999997</v>
      </c>
      <c r="O4" s="48">
        <v>73.2</v>
      </c>
      <c r="P4" s="48">
        <v>53.4</v>
      </c>
    </row>
    <row r="5" spans="1:16" x14ac:dyDescent="0.2">
      <c r="A5" s="48" t="s">
        <v>174</v>
      </c>
      <c r="B5" s="48" t="s">
        <v>177</v>
      </c>
      <c r="C5" s="48">
        <v>13.4</v>
      </c>
      <c r="D5" s="48">
        <v>30.5</v>
      </c>
      <c r="E5" s="48">
        <v>18.399999999999999</v>
      </c>
      <c r="F5" s="48">
        <v>29.8</v>
      </c>
      <c r="G5" s="48">
        <v>17.8</v>
      </c>
      <c r="H5" s="48">
        <v>18.100000000000001</v>
      </c>
      <c r="I5" s="48">
        <v>11.3</v>
      </c>
      <c r="J5" s="48">
        <v>20.399999999999999</v>
      </c>
      <c r="K5" s="48">
        <v>31</v>
      </c>
      <c r="L5" s="48">
        <v>28.2</v>
      </c>
      <c r="M5" s="48">
        <v>22.8</v>
      </c>
      <c r="N5" s="48">
        <v>36.200000000000003</v>
      </c>
      <c r="O5" s="48">
        <v>34.4</v>
      </c>
      <c r="P5" s="48">
        <v>31.3</v>
      </c>
    </row>
    <row r="6" spans="1:16" x14ac:dyDescent="0.2">
      <c r="A6" s="48" t="s">
        <v>174</v>
      </c>
      <c r="B6" s="48" t="s">
        <v>179</v>
      </c>
      <c r="C6" s="48">
        <v>22.5</v>
      </c>
      <c r="D6" s="48">
        <v>25.9</v>
      </c>
      <c r="E6" s="48">
        <v>26.9</v>
      </c>
      <c r="F6" s="48">
        <v>48.1</v>
      </c>
      <c r="G6" s="48">
        <v>21.5</v>
      </c>
      <c r="H6" s="48">
        <v>28.5</v>
      </c>
      <c r="I6" s="48">
        <v>16.100000000000001</v>
      </c>
      <c r="J6" s="48">
        <v>44.8</v>
      </c>
      <c r="K6" s="48">
        <v>47.6</v>
      </c>
      <c r="L6" s="48">
        <v>32.299999999999997</v>
      </c>
      <c r="M6" s="48">
        <v>28.4</v>
      </c>
      <c r="N6" s="48">
        <v>38.700000000000003</v>
      </c>
      <c r="O6" s="48">
        <v>55.6</v>
      </c>
      <c r="P6" s="48">
        <v>36.700000000000003</v>
      </c>
    </row>
    <row r="7" spans="1:16" x14ac:dyDescent="0.2">
      <c r="A7" s="48" t="s">
        <v>181</v>
      </c>
      <c r="B7" s="48" t="s">
        <v>182</v>
      </c>
      <c r="C7" s="48">
        <v>1E-4</v>
      </c>
      <c r="D7" s="48">
        <v>7.53</v>
      </c>
      <c r="E7" s="48">
        <v>2.5</v>
      </c>
      <c r="F7" s="48">
        <v>3.49</v>
      </c>
      <c r="G7" s="48">
        <v>3.62</v>
      </c>
      <c r="H7" s="48">
        <v>2.91</v>
      </c>
      <c r="I7" s="48">
        <v>1E-4</v>
      </c>
      <c r="J7" s="48">
        <v>8.07</v>
      </c>
      <c r="K7" s="48">
        <v>14.1</v>
      </c>
      <c r="L7" s="48">
        <v>4.5999999999999996</v>
      </c>
      <c r="M7" s="48">
        <v>5.46</v>
      </c>
      <c r="N7" s="48">
        <v>15.3</v>
      </c>
      <c r="O7" s="48">
        <v>10.199999999999999</v>
      </c>
      <c r="P7" s="48">
        <v>20.7</v>
      </c>
    </row>
    <row r="8" spans="1:16" x14ac:dyDescent="0.2">
      <c r="A8" s="48" t="s">
        <v>181</v>
      </c>
      <c r="B8" s="48" t="s">
        <v>183</v>
      </c>
      <c r="C8" s="48">
        <v>0.21199999999999999</v>
      </c>
      <c r="D8" s="48">
        <v>0.22900000000000001</v>
      </c>
      <c r="E8" s="48">
        <v>0.224</v>
      </c>
      <c r="F8" s="48">
        <v>0.317</v>
      </c>
      <c r="G8" s="48">
        <v>0.221</v>
      </c>
      <c r="H8" s="48">
        <v>0.216</v>
      </c>
      <c r="I8" s="48">
        <v>0.18099999999999999</v>
      </c>
      <c r="J8" s="48">
        <v>0.22700000000000001</v>
      </c>
      <c r="K8" s="48">
        <v>0.371</v>
      </c>
      <c r="L8" s="48">
        <v>0.33600000000000002</v>
      </c>
      <c r="M8" s="48">
        <v>0.22800000000000001</v>
      </c>
      <c r="N8" s="48">
        <v>0.32500000000000001</v>
      </c>
      <c r="O8" s="48">
        <v>0.35699999999999998</v>
      </c>
      <c r="P8" s="48">
        <v>0.31900000000000001</v>
      </c>
    </row>
    <row r="9" spans="1:16" x14ac:dyDescent="0.2">
      <c r="A9" s="48" t="s">
        <v>181</v>
      </c>
      <c r="B9" s="48" t="s">
        <v>184</v>
      </c>
      <c r="C9" s="48">
        <v>3.61</v>
      </c>
      <c r="D9" s="48">
        <v>2.75</v>
      </c>
      <c r="E9" s="48">
        <v>3.62</v>
      </c>
      <c r="F9" s="48">
        <v>4.7</v>
      </c>
      <c r="G9" s="48">
        <v>2.75</v>
      </c>
      <c r="H9" s="48">
        <v>3.66</v>
      </c>
      <c r="I9" s="48">
        <v>1.6</v>
      </c>
      <c r="J9" s="48">
        <v>5.16</v>
      </c>
      <c r="K9" s="48">
        <v>6.15</v>
      </c>
      <c r="L9" s="48">
        <v>8.69</v>
      </c>
      <c r="M9" s="48">
        <v>4.2</v>
      </c>
      <c r="N9" s="48">
        <v>4.3499999999999996</v>
      </c>
      <c r="O9" s="48">
        <v>4.4000000000000004</v>
      </c>
      <c r="P9" s="48">
        <v>7.16</v>
      </c>
    </row>
    <row r="10" spans="1:16" x14ac:dyDescent="0.2">
      <c r="A10" s="48" t="s">
        <v>181</v>
      </c>
      <c r="B10" s="48" t="s">
        <v>185</v>
      </c>
      <c r="C10" s="48">
        <v>0.26800000000000002</v>
      </c>
      <c r="D10" s="48">
        <v>0.51400000000000001</v>
      </c>
      <c r="E10" s="48">
        <v>0.41299999999999998</v>
      </c>
      <c r="F10" s="48">
        <v>0.78900000000000003</v>
      </c>
      <c r="G10" s="48">
        <v>0.25900000000000001</v>
      </c>
      <c r="H10" s="48">
        <v>0.51500000000000001</v>
      </c>
      <c r="I10" s="48">
        <v>0.18</v>
      </c>
      <c r="J10" s="48">
        <v>0.82699999999999996</v>
      </c>
      <c r="K10" s="48">
        <v>1.19</v>
      </c>
      <c r="L10" s="48">
        <v>0.58099999999999996</v>
      </c>
      <c r="M10" s="48">
        <v>0.63600000000000001</v>
      </c>
      <c r="N10" s="48">
        <v>0.371</v>
      </c>
      <c r="O10" s="48">
        <v>0.98099999999999998</v>
      </c>
      <c r="P10" s="48">
        <v>1.0900000000000001</v>
      </c>
    </row>
    <row r="11" spans="1:16" x14ac:dyDescent="0.2">
      <c r="A11" s="48" t="s">
        <v>181</v>
      </c>
      <c r="B11" s="48" t="s">
        <v>186</v>
      </c>
      <c r="C11" s="48">
        <v>0.54800000000000004</v>
      </c>
      <c r="D11" s="48">
        <v>0.69799999999999995</v>
      </c>
      <c r="E11" s="48">
        <v>0.68400000000000005</v>
      </c>
      <c r="F11" s="48">
        <v>0.51800000000000002</v>
      </c>
      <c r="G11" s="48">
        <v>0.46500000000000002</v>
      </c>
      <c r="H11" s="48">
        <v>0.84299999999999997</v>
      </c>
      <c r="I11" s="48">
        <v>8.1000000000000003E-2</v>
      </c>
      <c r="J11" s="48">
        <v>1.25</v>
      </c>
      <c r="K11" s="48">
        <v>0.75800000000000001</v>
      </c>
      <c r="L11" s="48">
        <v>0.84799999999999998</v>
      </c>
      <c r="M11" s="48">
        <v>0.51900000000000002</v>
      </c>
      <c r="N11" s="48">
        <v>0.83299999999999996</v>
      </c>
      <c r="O11" s="48">
        <v>1.29</v>
      </c>
      <c r="P11" s="48">
        <v>1.65</v>
      </c>
    </row>
    <row r="12" spans="1:16" x14ac:dyDescent="0.2">
      <c r="A12" s="48" t="s">
        <v>181</v>
      </c>
      <c r="B12" s="48" t="s">
        <v>187</v>
      </c>
      <c r="C12" s="48">
        <v>0.45500000000000002</v>
      </c>
      <c r="D12" s="48">
        <v>0.84199999999999997</v>
      </c>
      <c r="E12" s="48">
        <v>0.66</v>
      </c>
      <c r="F12" s="48">
        <v>0.82</v>
      </c>
      <c r="G12" s="48">
        <v>0.45500000000000002</v>
      </c>
      <c r="H12" s="48">
        <v>0.67500000000000004</v>
      </c>
      <c r="I12" s="48">
        <v>0.186</v>
      </c>
      <c r="J12" s="48">
        <v>0.97899999999999998</v>
      </c>
      <c r="K12" s="48">
        <v>1.1000000000000001</v>
      </c>
      <c r="L12" s="48">
        <v>0.61899999999999999</v>
      </c>
      <c r="M12" s="48">
        <v>0.63300000000000001</v>
      </c>
      <c r="N12" s="48">
        <v>0.87</v>
      </c>
      <c r="O12" s="48">
        <v>1.01</v>
      </c>
      <c r="P12" s="48">
        <v>0.91900000000000004</v>
      </c>
    </row>
    <row r="13" spans="1:16" x14ac:dyDescent="0.2">
      <c r="A13" s="48" t="s">
        <v>188</v>
      </c>
      <c r="B13" s="48" t="s">
        <v>189</v>
      </c>
      <c r="C13" s="48">
        <v>9.06</v>
      </c>
      <c r="D13" s="48">
        <v>9.27</v>
      </c>
      <c r="E13" s="48">
        <v>10.9</v>
      </c>
      <c r="F13" s="48">
        <v>8.61</v>
      </c>
      <c r="G13" s="48">
        <v>6.18</v>
      </c>
      <c r="H13" s="48">
        <v>7.15</v>
      </c>
      <c r="I13" s="48">
        <v>5.67</v>
      </c>
      <c r="J13" s="48">
        <v>3.31</v>
      </c>
      <c r="K13" s="48">
        <v>2.78</v>
      </c>
      <c r="L13" s="48">
        <v>6.08</v>
      </c>
      <c r="M13" s="48">
        <v>9.93</v>
      </c>
      <c r="N13" s="48">
        <v>5.41</v>
      </c>
      <c r="O13" s="48">
        <v>2.4</v>
      </c>
      <c r="P13" s="48">
        <v>4.67</v>
      </c>
    </row>
    <row r="14" spans="1:16" x14ac:dyDescent="0.2">
      <c r="A14" s="48" t="s">
        <v>191</v>
      </c>
      <c r="B14" s="48" t="s">
        <v>192</v>
      </c>
      <c r="C14" s="48">
        <v>0.14399999999999999</v>
      </c>
      <c r="D14" s="48">
        <v>0.215</v>
      </c>
      <c r="E14" s="48">
        <v>0.14799999999999999</v>
      </c>
      <c r="F14" s="48">
        <v>0.20899999999999999</v>
      </c>
      <c r="G14" s="48">
        <v>0.10100000000000001</v>
      </c>
      <c r="H14" s="48">
        <v>0.17</v>
      </c>
      <c r="I14" s="48">
        <v>6.4000000000000001E-2</v>
      </c>
      <c r="J14" s="48">
        <v>0.59399999999999997</v>
      </c>
      <c r="K14" s="48">
        <v>0.51400000000000001</v>
      </c>
      <c r="L14" s="48">
        <v>0.151</v>
      </c>
      <c r="M14" s="48">
        <v>0.217</v>
      </c>
      <c r="N14" s="48">
        <v>0.28299999999999997</v>
      </c>
      <c r="O14" s="48">
        <v>0.40200000000000002</v>
      </c>
      <c r="P14" s="48">
        <v>0.63800000000000001</v>
      </c>
    </row>
    <row r="15" spans="1:16" x14ac:dyDescent="0.2">
      <c r="A15" s="48" t="s">
        <v>191</v>
      </c>
      <c r="B15" s="48" t="s">
        <v>194</v>
      </c>
      <c r="C15" s="48">
        <v>5.1999999999999998E-2</v>
      </c>
      <c r="D15" s="48">
        <v>7.1999999999999995E-2</v>
      </c>
      <c r="E15" s="48">
        <v>5.7000000000000002E-2</v>
      </c>
      <c r="F15" s="48">
        <v>7.4999999999999997E-2</v>
      </c>
      <c r="G15" s="48">
        <v>5.2999999999999999E-2</v>
      </c>
      <c r="H15" s="48">
        <v>0.11799999999999999</v>
      </c>
      <c r="I15" s="48">
        <v>2.8000000000000001E-2</v>
      </c>
      <c r="J15" s="48">
        <v>0.105</v>
      </c>
      <c r="K15" s="48">
        <v>0.112</v>
      </c>
      <c r="L15" s="48">
        <v>7.6999999999999999E-2</v>
      </c>
      <c r="M15" s="48">
        <v>0.11600000000000001</v>
      </c>
      <c r="N15" s="48">
        <v>0.104</v>
      </c>
      <c r="O15" s="48">
        <v>0.09</v>
      </c>
      <c r="P15" s="48">
        <v>0.112</v>
      </c>
    </row>
    <row r="16" spans="1:16" x14ac:dyDescent="0.2">
      <c r="A16" s="48" t="s">
        <v>191</v>
      </c>
      <c r="B16" s="48" t="s">
        <v>195</v>
      </c>
      <c r="C16" s="48">
        <v>1.72</v>
      </c>
      <c r="D16" s="48">
        <v>1.22</v>
      </c>
      <c r="E16" s="48">
        <v>1.57</v>
      </c>
      <c r="F16" s="48">
        <v>2.04</v>
      </c>
      <c r="G16" s="48">
        <v>1.8</v>
      </c>
      <c r="H16" s="48">
        <v>1.55</v>
      </c>
      <c r="I16" s="48">
        <v>1.44</v>
      </c>
      <c r="J16" s="48">
        <v>2.1</v>
      </c>
      <c r="K16" s="48">
        <v>1.96</v>
      </c>
      <c r="L16" s="48">
        <v>1.56</v>
      </c>
      <c r="M16" s="48">
        <v>1.39</v>
      </c>
      <c r="N16" s="48">
        <v>1.58</v>
      </c>
      <c r="O16" s="48">
        <v>2.38</v>
      </c>
      <c r="P16" s="48">
        <v>2.4300000000000002</v>
      </c>
    </row>
    <row r="17" spans="1:16" x14ac:dyDescent="0.2">
      <c r="A17" s="48" t="s">
        <v>196</v>
      </c>
      <c r="B17" s="48" t="s">
        <v>197</v>
      </c>
      <c r="C17" s="48">
        <v>0.247</v>
      </c>
      <c r="D17" s="48">
        <v>0.157</v>
      </c>
      <c r="E17" s="48">
        <v>0.16</v>
      </c>
      <c r="F17" s="48">
        <v>0.20499999999999999</v>
      </c>
      <c r="G17" s="48">
        <v>0.38700000000000001</v>
      </c>
      <c r="H17" s="48">
        <v>0.186</v>
      </c>
      <c r="I17" s="48">
        <v>0.33900000000000002</v>
      </c>
      <c r="J17" s="48">
        <v>7.0999999999999994E-2</v>
      </c>
      <c r="K17" s="48">
        <v>0.109</v>
      </c>
      <c r="L17" s="48">
        <v>0.30299999999999999</v>
      </c>
      <c r="M17" s="48">
        <v>0.153</v>
      </c>
      <c r="N17" s="48">
        <v>0.112</v>
      </c>
      <c r="O17" s="48">
        <v>0.13900000000000001</v>
      </c>
      <c r="P17" s="48">
        <v>0.125</v>
      </c>
    </row>
    <row r="18" spans="1:16" x14ac:dyDescent="0.2">
      <c r="A18" s="48" t="s">
        <v>196</v>
      </c>
      <c r="B18" s="48" t="s">
        <v>198</v>
      </c>
      <c r="C18" s="48">
        <v>0.81499999999999995</v>
      </c>
      <c r="D18" s="48">
        <v>1.02</v>
      </c>
      <c r="E18" s="48">
        <v>0.91500000000000004</v>
      </c>
      <c r="F18" s="48">
        <v>0.63300000000000001</v>
      </c>
      <c r="G18" s="48">
        <v>0.80200000000000005</v>
      </c>
      <c r="H18" s="48">
        <v>0.96499999999999997</v>
      </c>
      <c r="I18" s="48">
        <v>0.82099999999999995</v>
      </c>
      <c r="J18" s="48">
        <v>0.77900000000000003</v>
      </c>
      <c r="K18" s="48">
        <v>0.56599999999999995</v>
      </c>
      <c r="L18" s="48">
        <v>0.60899999999999999</v>
      </c>
      <c r="M18" s="48">
        <v>0.97</v>
      </c>
      <c r="N18" s="48">
        <v>0.75</v>
      </c>
      <c r="O18" s="48">
        <v>0.57199999999999995</v>
      </c>
      <c r="P18" s="48">
        <v>0.56000000000000005</v>
      </c>
    </row>
    <row r="19" spans="1:16" x14ac:dyDescent="0.2">
      <c r="A19" s="48" t="s">
        <v>199</v>
      </c>
      <c r="B19" s="48" t="s">
        <v>200</v>
      </c>
      <c r="C19" s="48">
        <v>31.7</v>
      </c>
      <c r="D19" s="48">
        <v>29.9</v>
      </c>
      <c r="E19" s="48">
        <v>15.8</v>
      </c>
      <c r="F19" s="48">
        <v>16</v>
      </c>
      <c r="G19" s="48">
        <v>33.200000000000003</v>
      </c>
      <c r="H19" s="48">
        <v>19.8</v>
      </c>
      <c r="I19" s="48">
        <v>41.1</v>
      </c>
      <c r="J19" s="48">
        <v>11.6</v>
      </c>
      <c r="K19" s="48">
        <v>12.3</v>
      </c>
      <c r="L19" s="48">
        <v>24.8</v>
      </c>
      <c r="M19" s="48">
        <v>18.600000000000001</v>
      </c>
      <c r="N19" s="48">
        <v>16.2</v>
      </c>
      <c r="O19" s="48">
        <v>9.7799999999999994</v>
      </c>
      <c r="P19" s="48">
        <v>7.7</v>
      </c>
    </row>
    <row r="20" spans="1:16" x14ac:dyDescent="0.2">
      <c r="A20" s="48" t="s">
        <v>199</v>
      </c>
      <c r="B20" s="48" t="s">
        <v>201</v>
      </c>
      <c r="C20" s="48">
        <v>8.6300000000000008</v>
      </c>
      <c r="D20" s="48">
        <v>14.1</v>
      </c>
      <c r="E20" s="48">
        <v>6.16</v>
      </c>
      <c r="F20" s="48">
        <v>10.6</v>
      </c>
      <c r="G20" s="48">
        <v>13.1</v>
      </c>
      <c r="H20" s="48">
        <v>8.67</v>
      </c>
      <c r="I20" s="48">
        <v>11.3</v>
      </c>
      <c r="J20" s="48">
        <v>6.33</v>
      </c>
      <c r="K20" s="48">
        <v>5.92</v>
      </c>
      <c r="L20" s="48">
        <v>9.69</v>
      </c>
      <c r="M20" s="48">
        <v>7.89</v>
      </c>
      <c r="N20" s="48">
        <v>7.23</v>
      </c>
      <c r="O20" s="48">
        <v>7.08</v>
      </c>
      <c r="P20" s="48">
        <v>5.58</v>
      </c>
    </row>
    <row r="21" spans="1:16" x14ac:dyDescent="0.2">
      <c r="A21" s="48" t="s">
        <v>202</v>
      </c>
      <c r="B21" s="48" t="s">
        <v>203</v>
      </c>
      <c r="C21" s="48">
        <v>1.79</v>
      </c>
      <c r="D21" s="48">
        <v>1.97</v>
      </c>
      <c r="E21" s="48">
        <v>1.68</v>
      </c>
      <c r="F21" s="48">
        <v>1.62</v>
      </c>
      <c r="G21" s="48">
        <v>2.0499999999999998</v>
      </c>
      <c r="H21" s="48">
        <v>1.84</v>
      </c>
      <c r="I21" s="48">
        <v>1.85</v>
      </c>
      <c r="J21" s="48">
        <v>2.35</v>
      </c>
      <c r="K21" s="48">
        <v>2.12</v>
      </c>
      <c r="L21" s="48">
        <v>2.09</v>
      </c>
      <c r="M21" s="48">
        <v>2.4900000000000002</v>
      </c>
      <c r="N21" s="48">
        <v>2.62</v>
      </c>
      <c r="O21" s="48">
        <v>2.3199999999999998</v>
      </c>
      <c r="P21" s="48">
        <v>2.72</v>
      </c>
    </row>
    <row r="22" spans="1:16" x14ac:dyDescent="0.2">
      <c r="A22" s="48" t="s">
        <v>202</v>
      </c>
      <c r="B22" s="48" t="s">
        <v>204</v>
      </c>
      <c r="C22" s="48">
        <v>0.92900000000000005</v>
      </c>
      <c r="D22" s="48">
        <v>0.97599999999999998</v>
      </c>
      <c r="E22" s="48">
        <v>0.80900000000000005</v>
      </c>
      <c r="F22" s="48">
        <v>1.1200000000000001</v>
      </c>
      <c r="G22" s="48">
        <v>0.94699999999999995</v>
      </c>
      <c r="H22" s="48">
        <v>0.99299999999999999</v>
      </c>
      <c r="I22" s="48">
        <v>0.95399999999999996</v>
      </c>
      <c r="J22" s="48">
        <v>1.85</v>
      </c>
      <c r="K22" s="48">
        <v>1.64</v>
      </c>
      <c r="L22" s="48">
        <v>1.21</v>
      </c>
      <c r="M22" s="48">
        <v>1.26</v>
      </c>
      <c r="N22" s="48">
        <v>1.39</v>
      </c>
      <c r="O22" s="48">
        <v>1.44</v>
      </c>
      <c r="P22" s="48">
        <v>1.75</v>
      </c>
    </row>
    <row r="23" spans="1:16" x14ac:dyDescent="0.2">
      <c r="A23" s="48" t="s">
        <v>202</v>
      </c>
      <c r="B23" s="48" t="s">
        <v>206</v>
      </c>
      <c r="C23" s="48">
        <v>0.41499999999999998</v>
      </c>
      <c r="D23" s="48">
        <v>0.46400000000000002</v>
      </c>
      <c r="E23" s="48">
        <v>0.378</v>
      </c>
      <c r="F23" s="48">
        <v>0.51300000000000001</v>
      </c>
      <c r="G23" s="48">
        <v>0.499</v>
      </c>
      <c r="H23" s="48">
        <v>0.46899999999999997</v>
      </c>
      <c r="I23" s="48">
        <v>0.432</v>
      </c>
      <c r="J23" s="48">
        <v>0.84199999999999997</v>
      </c>
      <c r="K23" s="48">
        <v>0.69299999999999995</v>
      </c>
      <c r="L23" s="48">
        <v>0.58899999999999997</v>
      </c>
      <c r="M23" s="48">
        <v>0.58599999999999997</v>
      </c>
      <c r="N23" s="48">
        <v>0.64300000000000002</v>
      </c>
      <c r="O23" s="48">
        <v>0.60899999999999999</v>
      </c>
      <c r="P23" s="48">
        <v>0.84399999999999997</v>
      </c>
    </row>
    <row r="24" spans="1:16" x14ac:dyDescent="0.2">
      <c r="A24" s="48" t="s">
        <v>202</v>
      </c>
      <c r="B24" s="48" t="s">
        <v>207</v>
      </c>
      <c r="C24" s="48">
        <v>0.48199999999999998</v>
      </c>
      <c r="D24" s="48">
        <v>0.68</v>
      </c>
      <c r="E24" s="48">
        <v>0.44400000000000001</v>
      </c>
      <c r="F24" s="48">
        <v>0.67900000000000005</v>
      </c>
      <c r="G24" s="48">
        <v>0.64700000000000002</v>
      </c>
      <c r="H24" s="48">
        <v>0.625</v>
      </c>
      <c r="I24" s="48">
        <v>0.48399999999999999</v>
      </c>
      <c r="J24" s="48">
        <v>1.07</v>
      </c>
      <c r="K24" s="48">
        <v>0.91500000000000004</v>
      </c>
      <c r="L24" s="48">
        <v>0.78800000000000003</v>
      </c>
      <c r="M24" s="48">
        <v>0.72799999999999998</v>
      </c>
      <c r="N24" s="48">
        <v>0.78800000000000003</v>
      </c>
      <c r="O24" s="48">
        <v>0.76</v>
      </c>
      <c r="P24" s="48">
        <v>0.96399999999999997</v>
      </c>
    </row>
    <row r="25" spans="1:16" x14ac:dyDescent="0.2">
      <c r="A25" s="48" t="s">
        <v>202</v>
      </c>
      <c r="B25" s="48" t="s">
        <v>208</v>
      </c>
      <c r="C25" s="48">
        <v>1.56</v>
      </c>
      <c r="D25" s="48">
        <v>1.66</v>
      </c>
      <c r="E25" s="48">
        <v>1.3</v>
      </c>
      <c r="F25" s="48">
        <v>1.89</v>
      </c>
      <c r="G25" s="48">
        <v>1.68</v>
      </c>
      <c r="H25" s="48">
        <v>1.64</v>
      </c>
      <c r="I25" s="48">
        <v>1.9</v>
      </c>
      <c r="J25" s="48">
        <v>2.92</v>
      </c>
      <c r="K25" s="48">
        <v>2.2799999999999998</v>
      </c>
      <c r="L25" s="48">
        <v>1.85</v>
      </c>
      <c r="M25" s="48">
        <v>1.99</v>
      </c>
      <c r="N25" s="48">
        <v>1.98</v>
      </c>
      <c r="O25" s="48">
        <v>2.02</v>
      </c>
      <c r="P25" s="48">
        <v>2.91</v>
      </c>
    </row>
    <row r="26" spans="1:16" x14ac:dyDescent="0.2">
      <c r="A26" s="48" t="s">
        <v>202</v>
      </c>
      <c r="B26" s="48" t="s">
        <v>209</v>
      </c>
      <c r="C26" s="48">
        <v>1.23</v>
      </c>
      <c r="D26" s="48">
        <v>1.37</v>
      </c>
      <c r="E26" s="48">
        <v>1.02</v>
      </c>
      <c r="F26" s="48">
        <v>1.57</v>
      </c>
      <c r="G26" s="48">
        <v>1.38</v>
      </c>
      <c r="H26" s="48">
        <v>1.27</v>
      </c>
      <c r="I26" s="48">
        <v>0.97599999999999998</v>
      </c>
      <c r="J26" s="48">
        <v>1.98</v>
      </c>
      <c r="K26" s="48">
        <v>1.94</v>
      </c>
      <c r="L26" s="48">
        <v>1.55</v>
      </c>
      <c r="M26" s="48">
        <v>1.51</v>
      </c>
      <c r="N26" s="48">
        <v>1.7</v>
      </c>
      <c r="O26" s="48">
        <v>1.67</v>
      </c>
      <c r="P26" s="48">
        <v>2</v>
      </c>
    </row>
    <row r="27" spans="1:16" x14ac:dyDescent="0.2">
      <c r="A27" s="48" t="s">
        <v>202</v>
      </c>
      <c r="B27" s="48" t="s">
        <v>210</v>
      </c>
      <c r="C27" s="48">
        <v>0.876</v>
      </c>
      <c r="D27" s="48">
        <v>1.07</v>
      </c>
      <c r="E27" s="48">
        <v>0.81200000000000006</v>
      </c>
      <c r="F27" s="48">
        <v>1.35</v>
      </c>
      <c r="G27" s="48">
        <v>0.81699999999999995</v>
      </c>
      <c r="H27" s="48">
        <v>0.93100000000000005</v>
      </c>
      <c r="I27" s="48">
        <v>0.66900000000000004</v>
      </c>
      <c r="J27" s="48">
        <v>2.29</v>
      </c>
      <c r="K27" s="48">
        <v>2.0699999999999998</v>
      </c>
      <c r="L27" s="48">
        <v>1.1499999999999999</v>
      </c>
      <c r="M27" s="48">
        <v>1.33</v>
      </c>
      <c r="N27" s="48">
        <v>1.48</v>
      </c>
      <c r="O27" s="48">
        <v>1.71</v>
      </c>
      <c r="P27" s="48">
        <v>2.17</v>
      </c>
    </row>
    <row r="28" spans="1:16" x14ac:dyDescent="0.2">
      <c r="A28" s="48" t="s">
        <v>202</v>
      </c>
      <c r="B28" s="48" t="s">
        <v>211</v>
      </c>
      <c r="C28" s="48">
        <v>0.313</v>
      </c>
      <c r="D28" s="48">
        <v>0.28199999999999997</v>
      </c>
      <c r="E28" s="48">
        <v>0.27400000000000002</v>
      </c>
      <c r="F28" s="48">
        <v>0.38800000000000001</v>
      </c>
      <c r="G28" s="48">
        <v>0.29799999999999999</v>
      </c>
      <c r="H28" s="48">
        <v>0.30399999999999999</v>
      </c>
      <c r="I28" s="48">
        <v>0.29599999999999999</v>
      </c>
      <c r="J28" s="48">
        <v>0.52400000000000002</v>
      </c>
      <c r="K28" s="48">
        <v>0.46600000000000003</v>
      </c>
      <c r="L28" s="48">
        <v>0.31900000000000001</v>
      </c>
      <c r="M28" s="48">
        <v>0.379</v>
      </c>
      <c r="N28" s="48">
        <v>0.38600000000000001</v>
      </c>
      <c r="O28" s="48">
        <v>0.48199999999999998</v>
      </c>
      <c r="P28" s="48">
        <v>0.57199999999999995</v>
      </c>
    </row>
    <row r="29" spans="1:16" x14ac:dyDescent="0.2">
      <c r="A29" s="48" t="s">
        <v>202</v>
      </c>
      <c r="B29" s="48" t="s">
        <v>212</v>
      </c>
      <c r="C29" s="48">
        <v>0.32100000000000001</v>
      </c>
      <c r="D29" s="48">
        <v>0.35</v>
      </c>
      <c r="E29" s="48">
        <v>0.28799999999999998</v>
      </c>
      <c r="F29" s="48">
        <v>0.48099999999999998</v>
      </c>
      <c r="G29" s="48">
        <v>0.28799999999999998</v>
      </c>
      <c r="H29" s="48">
        <v>0.33700000000000002</v>
      </c>
      <c r="I29" s="48">
        <v>0.32800000000000001</v>
      </c>
      <c r="J29" s="48">
        <v>1.02</v>
      </c>
      <c r="K29" s="48">
        <v>0.78500000000000003</v>
      </c>
      <c r="L29" s="48">
        <v>0.4</v>
      </c>
      <c r="M29" s="48">
        <v>0.46500000000000002</v>
      </c>
      <c r="N29" s="48">
        <v>0.49299999999999999</v>
      </c>
      <c r="O29" s="48">
        <v>0.67500000000000004</v>
      </c>
      <c r="P29" s="48">
        <v>0.93799999999999994</v>
      </c>
    </row>
    <row r="30" spans="1:16" x14ac:dyDescent="0.2">
      <c r="A30" s="48" t="s">
        <v>202</v>
      </c>
      <c r="B30" s="48" t="s">
        <v>213</v>
      </c>
      <c r="C30" s="48">
        <v>0.51200000000000001</v>
      </c>
      <c r="D30" s="48">
        <v>0.60899999999999999</v>
      </c>
      <c r="E30" s="48">
        <v>0.47799999999999998</v>
      </c>
      <c r="F30" s="48">
        <v>0.63800000000000001</v>
      </c>
      <c r="G30" s="48">
        <v>0.622</v>
      </c>
      <c r="H30" s="48">
        <v>0.58899999999999997</v>
      </c>
      <c r="I30" s="48">
        <v>0.67</v>
      </c>
      <c r="J30" s="48">
        <v>1.2</v>
      </c>
      <c r="K30" s="48">
        <v>0.89700000000000002</v>
      </c>
      <c r="L30" s="48">
        <v>0.64400000000000002</v>
      </c>
      <c r="M30" s="48">
        <v>0.68700000000000006</v>
      </c>
      <c r="N30" s="48">
        <v>0.6</v>
      </c>
      <c r="O30" s="48">
        <v>0.71299999999999997</v>
      </c>
      <c r="P30" s="48">
        <v>1.03</v>
      </c>
    </row>
    <row r="31" spans="1:16" x14ac:dyDescent="0.2">
      <c r="A31" s="48" t="s">
        <v>202</v>
      </c>
      <c r="B31" s="48" t="s">
        <v>214</v>
      </c>
      <c r="C31" s="48">
        <v>6.13</v>
      </c>
      <c r="D31" s="48">
        <v>7.02</v>
      </c>
      <c r="E31" s="48">
        <v>6.25</v>
      </c>
      <c r="F31" s="48">
        <v>8.76</v>
      </c>
      <c r="G31" s="48">
        <v>3.91</v>
      </c>
      <c r="H31" s="48">
        <v>6.47</v>
      </c>
      <c r="I31" s="48">
        <v>2.98</v>
      </c>
      <c r="J31" s="48">
        <v>9.9700000000000006</v>
      </c>
      <c r="K31" s="48">
        <v>11.4</v>
      </c>
      <c r="L31" s="48">
        <v>4.57</v>
      </c>
      <c r="M31" s="48">
        <v>7.74</v>
      </c>
      <c r="N31" s="48">
        <v>10.3</v>
      </c>
      <c r="O31" s="48">
        <v>10.5</v>
      </c>
      <c r="P31" s="48">
        <v>14.3</v>
      </c>
    </row>
    <row r="32" spans="1:16" x14ac:dyDescent="0.2">
      <c r="A32" s="48" t="s">
        <v>202</v>
      </c>
      <c r="B32" s="48" t="s">
        <v>215</v>
      </c>
      <c r="C32" s="48">
        <v>1.26</v>
      </c>
      <c r="D32" s="48">
        <v>0.76500000000000001</v>
      </c>
      <c r="E32" s="48">
        <v>0.91500000000000004</v>
      </c>
      <c r="F32" s="48">
        <v>0.94299999999999995</v>
      </c>
      <c r="G32" s="48">
        <v>0.68500000000000005</v>
      </c>
      <c r="H32" s="48">
        <v>0.65800000000000003</v>
      </c>
      <c r="I32" s="48">
        <v>0.92700000000000005</v>
      </c>
      <c r="J32" s="48">
        <v>1.99</v>
      </c>
      <c r="K32" s="48">
        <v>1.51</v>
      </c>
      <c r="L32" s="48">
        <v>1.1000000000000001</v>
      </c>
      <c r="M32" s="48">
        <v>1.22</v>
      </c>
      <c r="N32" s="48">
        <v>0.83199999999999996</v>
      </c>
      <c r="O32" s="48">
        <v>1.43</v>
      </c>
      <c r="P32" s="48">
        <v>2.02</v>
      </c>
    </row>
    <row r="33" spans="1:16" x14ac:dyDescent="0.2">
      <c r="A33" s="48" t="s">
        <v>202</v>
      </c>
      <c r="B33" s="48" t="s">
        <v>216</v>
      </c>
      <c r="C33" s="48">
        <v>1.44</v>
      </c>
      <c r="D33" s="48">
        <v>1.28</v>
      </c>
      <c r="E33" s="48">
        <v>1.19</v>
      </c>
      <c r="F33" s="48">
        <v>2.44</v>
      </c>
      <c r="G33" s="48">
        <v>1.33</v>
      </c>
      <c r="H33" s="48">
        <v>1.34</v>
      </c>
      <c r="I33" s="48">
        <v>1.65</v>
      </c>
      <c r="J33" s="48">
        <v>2.52</v>
      </c>
      <c r="K33" s="48">
        <v>2.37</v>
      </c>
      <c r="L33" s="48">
        <v>1.47</v>
      </c>
      <c r="M33" s="48">
        <v>1.71</v>
      </c>
      <c r="N33" s="48">
        <v>1.95</v>
      </c>
      <c r="O33" s="48">
        <v>2.36</v>
      </c>
      <c r="P33" s="48">
        <v>2.89</v>
      </c>
    </row>
    <row r="34" spans="1:16" x14ac:dyDescent="0.2">
      <c r="A34" s="48" t="s">
        <v>202</v>
      </c>
      <c r="B34" s="48" t="s">
        <v>217</v>
      </c>
      <c r="C34" s="48">
        <v>0.19900000000000001</v>
      </c>
      <c r="D34" s="48">
        <v>0.188</v>
      </c>
      <c r="E34" s="48">
        <v>0.16200000000000001</v>
      </c>
      <c r="F34" s="48">
        <v>0.30399999999999999</v>
      </c>
      <c r="G34" s="48">
        <v>0.156</v>
      </c>
      <c r="H34" s="48">
        <v>0.186</v>
      </c>
      <c r="I34" s="48">
        <v>0.20599999999999999</v>
      </c>
      <c r="J34" s="48">
        <v>0.35099999999999998</v>
      </c>
      <c r="K34" s="48">
        <v>0.34300000000000003</v>
      </c>
      <c r="L34" s="48">
        <v>0.188</v>
      </c>
      <c r="M34" s="48">
        <v>0.22900000000000001</v>
      </c>
      <c r="N34" s="48">
        <v>0.23200000000000001</v>
      </c>
      <c r="O34" s="48">
        <v>0.32300000000000001</v>
      </c>
      <c r="P34" s="48">
        <v>0.42399999999999999</v>
      </c>
    </row>
    <row r="35" spans="1:16" x14ac:dyDescent="0.2">
      <c r="A35" s="48" t="s">
        <v>202</v>
      </c>
      <c r="B35" s="48" t="s">
        <v>218</v>
      </c>
      <c r="C35" s="48">
        <v>6.6000000000000003E-2</v>
      </c>
      <c r="D35" s="48">
        <v>9.9000000000000005E-2</v>
      </c>
      <c r="E35" s="48">
        <v>6.8000000000000005E-2</v>
      </c>
      <c r="F35" s="48">
        <v>8.6999999999999994E-2</v>
      </c>
      <c r="G35" s="48">
        <v>6.9000000000000006E-2</v>
      </c>
      <c r="H35" s="48">
        <v>9.5000000000000001E-2</v>
      </c>
      <c r="I35" s="48">
        <v>5.0999999999999997E-2</v>
      </c>
      <c r="J35" s="48">
        <v>0.10100000000000001</v>
      </c>
      <c r="K35" s="48">
        <v>0.10199999999999999</v>
      </c>
      <c r="L35" s="48">
        <v>7.3999999999999996E-2</v>
      </c>
      <c r="M35" s="48">
        <v>9.4E-2</v>
      </c>
      <c r="N35" s="48">
        <v>0.115</v>
      </c>
      <c r="O35" s="48">
        <v>9.5000000000000001E-2</v>
      </c>
      <c r="P35" s="48">
        <v>0.115</v>
      </c>
    </row>
    <row r="36" spans="1:16" x14ac:dyDescent="0.2">
      <c r="A36" s="48" t="s">
        <v>202</v>
      </c>
      <c r="B36" s="48" t="s">
        <v>219</v>
      </c>
      <c r="C36" s="48">
        <v>5.25</v>
      </c>
      <c r="D36" s="48">
        <v>6.68</v>
      </c>
      <c r="E36" s="48">
        <v>5.43</v>
      </c>
      <c r="F36" s="48">
        <v>9.19</v>
      </c>
      <c r="G36" s="48">
        <v>2.98</v>
      </c>
      <c r="H36" s="48">
        <v>5.48</v>
      </c>
      <c r="I36" s="48">
        <v>2.74</v>
      </c>
      <c r="J36" s="48">
        <v>9.86</v>
      </c>
      <c r="K36" s="48">
        <v>11.4</v>
      </c>
      <c r="L36" s="48">
        <v>3.58</v>
      </c>
      <c r="M36" s="48">
        <v>7.58</v>
      </c>
      <c r="N36" s="48">
        <v>8.49</v>
      </c>
      <c r="O36" s="48">
        <v>12.9</v>
      </c>
      <c r="P36" s="48">
        <v>12.4</v>
      </c>
    </row>
    <row r="37" spans="1:16" x14ac:dyDescent="0.2">
      <c r="A37" s="48" t="s">
        <v>202</v>
      </c>
      <c r="B37" s="48" t="s">
        <v>220</v>
      </c>
      <c r="C37" s="48">
        <v>0.77300000000000002</v>
      </c>
      <c r="D37" s="48">
        <v>0.78</v>
      </c>
      <c r="E37" s="48">
        <v>0.752</v>
      </c>
      <c r="F37" s="48">
        <v>1.41</v>
      </c>
      <c r="G37" s="48">
        <v>0.35899999999999999</v>
      </c>
      <c r="H37" s="48">
        <v>0.59899999999999998</v>
      </c>
      <c r="I37" s="48">
        <v>0.29799999999999999</v>
      </c>
      <c r="J37" s="48">
        <v>1.66</v>
      </c>
      <c r="K37" s="48">
        <v>1.74</v>
      </c>
      <c r="L37" s="48">
        <v>0.46</v>
      </c>
      <c r="M37" s="48">
        <v>1.1399999999999999</v>
      </c>
      <c r="N37" s="48">
        <v>1.1299999999999999</v>
      </c>
      <c r="O37" s="48">
        <v>1.97</v>
      </c>
      <c r="P37" s="48">
        <v>2.0499999999999998</v>
      </c>
    </row>
    <row r="38" spans="1:16" x14ac:dyDescent="0.2">
      <c r="A38" s="48" t="s">
        <v>202</v>
      </c>
      <c r="B38" s="48" t="s">
        <v>221</v>
      </c>
      <c r="C38" s="48">
        <v>0.89300000000000002</v>
      </c>
      <c r="D38" s="48">
        <v>0.35599999999999998</v>
      </c>
      <c r="E38" s="48">
        <v>0.59199999999999997</v>
      </c>
      <c r="F38" s="48">
        <v>0.84699999999999998</v>
      </c>
      <c r="G38" s="48">
        <v>1.04</v>
      </c>
      <c r="H38" s="48">
        <v>0.55200000000000005</v>
      </c>
      <c r="I38" s="48">
        <v>1.1000000000000001</v>
      </c>
      <c r="J38" s="48">
        <v>0.24099999999999999</v>
      </c>
      <c r="K38" s="48">
        <v>0.35799999999999998</v>
      </c>
      <c r="L38" s="48">
        <v>0.88700000000000001</v>
      </c>
      <c r="M38" s="48">
        <v>0.38700000000000001</v>
      </c>
      <c r="N38" s="48">
        <v>0.379</v>
      </c>
      <c r="O38" s="48">
        <v>0.34200000000000003</v>
      </c>
      <c r="P38" s="48">
        <v>0.33100000000000002</v>
      </c>
    </row>
    <row r="39" spans="1:16" x14ac:dyDescent="0.2">
      <c r="A39" s="48" t="s">
        <v>202</v>
      </c>
      <c r="B39" s="48" t="s">
        <v>222</v>
      </c>
      <c r="C39" s="48">
        <v>0.33700000000000002</v>
      </c>
      <c r="D39" s="48">
        <v>0.30599999999999999</v>
      </c>
      <c r="E39" s="48">
        <v>0.27500000000000002</v>
      </c>
      <c r="F39" s="48">
        <v>0.48</v>
      </c>
      <c r="G39" s="48">
        <v>0.26400000000000001</v>
      </c>
      <c r="H39" s="48">
        <v>0.28100000000000003</v>
      </c>
      <c r="I39" s="48">
        <v>0.32500000000000001</v>
      </c>
      <c r="J39" s="48">
        <v>0.45200000000000001</v>
      </c>
      <c r="K39" s="48">
        <v>0.53800000000000003</v>
      </c>
      <c r="L39" s="48">
        <v>0.312</v>
      </c>
      <c r="M39" s="48">
        <v>0.434</v>
      </c>
      <c r="N39" s="48">
        <v>0.39</v>
      </c>
      <c r="O39" s="48">
        <v>0.51700000000000002</v>
      </c>
      <c r="P39" s="48">
        <v>0.47099999999999997</v>
      </c>
    </row>
    <row r="40" spans="1:16" x14ac:dyDescent="0.2">
      <c r="A40" s="48" t="s">
        <v>202</v>
      </c>
      <c r="B40" s="48" t="s">
        <v>223</v>
      </c>
      <c r="C40" s="48">
        <v>0.16200000000000001</v>
      </c>
      <c r="D40" s="48">
        <v>0.222</v>
      </c>
      <c r="E40" s="48">
        <v>0.155</v>
      </c>
      <c r="F40" s="48">
        <v>0.247</v>
      </c>
      <c r="G40" s="48">
        <v>0.124</v>
      </c>
      <c r="H40" s="48">
        <v>0.17899999999999999</v>
      </c>
      <c r="I40" s="48">
        <v>0.112</v>
      </c>
      <c r="J40" s="48">
        <v>0.79400000000000004</v>
      </c>
      <c r="K40" s="48">
        <v>0.496</v>
      </c>
      <c r="L40" s="48">
        <v>0.14899999999999999</v>
      </c>
      <c r="M40" s="48">
        <v>0.20399999999999999</v>
      </c>
      <c r="N40" s="48">
        <v>0.30099999999999999</v>
      </c>
      <c r="O40" s="48">
        <v>0.41099999999999998</v>
      </c>
      <c r="P40" s="48">
        <v>0.81899999999999995</v>
      </c>
    </row>
    <row r="41" spans="1:16" x14ac:dyDescent="0.2">
      <c r="A41" s="48" t="s">
        <v>202</v>
      </c>
      <c r="B41" s="48" t="s">
        <v>224</v>
      </c>
      <c r="C41" s="48">
        <v>0.45700000000000002</v>
      </c>
      <c r="D41" s="48">
        <v>0.53400000000000003</v>
      </c>
      <c r="E41" s="48">
        <v>0.47599999999999998</v>
      </c>
      <c r="F41" s="48">
        <v>0.79300000000000004</v>
      </c>
      <c r="G41" s="48">
        <v>0.32900000000000001</v>
      </c>
      <c r="H41" s="48">
        <v>0.45300000000000001</v>
      </c>
      <c r="I41" s="48">
        <v>0.48599999999999999</v>
      </c>
      <c r="J41" s="48">
        <v>1.59</v>
      </c>
      <c r="K41" s="48">
        <v>1.28</v>
      </c>
      <c r="L41" s="48">
        <v>0.371</v>
      </c>
      <c r="M41" s="48">
        <v>0.62</v>
      </c>
      <c r="N41" s="48">
        <v>0.79800000000000004</v>
      </c>
      <c r="O41" s="48">
        <v>1.1499999999999999</v>
      </c>
      <c r="P41" s="48">
        <v>1.77</v>
      </c>
    </row>
    <row r="42" spans="1:16" x14ac:dyDescent="0.2">
      <c r="A42" s="48" t="s">
        <v>202</v>
      </c>
      <c r="B42" s="48" t="s">
        <v>225</v>
      </c>
      <c r="C42" s="48">
        <v>155</v>
      </c>
      <c r="D42" s="48">
        <v>162</v>
      </c>
      <c r="E42" s="48">
        <v>134</v>
      </c>
      <c r="F42" s="48">
        <v>168</v>
      </c>
      <c r="G42" s="48">
        <v>183</v>
      </c>
      <c r="H42" s="48">
        <v>156</v>
      </c>
      <c r="I42" s="48">
        <v>200</v>
      </c>
      <c r="J42" s="48">
        <v>144</v>
      </c>
      <c r="K42" s="48">
        <v>126</v>
      </c>
      <c r="L42" s="48">
        <v>154</v>
      </c>
      <c r="M42" s="48">
        <v>146</v>
      </c>
      <c r="N42" s="48">
        <v>156</v>
      </c>
      <c r="O42" s="48">
        <v>144</v>
      </c>
      <c r="P42" s="48">
        <v>138</v>
      </c>
    </row>
    <row r="43" spans="1:16" x14ac:dyDescent="0.2">
      <c r="A43" s="48" t="s">
        <v>202</v>
      </c>
      <c r="B43" s="48" t="s">
        <v>226</v>
      </c>
      <c r="C43" s="48">
        <v>0.81299999999999994</v>
      </c>
      <c r="D43" s="48">
        <v>1.39</v>
      </c>
      <c r="E43" s="48">
        <v>1.04</v>
      </c>
      <c r="F43" s="48">
        <v>1.62</v>
      </c>
      <c r="G43" s="48">
        <v>0.25600000000000001</v>
      </c>
      <c r="H43" s="48">
        <v>0.94199999999999995</v>
      </c>
      <c r="I43" s="48">
        <v>7.6999999999999999E-2</v>
      </c>
      <c r="J43" s="48">
        <v>1.6</v>
      </c>
      <c r="K43" s="48">
        <v>2.0699999999999998</v>
      </c>
      <c r="L43" s="48">
        <v>0.38</v>
      </c>
      <c r="M43" s="48">
        <v>1.35</v>
      </c>
      <c r="N43" s="48">
        <v>1.88</v>
      </c>
      <c r="O43" s="48">
        <v>2.02</v>
      </c>
      <c r="P43" s="48">
        <v>2.48</v>
      </c>
    </row>
    <row r="44" spans="1:16" x14ac:dyDescent="0.2">
      <c r="A44" s="48" t="s">
        <v>202</v>
      </c>
      <c r="B44" s="48" t="s">
        <v>227</v>
      </c>
      <c r="C44" s="48">
        <v>0.379</v>
      </c>
      <c r="D44" s="48">
        <v>0.32600000000000001</v>
      </c>
      <c r="E44" s="48">
        <v>0.32700000000000001</v>
      </c>
      <c r="F44" s="48">
        <v>0.52100000000000002</v>
      </c>
      <c r="G44" s="48">
        <v>0.39100000000000001</v>
      </c>
      <c r="H44" s="48">
        <v>0.38100000000000001</v>
      </c>
      <c r="I44" s="48">
        <v>0.48299999999999998</v>
      </c>
      <c r="J44" s="48">
        <v>0.498</v>
      </c>
      <c r="K44" s="48">
        <v>0.497</v>
      </c>
      <c r="L44" s="48">
        <v>0.39400000000000002</v>
      </c>
      <c r="M44" s="48">
        <v>0.503</v>
      </c>
      <c r="N44" s="48">
        <v>0.41399999999999998</v>
      </c>
      <c r="O44" s="48">
        <v>0.501</v>
      </c>
      <c r="P44" s="48">
        <v>0.52800000000000002</v>
      </c>
    </row>
    <row r="45" spans="1:16" x14ac:dyDescent="0.2">
      <c r="A45" s="48" t="s">
        <v>202</v>
      </c>
      <c r="B45" s="48" t="s">
        <v>228</v>
      </c>
      <c r="C45" s="48">
        <v>0.24</v>
      </c>
      <c r="D45" s="48">
        <v>0.312</v>
      </c>
      <c r="E45" s="48">
        <v>0.26400000000000001</v>
      </c>
      <c r="F45" s="48">
        <v>0.379</v>
      </c>
      <c r="G45" s="48">
        <v>0.20799999999999999</v>
      </c>
      <c r="H45" s="48">
        <v>0.28799999999999998</v>
      </c>
      <c r="I45" s="48">
        <v>0.23799999999999999</v>
      </c>
      <c r="J45" s="48">
        <v>0.41</v>
      </c>
      <c r="K45" s="48">
        <v>0.439</v>
      </c>
      <c r="L45" s="48">
        <v>0.217</v>
      </c>
      <c r="M45" s="48">
        <v>0.33600000000000002</v>
      </c>
      <c r="N45" s="48">
        <v>0.375</v>
      </c>
      <c r="O45" s="48">
        <v>0.42299999999999999</v>
      </c>
      <c r="P45" s="48">
        <v>0.44</v>
      </c>
    </row>
    <row r="46" spans="1:16" x14ac:dyDescent="0.2">
      <c r="A46" s="48" t="s">
        <v>202</v>
      </c>
      <c r="B46" s="48" t="s">
        <v>229</v>
      </c>
      <c r="C46" s="48">
        <v>1.29</v>
      </c>
      <c r="D46" s="48">
        <v>1.34</v>
      </c>
      <c r="E46" s="48">
        <v>1.17</v>
      </c>
      <c r="F46" s="48">
        <v>2.09</v>
      </c>
      <c r="G46" s="48">
        <v>1.23</v>
      </c>
      <c r="H46" s="48">
        <v>1.35</v>
      </c>
      <c r="I46" s="48">
        <v>1.78</v>
      </c>
      <c r="J46" s="48">
        <v>3.03</v>
      </c>
      <c r="K46" s="48">
        <v>2.56</v>
      </c>
      <c r="L46" s="48">
        <v>1.28</v>
      </c>
      <c r="M46" s="48">
        <v>1.48</v>
      </c>
      <c r="N46" s="48">
        <v>1.93</v>
      </c>
      <c r="O46" s="48">
        <v>2.14</v>
      </c>
      <c r="P46" s="48">
        <v>3.28</v>
      </c>
    </row>
    <row r="47" spans="1:16" x14ac:dyDescent="0.2">
      <c r="A47" s="48" t="s">
        <v>202</v>
      </c>
      <c r="B47" s="48" t="s">
        <v>230</v>
      </c>
      <c r="C47" s="48">
        <v>0.54200000000000004</v>
      </c>
      <c r="D47" s="48">
        <v>0.625</v>
      </c>
      <c r="E47" s="48">
        <v>0.505</v>
      </c>
      <c r="F47" s="48">
        <v>0.92500000000000004</v>
      </c>
      <c r="G47" s="48">
        <v>0.35299999999999998</v>
      </c>
      <c r="H47" s="48">
        <v>0.51500000000000001</v>
      </c>
      <c r="I47" s="48">
        <v>0.434</v>
      </c>
      <c r="J47" s="48">
        <v>1.36</v>
      </c>
      <c r="K47" s="48">
        <v>1.25</v>
      </c>
      <c r="L47" s="48">
        <v>0.433</v>
      </c>
      <c r="M47" s="48">
        <v>0.69899999999999995</v>
      </c>
      <c r="N47" s="48">
        <v>0.879</v>
      </c>
      <c r="O47" s="48">
        <v>1.23</v>
      </c>
      <c r="P47" s="48">
        <v>1.67</v>
      </c>
    </row>
    <row r="48" spans="1:16" x14ac:dyDescent="0.2">
      <c r="A48" s="48" t="s">
        <v>231</v>
      </c>
      <c r="B48" s="48" t="s">
        <v>232</v>
      </c>
      <c r="C48" s="48">
        <v>0.60199999999999998</v>
      </c>
      <c r="D48" s="48">
        <v>0.624</v>
      </c>
      <c r="E48" s="48">
        <v>0.64700000000000002</v>
      </c>
      <c r="F48" s="48">
        <v>0.879</v>
      </c>
      <c r="G48" s="48">
        <v>0.82599999999999996</v>
      </c>
      <c r="H48" s="48">
        <v>0.77200000000000002</v>
      </c>
      <c r="I48" s="48">
        <v>0.876</v>
      </c>
      <c r="J48" s="48">
        <v>0.52800000000000002</v>
      </c>
      <c r="K48" s="48">
        <v>0.435</v>
      </c>
      <c r="L48" s="48">
        <v>0.74299999999999999</v>
      </c>
      <c r="M48" s="48">
        <v>0.59</v>
      </c>
      <c r="N48" s="48">
        <v>0.64100000000000001</v>
      </c>
      <c r="O48" s="48">
        <v>0.54100000000000004</v>
      </c>
      <c r="P48" s="48">
        <v>0.51300000000000001</v>
      </c>
    </row>
    <row r="49" spans="1:16" x14ac:dyDescent="0.2">
      <c r="A49" s="48" t="s">
        <v>231</v>
      </c>
      <c r="B49" s="48" t="s">
        <v>233</v>
      </c>
      <c r="C49" s="48">
        <v>2.4E-2</v>
      </c>
      <c r="D49" s="48">
        <v>4.5999999999999999E-2</v>
      </c>
      <c r="E49" s="48">
        <v>1.7999999999999999E-2</v>
      </c>
      <c r="F49" s="48">
        <v>1.2E-2</v>
      </c>
      <c r="G49" s="48">
        <v>0.01</v>
      </c>
      <c r="H49" s="48">
        <v>0.02</v>
      </c>
      <c r="I49" s="48">
        <v>8.0000000000000002E-3</v>
      </c>
      <c r="J49" s="48">
        <v>4.2999999999999997E-2</v>
      </c>
      <c r="K49" s="48">
        <v>4.8000000000000001E-2</v>
      </c>
      <c r="L49" s="48">
        <v>2.1999999999999999E-2</v>
      </c>
      <c r="M49" s="48">
        <v>2.1000000000000001E-2</v>
      </c>
      <c r="N49" s="48">
        <v>3.3000000000000002E-2</v>
      </c>
      <c r="O49" s="48">
        <v>6.0999999999999999E-2</v>
      </c>
      <c r="P49" s="48">
        <v>0.06</v>
      </c>
    </row>
    <row r="50" spans="1:16" x14ac:dyDescent="0.2">
      <c r="A50" s="48" t="s">
        <v>231</v>
      </c>
      <c r="B50" s="48" t="s">
        <v>234</v>
      </c>
      <c r="C50" s="48">
        <v>5.3999999999999999E-2</v>
      </c>
      <c r="D50" s="48">
        <v>0.121</v>
      </c>
      <c r="E50" s="48">
        <v>6.5000000000000002E-2</v>
      </c>
      <c r="F50" s="48">
        <v>7.1999999999999995E-2</v>
      </c>
      <c r="G50" s="48">
        <v>0.02</v>
      </c>
      <c r="H50" s="48">
        <v>7.4999999999999997E-2</v>
      </c>
      <c r="I50" s="48">
        <v>1.6E-2</v>
      </c>
      <c r="J50" s="48">
        <v>0.193</v>
      </c>
      <c r="K50" s="48">
        <v>0.28799999999999998</v>
      </c>
      <c r="L50" s="48">
        <v>2.7E-2</v>
      </c>
      <c r="M50" s="48">
        <v>9.1999999999999998E-2</v>
      </c>
      <c r="N50" s="48">
        <v>0.152</v>
      </c>
      <c r="O50" s="48">
        <v>0.27700000000000002</v>
      </c>
      <c r="P50" s="48">
        <v>0.28000000000000003</v>
      </c>
    </row>
    <row r="51" spans="1:16" x14ac:dyDescent="0.2">
      <c r="A51" s="48" t="s">
        <v>231</v>
      </c>
      <c r="B51" s="48" t="s">
        <v>235</v>
      </c>
      <c r="C51" s="48">
        <v>1.21</v>
      </c>
      <c r="D51" s="48">
        <v>1.4</v>
      </c>
      <c r="E51" s="48">
        <v>1.43</v>
      </c>
      <c r="F51" s="48">
        <v>1.2</v>
      </c>
      <c r="G51" s="48">
        <v>1.0900000000000001</v>
      </c>
      <c r="H51" s="48">
        <v>1.51</v>
      </c>
      <c r="I51" s="48">
        <v>1.33</v>
      </c>
      <c r="J51" s="48">
        <v>1.05</v>
      </c>
      <c r="K51" s="48">
        <v>0.86599999999999999</v>
      </c>
      <c r="L51" s="48">
        <v>1.23</v>
      </c>
      <c r="M51" s="48">
        <v>1.04</v>
      </c>
      <c r="N51" s="48">
        <v>1.31</v>
      </c>
      <c r="O51" s="48">
        <v>0.92300000000000004</v>
      </c>
      <c r="P51" s="48">
        <v>0.70699999999999996</v>
      </c>
    </row>
    <row r="52" spans="1:16" x14ac:dyDescent="0.2">
      <c r="A52" s="48" t="s">
        <v>231</v>
      </c>
      <c r="B52" s="48" t="s">
        <v>236</v>
      </c>
      <c r="C52" s="48">
        <v>6.4000000000000001E-2</v>
      </c>
      <c r="D52" s="48">
        <v>0.157</v>
      </c>
      <c r="E52" s="48">
        <v>0.09</v>
      </c>
      <c r="F52" s="48">
        <v>0.12</v>
      </c>
      <c r="G52" s="48">
        <v>4.2999999999999997E-2</v>
      </c>
      <c r="H52" s="48">
        <v>0.09</v>
      </c>
      <c r="I52" s="48">
        <v>2.9000000000000001E-2</v>
      </c>
      <c r="J52" s="48">
        <v>0.24</v>
      </c>
      <c r="K52" s="48">
        <v>0.26400000000000001</v>
      </c>
      <c r="L52" s="48">
        <v>7.2999999999999995E-2</v>
      </c>
      <c r="M52" s="48">
        <v>0.12</v>
      </c>
      <c r="N52" s="48">
        <v>0.17399999999999999</v>
      </c>
      <c r="O52" s="48">
        <v>0.318</v>
      </c>
      <c r="P52" s="48">
        <v>0.26700000000000002</v>
      </c>
    </row>
    <row r="53" spans="1:16" x14ac:dyDescent="0.2">
      <c r="A53" s="48" t="s">
        <v>231</v>
      </c>
      <c r="B53" s="48" t="s">
        <v>237</v>
      </c>
      <c r="C53" s="48">
        <v>3.2000000000000001E-2</v>
      </c>
      <c r="D53" s="48">
        <v>3.4000000000000002E-2</v>
      </c>
      <c r="E53" s="48">
        <v>3.4000000000000002E-2</v>
      </c>
      <c r="F53" s="48">
        <v>3.5000000000000003E-2</v>
      </c>
      <c r="G53" s="48">
        <v>4.2999999999999997E-2</v>
      </c>
      <c r="H53" s="48">
        <v>4.2999999999999997E-2</v>
      </c>
      <c r="I53" s="48">
        <v>5.3999999999999999E-2</v>
      </c>
      <c r="J53" s="48">
        <v>1.7999999999999999E-2</v>
      </c>
      <c r="K53" s="48">
        <v>1.4999999999999999E-2</v>
      </c>
      <c r="L53" s="48">
        <v>4.3999999999999997E-2</v>
      </c>
      <c r="M53" s="48">
        <v>0.03</v>
      </c>
      <c r="N53" s="48">
        <v>2.9000000000000001E-2</v>
      </c>
      <c r="O53" s="48">
        <v>2.7E-2</v>
      </c>
      <c r="P53" s="48">
        <v>2.1999999999999999E-2</v>
      </c>
    </row>
    <row r="54" spans="1:16" x14ac:dyDescent="0.2">
      <c r="A54" s="48" t="s">
        <v>231</v>
      </c>
      <c r="B54" s="48" t="s">
        <v>238</v>
      </c>
      <c r="C54" s="48">
        <v>8.2000000000000003E-2</v>
      </c>
      <c r="D54" s="48">
        <v>0.17899999999999999</v>
      </c>
      <c r="E54" s="48">
        <v>9.5000000000000001E-2</v>
      </c>
      <c r="F54" s="48">
        <v>9.9000000000000005E-2</v>
      </c>
      <c r="G54" s="48">
        <v>4.7E-2</v>
      </c>
      <c r="H54" s="48">
        <v>0.10299999999999999</v>
      </c>
      <c r="I54" s="48">
        <v>8.0000000000000002E-3</v>
      </c>
      <c r="J54" s="48">
        <v>0.35</v>
      </c>
      <c r="K54" s="48">
        <v>0.52</v>
      </c>
      <c r="L54" s="48">
        <v>3.3000000000000002E-2</v>
      </c>
      <c r="M54" s="48">
        <v>0.13900000000000001</v>
      </c>
      <c r="N54" s="48">
        <v>0.23899999999999999</v>
      </c>
      <c r="O54" s="48">
        <v>0.376</v>
      </c>
      <c r="P54" s="48">
        <v>0.32</v>
      </c>
    </row>
    <row r="55" spans="1:16" x14ac:dyDescent="0.2">
      <c r="A55" s="48" t="s">
        <v>231</v>
      </c>
      <c r="B55" s="48" t="s">
        <v>239</v>
      </c>
      <c r="C55" s="48">
        <v>0.13700000000000001</v>
      </c>
      <c r="D55" s="48">
        <v>0.315</v>
      </c>
      <c r="E55" s="48">
        <v>0.19400000000000001</v>
      </c>
      <c r="F55" s="48">
        <v>0.186</v>
      </c>
      <c r="G55" s="48">
        <v>3.7999999999999999E-2</v>
      </c>
      <c r="H55" s="48">
        <v>0.16600000000000001</v>
      </c>
      <c r="I55" s="48">
        <v>7.0000000000000001E-3</v>
      </c>
      <c r="J55" s="48">
        <v>0.66700000000000004</v>
      </c>
      <c r="K55" s="48">
        <v>1.1100000000000001</v>
      </c>
      <c r="L55" s="48">
        <v>3.5000000000000003E-2</v>
      </c>
      <c r="M55" s="48">
        <v>0.28399999999999997</v>
      </c>
      <c r="N55" s="48">
        <v>0.54</v>
      </c>
      <c r="O55" s="48">
        <v>0.83299999999999996</v>
      </c>
      <c r="P55" s="48">
        <v>0.83</v>
      </c>
    </row>
    <row r="56" spans="1:16" x14ac:dyDescent="0.2">
      <c r="A56" s="48" t="s">
        <v>231</v>
      </c>
      <c r="B56" s="48" t="s">
        <v>240</v>
      </c>
      <c r="C56" s="48">
        <v>0.56699999999999995</v>
      </c>
      <c r="D56" s="48">
        <v>0.68700000000000006</v>
      </c>
      <c r="E56" s="48">
        <v>0.64400000000000002</v>
      </c>
      <c r="F56" s="48">
        <v>0.57799999999999996</v>
      </c>
      <c r="G56" s="48">
        <v>0.70099999999999996</v>
      </c>
      <c r="H56" s="48">
        <v>0.752</v>
      </c>
      <c r="I56" s="48">
        <v>0.88900000000000001</v>
      </c>
      <c r="J56" s="48">
        <v>0.28699999999999998</v>
      </c>
      <c r="K56" s="48">
        <v>0.32800000000000001</v>
      </c>
      <c r="L56" s="48">
        <v>0.73299999999999998</v>
      </c>
      <c r="M56" s="48">
        <v>0.56000000000000005</v>
      </c>
      <c r="N56" s="48">
        <v>0.61</v>
      </c>
      <c r="O56" s="48">
        <v>0.40500000000000003</v>
      </c>
      <c r="P56" s="48">
        <v>0.44700000000000001</v>
      </c>
    </row>
    <row r="57" spans="1:16" x14ac:dyDescent="0.2">
      <c r="A57" s="48" t="s">
        <v>231</v>
      </c>
      <c r="B57" s="48" t="s">
        <v>241</v>
      </c>
      <c r="C57" s="48">
        <v>8.9999999999999993E-3</v>
      </c>
      <c r="D57" s="48">
        <v>2.1000000000000001E-2</v>
      </c>
      <c r="E57" s="48">
        <v>1.7999999999999999E-2</v>
      </c>
      <c r="F57" s="48">
        <v>1.0999999999999999E-2</v>
      </c>
      <c r="G57" s="48">
        <v>7.0000000000000001E-3</v>
      </c>
      <c r="H57" s="48">
        <v>1.2E-2</v>
      </c>
      <c r="I57" s="48">
        <v>7.0000000000000001E-3</v>
      </c>
      <c r="J57" s="48">
        <v>4.8000000000000001E-2</v>
      </c>
      <c r="K57" s="48">
        <v>3.9E-2</v>
      </c>
      <c r="L57" s="48">
        <v>8.0000000000000002E-3</v>
      </c>
      <c r="M57" s="48">
        <v>1.7000000000000001E-2</v>
      </c>
      <c r="N57" s="48">
        <v>2.8000000000000001E-2</v>
      </c>
      <c r="O57" s="48">
        <v>4.2000000000000003E-2</v>
      </c>
      <c r="P57" s="48">
        <v>5.8999999999999997E-2</v>
      </c>
    </row>
    <row r="58" spans="1:16" x14ac:dyDescent="0.2">
      <c r="A58" s="48" t="s">
        <v>231</v>
      </c>
      <c r="B58" s="48" t="s">
        <v>242</v>
      </c>
      <c r="C58" s="48">
        <v>0.34799999999999998</v>
      </c>
      <c r="D58" s="48">
        <v>0.41799999999999998</v>
      </c>
      <c r="E58" s="48">
        <v>0.33200000000000002</v>
      </c>
      <c r="F58" s="48">
        <v>0.29799999999999999</v>
      </c>
      <c r="G58" s="48">
        <v>0.378</v>
      </c>
      <c r="H58" s="48">
        <v>0.39700000000000002</v>
      </c>
      <c r="I58" s="48">
        <v>0.32</v>
      </c>
      <c r="J58" s="48">
        <v>0.34100000000000003</v>
      </c>
      <c r="K58" s="48">
        <v>0.26700000000000002</v>
      </c>
      <c r="L58" s="48">
        <v>0.27900000000000003</v>
      </c>
      <c r="M58" s="48">
        <v>0.318</v>
      </c>
      <c r="N58" s="48">
        <v>0.35699999999999998</v>
      </c>
      <c r="O58" s="48">
        <v>0.27200000000000002</v>
      </c>
      <c r="P58" s="48">
        <v>0.23100000000000001</v>
      </c>
    </row>
    <row r="59" spans="1:16" x14ac:dyDescent="0.2">
      <c r="A59" s="48" t="s">
        <v>231</v>
      </c>
      <c r="B59" s="48" t="s">
        <v>243</v>
      </c>
      <c r="C59" s="48">
        <v>3.1E-2</v>
      </c>
      <c r="D59" s="48">
        <v>7.6999999999999999E-2</v>
      </c>
      <c r="E59" s="48">
        <v>4.7E-2</v>
      </c>
      <c r="F59" s="48">
        <v>0.04</v>
      </c>
      <c r="G59" s="48">
        <v>0.02</v>
      </c>
      <c r="H59" s="48">
        <v>3.4000000000000002E-2</v>
      </c>
      <c r="I59" s="48">
        <v>2.1000000000000001E-2</v>
      </c>
      <c r="J59" s="48">
        <v>0.16400000000000001</v>
      </c>
      <c r="K59" s="48">
        <v>0.19</v>
      </c>
      <c r="L59" s="48">
        <v>1.9E-2</v>
      </c>
      <c r="M59" s="48">
        <v>6.5000000000000002E-2</v>
      </c>
      <c r="N59" s="48">
        <v>0.10299999999999999</v>
      </c>
      <c r="O59" s="48">
        <v>0.126</v>
      </c>
      <c r="P59" s="48">
        <v>0.108</v>
      </c>
    </row>
    <row r="60" spans="1:16" x14ac:dyDescent="0.2">
      <c r="A60" s="48" t="s">
        <v>244</v>
      </c>
      <c r="B60" s="48" t="s">
        <v>245</v>
      </c>
      <c r="C60" s="48">
        <v>44.8</v>
      </c>
      <c r="D60" s="48">
        <v>41</v>
      </c>
      <c r="E60" s="48">
        <v>36.700000000000003</v>
      </c>
      <c r="F60" s="48">
        <v>60.2</v>
      </c>
      <c r="G60" s="48">
        <v>34.6</v>
      </c>
      <c r="H60" s="48">
        <v>37.6</v>
      </c>
      <c r="I60" s="48">
        <v>29.9</v>
      </c>
      <c r="J60" s="48">
        <v>59.2</v>
      </c>
      <c r="K60" s="48">
        <v>73.099999999999994</v>
      </c>
      <c r="L60" s="48">
        <v>60.4</v>
      </c>
      <c r="M60" s="48">
        <v>41.1</v>
      </c>
      <c r="N60" s="48">
        <v>55.6</v>
      </c>
      <c r="O60" s="48">
        <v>75.900000000000006</v>
      </c>
      <c r="P60" s="48">
        <v>96.3</v>
      </c>
    </row>
    <row r="61" spans="1:16" x14ac:dyDescent="0.2">
      <c r="A61" s="48" t="s">
        <v>246</v>
      </c>
      <c r="B61" s="48" t="s">
        <v>247</v>
      </c>
      <c r="C61" s="48">
        <v>3.86</v>
      </c>
      <c r="D61" s="48">
        <v>3.48</v>
      </c>
      <c r="E61" s="48">
        <v>3.66</v>
      </c>
      <c r="F61" s="48">
        <v>5.41</v>
      </c>
      <c r="G61" s="48">
        <v>3.25</v>
      </c>
      <c r="H61" s="48">
        <v>2.95</v>
      </c>
      <c r="I61" s="48">
        <v>3.37</v>
      </c>
      <c r="J61" s="48">
        <v>7.52</v>
      </c>
      <c r="K61" s="48">
        <v>6.37</v>
      </c>
      <c r="L61" s="48">
        <v>3.1</v>
      </c>
      <c r="M61" s="48">
        <v>4.5599999999999996</v>
      </c>
      <c r="N61" s="48">
        <v>4.26</v>
      </c>
      <c r="O61" s="48">
        <v>7.31</v>
      </c>
      <c r="P61" s="48">
        <v>9</v>
      </c>
    </row>
    <row r="62" spans="1:16" x14ac:dyDescent="0.2">
      <c r="A62" s="48" t="s">
        <v>246</v>
      </c>
      <c r="B62" s="48" t="s">
        <v>248</v>
      </c>
      <c r="C62" s="48">
        <v>38.799999999999997</v>
      </c>
      <c r="D62" s="48">
        <v>35.299999999999997</v>
      </c>
      <c r="E62" s="48">
        <v>24.6</v>
      </c>
      <c r="F62" s="48">
        <v>24</v>
      </c>
      <c r="G62" s="48">
        <v>52.3</v>
      </c>
      <c r="H62" s="48">
        <v>39.700000000000003</v>
      </c>
      <c r="I62" s="48">
        <v>49.3</v>
      </c>
      <c r="J62" s="48">
        <v>22</v>
      </c>
      <c r="K62" s="48">
        <v>10.9</v>
      </c>
      <c r="L62" s="48">
        <v>42.7</v>
      </c>
      <c r="M62" s="48">
        <v>48.9</v>
      </c>
      <c r="N62" s="48">
        <v>30.8</v>
      </c>
      <c r="O62" s="48">
        <v>15.9</v>
      </c>
      <c r="P62" s="48">
        <v>11.9</v>
      </c>
    </row>
    <row r="63" spans="1:16" x14ac:dyDescent="0.2">
      <c r="A63" s="48" t="s">
        <v>246</v>
      </c>
      <c r="B63" s="48" t="s">
        <v>249</v>
      </c>
      <c r="C63" s="48">
        <v>0.01</v>
      </c>
      <c r="D63" s="48">
        <v>2.4E-2</v>
      </c>
      <c r="E63" s="48">
        <v>1.0999999999999999E-2</v>
      </c>
      <c r="F63" s="48">
        <v>3.1E-2</v>
      </c>
      <c r="G63" s="48">
        <v>1.2999999999999999E-2</v>
      </c>
      <c r="H63" s="48">
        <v>2.5999999999999999E-2</v>
      </c>
      <c r="I63" s="48">
        <v>4.0000000000000001E-3</v>
      </c>
      <c r="J63" s="48">
        <v>3.9E-2</v>
      </c>
      <c r="K63" s="48">
        <v>3.5999999999999997E-2</v>
      </c>
      <c r="L63" s="48">
        <v>8.9999999999999993E-3</v>
      </c>
      <c r="M63" s="48">
        <v>2.7E-2</v>
      </c>
      <c r="N63" s="48">
        <v>2.5000000000000001E-2</v>
      </c>
      <c r="O63" s="48">
        <v>3.7999999999999999E-2</v>
      </c>
      <c r="P63" s="48">
        <v>0.04</v>
      </c>
    </row>
    <row r="64" spans="1:16" x14ac:dyDescent="0.2">
      <c r="A64" s="48" t="s">
        <v>246</v>
      </c>
      <c r="B64" s="48" t="s">
        <v>250</v>
      </c>
      <c r="C64" s="48">
        <v>0.25</v>
      </c>
      <c r="D64" s="48">
        <v>0.314</v>
      </c>
      <c r="E64" s="48">
        <v>0.224</v>
      </c>
      <c r="F64" s="48">
        <v>0.29399999999999998</v>
      </c>
      <c r="G64" s="48">
        <v>0.32900000000000001</v>
      </c>
      <c r="H64" s="48">
        <v>0.33900000000000002</v>
      </c>
      <c r="I64" s="48">
        <v>0.23200000000000001</v>
      </c>
      <c r="J64" s="48">
        <v>0.47499999999999998</v>
      </c>
      <c r="K64" s="48">
        <v>0.42899999999999999</v>
      </c>
      <c r="L64" s="48">
        <v>0.36399999999999999</v>
      </c>
      <c r="M64" s="48">
        <v>0.47299999999999998</v>
      </c>
      <c r="N64" s="48">
        <v>0.47299999999999998</v>
      </c>
      <c r="O64" s="48">
        <v>0.44800000000000001</v>
      </c>
      <c r="P64" s="48">
        <v>0.46700000000000003</v>
      </c>
    </row>
    <row r="65" spans="1:16" x14ac:dyDescent="0.2">
      <c r="A65" s="48" t="s">
        <v>246</v>
      </c>
      <c r="B65" s="48" t="s">
        <v>251</v>
      </c>
      <c r="C65" s="48">
        <v>0.28699999999999998</v>
      </c>
      <c r="D65" s="48">
        <v>0.30099999999999999</v>
      </c>
      <c r="E65" s="48">
        <v>0.28000000000000003</v>
      </c>
      <c r="F65" s="48">
        <v>0.26200000000000001</v>
      </c>
      <c r="G65" s="48">
        <v>0.23499999999999999</v>
      </c>
      <c r="H65" s="48">
        <v>0.23799999999999999</v>
      </c>
      <c r="I65" s="48">
        <v>0.17399999999999999</v>
      </c>
      <c r="J65" s="48">
        <v>0.47099999999999997</v>
      </c>
      <c r="K65" s="48">
        <v>0.40200000000000002</v>
      </c>
      <c r="L65" s="48">
        <v>0.214</v>
      </c>
      <c r="M65" s="48">
        <v>0.28199999999999997</v>
      </c>
      <c r="N65" s="48">
        <v>0.34</v>
      </c>
      <c r="O65" s="48">
        <v>0.45400000000000001</v>
      </c>
      <c r="P65" s="48">
        <v>0.61399999999999999</v>
      </c>
    </row>
    <row r="66" spans="1:16" x14ac:dyDescent="0.2">
      <c r="A66" s="48" t="s">
        <v>246</v>
      </c>
      <c r="B66" s="48" t="s">
        <v>252</v>
      </c>
      <c r="C66" s="48">
        <v>6.9000000000000006E-2</v>
      </c>
      <c r="D66" s="48">
        <v>2.5000000000000001E-2</v>
      </c>
      <c r="E66" s="48">
        <v>3.7999999999999999E-2</v>
      </c>
      <c r="F66" s="48">
        <v>0.12</v>
      </c>
      <c r="G66" s="48">
        <v>5.0999999999999997E-2</v>
      </c>
      <c r="H66" s="48">
        <v>1.9E-2</v>
      </c>
      <c r="I66" s="48">
        <v>4.8000000000000001E-2</v>
      </c>
      <c r="J66" s="48">
        <v>8.6999999999999994E-2</v>
      </c>
      <c r="K66" s="48">
        <v>6.6000000000000003E-2</v>
      </c>
      <c r="L66" s="48">
        <v>2.1999999999999999E-2</v>
      </c>
      <c r="M66" s="48">
        <v>3.3000000000000002E-2</v>
      </c>
      <c r="N66" s="48">
        <v>4.7E-2</v>
      </c>
      <c r="O66" s="48">
        <v>8.5000000000000006E-2</v>
      </c>
      <c r="P66" s="48">
        <v>0.114</v>
      </c>
    </row>
    <row r="67" spans="1:16" x14ac:dyDescent="0.2">
      <c r="A67" s="48" t="s">
        <v>246</v>
      </c>
      <c r="B67" s="48" t="s">
        <v>253</v>
      </c>
      <c r="C67" s="48">
        <v>0.40400000000000003</v>
      </c>
      <c r="D67" s="48">
        <v>0.58599999999999997</v>
      </c>
      <c r="E67" s="48">
        <v>0.40200000000000002</v>
      </c>
      <c r="F67" s="48">
        <v>0.78900000000000003</v>
      </c>
      <c r="G67" s="48">
        <v>0.28999999999999998</v>
      </c>
      <c r="H67" s="48">
        <v>0.59299999999999997</v>
      </c>
      <c r="I67" s="48">
        <v>0.128</v>
      </c>
      <c r="J67" s="48">
        <v>0.71499999999999997</v>
      </c>
      <c r="K67" s="48">
        <v>0.95</v>
      </c>
      <c r="L67" s="48">
        <v>0.40699999999999997</v>
      </c>
      <c r="M67" s="48">
        <v>0.65</v>
      </c>
      <c r="N67" s="48">
        <v>0.76</v>
      </c>
      <c r="O67" s="48">
        <v>0.88200000000000001</v>
      </c>
      <c r="P67" s="48">
        <v>0.90300000000000002</v>
      </c>
    </row>
    <row r="68" spans="1:16" x14ac:dyDescent="0.2">
      <c r="A68" s="48" t="s">
        <v>246</v>
      </c>
      <c r="B68" s="48" t="s">
        <v>254</v>
      </c>
      <c r="C68" s="48">
        <v>9.23</v>
      </c>
      <c r="D68" s="48">
        <v>8.27</v>
      </c>
      <c r="E68" s="48">
        <v>7.69</v>
      </c>
      <c r="F68" s="48">
        <v>13.5</v>
      </c>
      <c r="G68" s="48">
        <v>8.6300000000000008</v>
      </c>
      <c r="H68" s="48">
        <v>7.57</v>
      </c>
      <c r="I68" s="48">
        <v>7.17</v>
      </c>
      <c r="J68" s="48">
        <v>15.7</v>
      </c>
      <c r="K68" s="48">
        <v>14.2</v>
      </c>
      <c r="L68" s="48">
        <v>8.33</v>
      </c>
      <c r="M68" s="48">
        <v>10.1</v>
      </c>
      <c r="N68" s="48">
        <v>10.5</v>
      </c>
      <c r="O68" s="48">
        <v>15.2</v>
      </c>
      <c r="P68" s="48">
        <v>19.2</v>
      </c>
    </row>
    <row r="69" spans="1:16" x14ac:dyDescent="0.2">
      <c r="A69" s="48" t="s">
        <v>255</v>
      </c>
      <c r="B69" s="48" t="s">
        <v>256</v>
      </c>
      <c r="C69" s="48">
        <v>0.09</v>
      </c>
      <c r="D69" s="48">
        <v>0.16500000000000001</v>
      </c>
      <c r="E69" s="48">
        <v>9.6000000000000002E-2</v>
      </c>
      <c r="F69" s="48">
        <v>0.11700000000000001</v>
      </c>
      <c r="G69" s="48">
        <v>3.6999999999999998E-2</v>
      </c>
      <c r="H69" s="48">
        <v>5.7000000000000002E-2</v>
      </c>
      <c r="I69" s="48">
        <v>4.4999999999999998E-2</v>
      </c>
      <c r="J69" s="48">
        <v>0.33</v>
      </c>
      <c r="K69" s="48">
        <v>0.28000000000000003</v>
      </c>
      <c r="L69" s="48">
        <v>4.9000000000000002E-2</v>
      </c>
      <c r="M69" s="48">
        <v>0.17699999999999999</v>
      </c>
      <c r="N69" s="48">
        <v>0.22900000000000001</v>
      </c>
      <c r="O69" s="48">
        <v>0.33300000000000002</v>
      </c>
      <c r="P69" s="48">
        <v>0.40600000000000003</v>
      </c>
    </row>
    <row r="70" spans="1:16" x14ac:dyDescent="0.2">
      <c r="A70" s="48" t="s">
        <v>255</v>
      </c>
      <c r="B70" s="48" t="s">
        <v>257</v>
      </c>
      <c r="C70" s="48">
        <v>0.33200000000000002</v>
      </c>
      <c r="D70" s="48">
        <v>0.51400000000000001</v>
      </c>
      <c r="E70" s="48">
        <v>0.38700000000000001</v>
      </c>
      <c r="F70" s="48">
        <v>0.42499999999999999</v>
      </c>
      <c r="G70" s="48">
        <v>0.223</v>
      </c>
      <c r="H70" s="48">
        <v>0.41099999999999998</v>
      </c>
      <c r="I70" s="48">
        <v>0.111</v>
      </c>
      <c r="J70" s="48">
        <v>0.81100000000000005</v>
      </c>
      <c r="K70" s="48">
        <v>0.82899999999999996</v>
      </c>
      <c r="L70" s="48">
        <v>0.30599999999999999</v>
      </c>
      <c r="M70" s="48">
        <v>0.58299999999999996</v>
      </c>
      <c r="N70" s="48">
        <v>0.53900000000000003</v>
      </c>
      <c r="O70" s="48">
        <v>1.04</v>
      </c>
      <c r="P70" s="48">
        <v>1.06</v>
      </c>
    </row>
    <row r="71" spans="1:16" x14ac:dyDescent="0.2">
      <c r="A71" s="48" t="s">
        <v>255</v>
      </c>
      <c r="B71" s="48" t="s">
        <v>258</v>
      </c>
      <c r="C71" s="48">
        <v>0.78800000000000003</v>
      </c>
      <c r="D71" s="48">
        <v>1.1499999999999999</v>
      </c>
      <c r="E71" s="48">
        <v>0.63800000000000001</v>
      </c>
      <c r="F71" s="48">
        <v>0.80900000000000005</v>
      </c>
      <c r="G71" s="48">
        <v>0.23599999999999999</v>
      </c>
      <c r="H71" s="48">
        <v>0.79800000000000004</v>
      </c>
      <c r="I71" s="48">
        <v>0.317</v>
      </c>
      <c r="J71" s="48">
        <v>1.84</v>
      </c>
      <c r="K71" s="48">
        <v>1.78</v>
      </c>
      <c r="L71" s="48">
        <v>0.438</v>
      </c>
      <c r="M71" s="48">
        <v>1.18</v>
      </c>
      <c r="N71" s="48">
        <v>1.22</v>
      </c>
      <c r="O71" s="48">
        <v>2.59</v>
      </c>
      <c r="P71" s="48">
        <v>2.3199999999999998</v>
      </c>
    </row>
    <row r="72" spans="1:16" x14ac:dyDescent="0.2">
      <c r="A72" s="48" t="s">
        <v>255</v>
      </c>
      <c r="B72" s="48" t="s">
        <v>259</v>
      </c>
      <c r="C72" s="48">
        <v>1.03</v>
      </c>
      <c r="D72" s="48">
        <v>1.71</v>
      </c>
      <c r="E72" s="48">
        <v>0.86199999999999999</v>
      </c>
      <c r="F72" s="48">
        <v>0.96299999999999997</v>
      </c>
      <c r="G72" s="48">
        <v>0.371</v>
      </c>
      <c r="H72" s="48">
        <v>1.1000000000000001</v>
      </c>
      <c r="I72" s="48">
        <v>0.28000000000000003</v>
      </c>
      <c r="J72" s="48">
        <v>2.14</v>
      </c>
      <c r="K72" s="48">
        <v>2.66</v>
      </c>
      <c r="L72" s="48">
        <v>0.50900000000000001</v>
      </c>
      <c r="M72" s="48">
        <v>1.6</v>
      </c>
      <c r="N72" s="48">
        <v>1.83</v>
      </c>
      <c r="O72" s="48">
        <v>3.03</v>
      </c>
      <c r="P72" s="48">
        <v>3.06</v>
      </c>
    </row>
    <row r="73" spans="1:16" x14ac:dyDescent="0.2">
      <c r="A73" s="48" t="s">
        <v>255</v>
      </c>
      <c r="B73" s="48" t="s">
        <v>260</v>
      </c>
      <c r="C73" s="48">
        <v>0.32900000000000001</v>
      </c>
      <c r="D73" s="48">
        <v>0.85699999999999998</v>
      </c>
      <c r="E73" s="48">
        <v>0.41699999999999998</v>
      </c>
      <c r="F73" s="48">
        <v>0.46</v>
      </c>
      <c r="G73" s="48">
        <v>0.106</v>
      </c>
      <c r="H73" s="48">
        <v>0.64600000000000002</v>
      </c>
      <c r="I73" s="48">
        <v>0.13400000000000001</v>
      </c>
      <c r="J73" s="48">
        <v>1.1000000000000001</v>
      </c>
      <c r="K73" s="48">
        <v>1.38</v>
      </c>
      <c r="L73" s="48">
        <v>0.17599999999999999</v>
      </c>
      <c r="M73" s="48">
        <v>0.747</v>
      </c>
      <c r="N73" s="48">
        <v>0.97799999999999998</v>
      </c>
      <c r="O73" s="48">
        <v>1.53</v>
      </c>
      <c r="P73" s="48">
        <v>1.54</v>
      </c>
    </row>
    <row r="74" spans="1:16" x14ac:dyDescent="0.2">
      <c r="A74" s="48" t="s">
        <v>255</v>
      </c>
      <c r="B74" s="48" t="s">
        <v>261</v>
      </c>
      <c r="C74" s="48">
        <v>0.34</v>
      </c>
      <c r="D74" s="48">
        <v>0.84099999999999997</v>
      </c>
      <c r="E74" s="48">
        <v>0.32700000000000001</v>
      </c>
      <c r="F74" s="48">
        <v>0.34200000000000003</v>
      </c>
      <c r="G74" s="48">
        <v>6.9000000000000006E-2</v>
      </c>
      <c r="H74" s="48">
        <v>0.501</v>
      </c>
      <c r="I74" s="48">
        <v>8.6999999999999994E-2</v>
      </c>
      <c r="J74" s="48">
        <v>0.84599999999999997</v>
      </c>
      <c r="K74" s="48">
        <v>1.01</v>
      </c>
      <c r="L74" s="48">
        <v>0.125</v>
      </c>
      <c r="M74" s="48">
        <v>0.61099999999999999</v>
      </c>
      <c r="N74" s="48">
        <v>0.84899999999999998</v>
      </c>
      <c r="O74" s="48">
        <v>1.06</v>
      </c>
      <c r="P74" s="48">
        <v>1.23</v>
      </c>
    </row>
    <row r="75" spans="1:16" x14ac:dyDescent="0.2">
      <c r="A75" s="48" t="s">
        <v>255</v>
      </c>
      <c r="B75" s="48" t="s">
        <v>262</v>
      </c>
      <c r="C75" s="48">
        <v>9.1999999999999998E-2</v>
      </c>
      <c r="D75" s="48">
        <v>0.222</v>
      </c>
      <c r="E75" s="48">
        <v>0.13</v>
      </c>
      <c r="F75" s="48">
        <v>0.14899999999999999</v>
      </c>
      <c r="G75" s="48">
        <v>2.1999999999999999E-2</v>
      </c>
      <c r="H75" s="48">
        <v>0.157</v>
      </c>
      <c r="I75" s="48">
        <v>1E-4</v>
      </c>
      <c r="J75" s="48">
        <v>0.443</v>
      </c>
      <c r="K75" s="48">
        <v>0.41699999999999998</v>
      </c>
      <c r="L75" s="48">
        <v>2.5000000000000001E-2</v>
      </c>
      <c r="M75" s="48">
        <v>0.19</v>
      </c>
      <c r="N75" s="48">
        <v>0.33</v>
      </c>
      <c r="O75" s="48">
        <v>0.45700000000000002</v>
      </c>
      <c r="P75" s="48">
        <v>0.58599999999999997</v>
      </c>
    </row>
    <row r="76" spans="1:16" x14ac:dyDescent="0.2">
      <c r="A76" s="48" t="s">
        <v>255</v>
      </c>
      <c r="B76" s="48" t="s">
        <v>263</v>
      </c>
      <c r="C76" s="48">
        <v>7.8E-2</v>
      </c>
      <c r="D76" s="48">
        <v>0.252</v>
      </c>
      <c r="E76" s="48">
        <v>0.10100000000000001</v>
      </c>
      <c r="F76" s="48">
        <v>0.152</v>
      </c>
      <c r="G76" s="48">
        <v>7.2999999999999995E-2</v>
      </c>
      <c r="H76" s="48">
        <v>0.122</v>
      </c>
      <c r="I76" s="48">
        <v>4.7E-2</v>
      </c>
      <c r="J76" s="48">
        <v>0.38400000000000001</v>
      </c>
      <c r="K76" s="48">
        <v>0.38700000000000001</v>
      </c>
      <c r="L76" s="48">
        <v>6.0999999999999999E-2</v>
      </c>
      <c r="M76" s="48">
        <v>0.214</v>
      </c>
      <c r="N76" s="48">
        <v>0.33300000000000002</v>
      </c>
      <c r="O76" s="48">
        <v>0.46200000000000002</v>
      </c>
      <c r="P76" s="48">
        <v>0.502</v>
      </c>
    </row>
    <row r="77" spans="1:16" x14ac:dyDescent="0.2">
      <c r="A77" s="48" t="s">
        <v>255</v>
      </c>
      <c r="B77" s="48" t="s">
        <v>264</v>
      </c>
      <c r="C77" s="48">
        <v>6.6000000000000003E-2</v>
      </c>
      <c r="D77" s="48">
        <v>0.13200000000000001</v>
      </c>
      <c r="E77" s="48">
        <v>8.7999999999999995E-2</v>
      </c>
      <c r="F77" s="48">
        <v>0.06</v>
      </c>
      <c r="G77" s="48">
        <v>2.4E-2</v>
      </c>
      <c r="H77" s="48">
        <v>1E-4</v>
      </c>
      <c r="I77" s="48">
        <v>1E-4</v>
      </c>
      <c r="J77" s="48">
        <v>0.185</v>
      </c>
      <c r="K77" s="48">
        <v>0.21299999999999999</v>
      </c>
      <c r="L77" s="48">
        <v>1E-4</v>
      </c>
      <c r="M77" s="48">
        <v>9.4E-2</v>
      </c>
      <c r="N77" s="48">
        <v>0.19500000000000001</v>
      </c>
      <c r="O77" s="48">
        <v>0.25</v>
      </c>
      <c r="P77" s="48">
        <v>0.307</v>
      </c>
    </row>
    <row r="78" spans="1:16" x14ac:dyDescent="0.2">
      <c r="A78" s="48" t="s">
        <v>255</v>
      </c>
      <c r="B78" s="48" t="s">
        <v>265</v>
      </c>
      <c r="C78" s="48">
        <v>5.3999999999999999E-2</v>
      </c>
      <c r="D78" s="48">
        <v>9.7000000000000003E-2</v>
      </c>
      <c r="E78" s="48">
        <v>0.06</v>
      </c>
      <c r="F78" s="48">
        <v>6.7000000000000004E-2</v>
      </c>
      <c r="G78" s="48">
        <v>3.3000000000000002E-2</v>
      </c>
      <c r="H78" s="48">
        <v>6.5000000000000002E-2</v>
      </c>
      <c r="I78" s="48">
        <v>4.9000000000000002E-2</v>
      </c>
      <c r="J78" s="48">
        <v>0.123</v>
      </c>
      <c r="K78" s="48">
        <v>0.2</v>
      </c>
      <c r="L78" s="48">
        <v>5.3999999999999999E-2</v>
      </c>
      <c r="M78" s="48">
        <v>6.5000000000000002E-2</v>
      </c>
      <c r="N78" s="48">
        <v>0.13300000000000001</v>
      </c>
      <c r="O78" s="48">
        <v>0.13700000000000001</v>
      </c>
      <c r="P78" s="48">
        <v>0.20300000000000001</v>
      </c>
    </row>
    <row r="79" spans="1:16" x14ac:dyDescent="0.2">
      <c r="A79" s="48" t="s">
        <v>255</v>
      </c>
      <c r="B79" s="48" t="s">
        <v>266</v>
      </c>
      <c r="C79" s="48">
        <v>0.50800000000000001</v>
      </c>
      <c r="D79" s="48">
        <v>0.94</v>
      </c>
      <c r="E79" s="48">
        <v>0.34</v>
      </c>
      <c r="F79" s="48">
        <v>0.39600000000000002</v>
      </c>
      <c r="G79" s="48">
        <v>0.14000000000000001</v>
      </c>
      <c r="H79" s="48">
        <v>0.50800000000000001</v>
      </c>
      <c r="I79" s="48">
        <v>0.161</v>
      </c>
      <c r="J79" s="48">
        <v>1.22</v>
      </c>
      <c r="K79" s="48">
        <v>1.1000000000000001</v>
      </c>
      <c r="L79" s="48">
        <v>0.17499999999999999</v>
      </c>
      <c r="M79" s="48">
        <v>0.73599999999999999</v>
      </c>
      <c r="N79" s="48">
        <v>0.91800000000000004</v>
      </c>
      <c r="O79" s="48">
        <v>1.34</v>
      </c>
      <c r="P79" s="48">
        <v>1.54</v>
      </c>
    </row>
    <row r="80" spans="1:16" x14ac:dyDescent="0.2">
      <c r="A80" s="48" t="s">
        <v>255</v>
      </c>
      <c r="B80" s="48" t="s">
        <v>267</v>
      </c>
      <c r="C80" s="48">
        <v>0.19900000000000001</v>
      </c>
      <c r="D80" s="48">
        <v>0.54600000000000004</v>
      </c>
      <c r="E80" s="48">
        <v>0.19900000000000001</v>
      </c>
      <c r="F80" s="48">
        <v>0.315</v>
      </c>
      <c r="G80" s="48">
        <v>7.0000000000000007E-2</v>
      </c>
      <c r="H80" s="48">
        <v>0.39700000000000002</v>
      </c>
      <c r="I80" s="48">
        <v>0.09</v>
      </c>
      <c r="J80" s="48">
        <v>0.81499999999999995</v>
      </c>
      <c r="K80" s="48">
        <v>0.77100000000000002</v>
      </c>
      <c r="L80" s="48">
        <v>8.7999999999999995E-2</v>
      </c>
      <c r="M80" s="48">
        <v>0.45400000000000001</v>
      </c>
      <c r="N80" s="48">
        <v>0.59799999999999998</v>
      </c>
      <c r="O80" s="48">
        <v>1.03</v>
      </c>
      <c r="P80" s="48">
        <v>0.98699999999999999</v>
      </c>
    </row>
    <row r="81" spans="1:16" x14ac:dyDescent="0.2">
      <c r="A81" s="48" t="s">
        <v>255</v>
      </c>
      <c r="B81" s="48" t="s">
        <v>268</v>
      </c>
      <c r="C81" s="48">
        <v>0.161</v>
      </c>
      <c r="D81" s="48">
        <v>0.184</v>
      </c>
      <c r="E81" s="48">
        <v>0.187</v>
      </c>
      <c r="F81" s="48">
        <v>0.154</v>
      </c>
      <c r="G81" s="48">
        <v>2.4E-2</v>
      </c>
      <c r="H81" s="48">
        <v>0.161</v>
      </c>
      <c r="I81" s="48">
        <v>2.1000000000000001E-2</v>
      </c>
      <c r="J81" s="48">
        <v>0.41199999999999998</v>
      </c>
      <c r="K81" s="48">
        <v>0.44500000000000001</v>
      </c>
      <c r="L81" s="48">
        <v>5.2999999999999999E-2</v>
      </c>
      <c r="M81" s="48">
        <v>0.17599999999999999</v>
      </c>
      <c r="N81" s="48">
        <v>0.313</v>
      </c>
      <c r="O81" s="48">
        <v>0.46600000000000003</v>
      </c>
      <c r="P81" s="48">
        <v>0.46800000000000003</v>
      </c>
    </row>
    <row r="82" spans="1:16" x14ac:dyDescent="0.2">
      <c r="A82" s="48" t="s">
        <v>255</v>
      </c>
      <c r="B82" s="48" t="s">
        <v>269</v>
      </c>
      <c r="C82" s="48">
        <v>0.252</v>
      </c>
      <c r="D82" s="48">
        <v>0.48599999999999999</v>
      </c>
      <c r="E82" s="48">
        <v>0.23799999999999999</v>
      </c>
      <c r="F82" s="48">
        <v>0.33900000000000002</v>
      </c>
      <c r="G82" s="48">
        <v>0.153</v>
      </c>
      <c r="H82" s="48">
        <v>0.34</v>
      </c>
      <c r="I82" s="48">
        <v>0.22900000000000001</v>
      </c>
      <c r="J82" s="48">
        <v>0.54700000000000004</v>
      </c>
      <c r="K82" s="48">
        <v>0.53100000000000003</v>
      </c>
      <c r="L82" s="48">
        <v>0.222</v>
      </c>
      <c r="M82" s="48">
        <v>0.35399999999999998</v>
      </c>
      <c r="N82" s="48">
        <v>0.41799999999999998</v>
      </c>
      <c r="O82" s="48">
        <v>0.57499999999999996</v>
      </c>
      <c r="P82" s="48">
        <v>0.66200000000000003</v>
      </c>
    </row>
    <row r="83" spans="1:16" x14ac:dyDescent="0.2">
      <c r="A83" s="48" t="s">
        <v>255</v>
      </c>
      <c r="B83" s="48" t="s">
        <v>270</v>
      </c>
      <c r="C83" s="48">
        <v>8.6999999999999994E-2</v>
      </c>
      <c r="D83" s="48">
        <v>0.151</v>
      </c>
      <c r="E83" s="48">
        <v>7.1999999999999995E-2</v>
      </c>
      <c r="F83" s="48">
        <v>9.9000000000000005E-2</v>
      </c>
      <c r="G83" s="48">
        <v>0.04</v>
      </c>
      <c r="H83" s="48">
        <v>0.121</v>
      </c>
      <c r="I83" s="48">
        <v>0.05</v>
      </c>
      <c r="J83" s="48">
        <v>0.33200000000000002</v>
      </c>
      <c r="K83" s="48">
        <v>0.33700000000000002</v>
      </c>
      <c r="L83" s="48">
        <v>4.4999999999999998E-2</v>
      </c>
      <c r="M83" s="48">
        <v>0.10199999999999999</v>
      </c>
      <c r="N83" s="48">
        <v>0.19500000000000001</v>
      </c>
      <c r="O83" s="48">
        <v>0.23</v>
      </c>
      <c r="P83" s="48">
        <v>0.40699999999999997</v>
      </c>
    </row>
    <row r="84" spans="1:16" x14ac:dyDescent="0.2">
      <c r="A84" s="48" t="s">
        <v>255</v>
      </c>
      <c r="B84" s="48" t="s">
        <v>271</v>
      </c>
      <c r="C84" s="48">
        <v>7.4999999999999997E-2</v>
      </c>
      <c r="D84" s="48">
        <v>0.20899999999999999</v>
      </c>
      <c r="E84" s="48">
        <v>7.6999999999999999E-2</v>
      </c>
      <c r="F84" s="48">
        <v>7.4999999999999997E-2</v>
      </c>
      <c r="G84" s="48">
        <v>2.1000000000000001E-2</v>
      </c>
      <c r="H84" s="48">
        <v>0.113</v>
      </c>
      <c r="I84" s="48">
        <v>1E-4</v>
      </c>
      <c r="J84" s="48">
        <v>0.252</v>
      </c>
      <c r="K84" s="48">
        <v>0.19800000000000001</v>
      </c>
      <c r="L84" s="48">
        <v>3.5999999999999997E-2</v>
      </c>
      <c r="M84" s="48">
        <v>0.17799999999999999</v>
      </c>
      <c r="N84" s="48">
        <v>0.159</v>
      </c>
      <c r="O84" s="48">
        <v>0.255</v>
      </c>
      <c r="P84" s="48">
        <v>0.27200000000000002</v>
      </c>
    </row>
    <row r="85" spans="1:16" x14ac:dyDescent="0.2">
      <c r="A85" s="48" t="s">
        <v>255</v>
      </c>
      <c r="B85" s="48" t="s">
        <v>272</v>
      </c>
      <c r="C85" s="48">
        <v>0.23899999999999999</v>
      </c>
      <c r="D85" s="48">
        <v>0.59</v>
      </c>
      <c r="E85" s="48">
        <v>0.13500000000000001</v>
      </c>
      <c r="F85" s="48">
        <v>0.251</v>
      </c>
      <c r="G85" s="48">
        <v>0.152</v>
      </c>
      <c r="H85" s="48">
        <v>0.221</v>
      </c>
      <c r="I85" s="48">
        <v>0.17799999999999999</v>
      </c>
      <c r="J85" s="48">
        <v>0.57599999999999996</v>
      </c>
      <c r="K85" s="48">
        <v>0.59599999999999997</v>
      </c>
      <c r="L85" s="48">
        <v>0.217</v>
      </c>
      <c r="M85" s="48">
        <v>0.36799999999999999</v>
      </c>
      <c r="N85" s="48">
        <v>0.39</v>
      </c>
      <c r="O85" s="48">
        <v>0.57599999999999996</v>
      </c>
      <c r="P85" s="48">
        <v>0.59199999999999997</v>
      </c>
    </row>
    <row r="86" spans="1:16" x14ac:dyDescent="0.2">
      <c r="A86" s="48" t="s">
        <v>255</v>
      </c>
      <c r="B86" s="48" t="s">
        <v>273</v>
      </c>
      <c r="C86" s="48">
        <v>3.5000000000000003E-2</v>
      </c>
      <c r="D86" s="48">
        <v>0.106</v>
      </c>
      <c r="E86" s="48">
        <v>6.4000000000000001E-2</v>
      </c>
      <c r="F86" s="48">
        <v>8.5000000000000006E-2</v>
      </c>
      <c r="G86" s="48">
        <v>1E-4</v>
      </c>
      <c r="H86" s="48">
        <v>8.7999999999999995E-2</v>
      </c>
      <c r="I86" s="48">
        <v>1E-4</v>
      </c>
      <c r="J86" s="48">
        <v>0.18</v>
      </c>
      <c r="K86" s="48">
        <v>0.19</v>
      </c>
      <c r="L86" s="48">
        <v>0.01</v>
      </c>
      <c r="M86" s="48">
        <v>7.1999999999999995E-2</v>
      </c>
      <c r="N86" s="48">
        <v>0.22700000000000001</v>
      </c>
      <c r="O86" s="48">
        <v>0.19600000000000001</v>
      </c>
      <c r="P86" s="48">
        <v>0.255</v>
      </c>
    </row>
  </sheetData>
  <hyperlinks>
    <hyperlink ref="E6" r:id="rId1" display="HMDB0000168" xr:uid="{05D27E34-A1CF-416D-A579-828DD2B81797}"/>
    <hyperlink ref="E4" r:id="rId2" display="HMDB0000177" xr:uid="{5AF622A0-A407-48D0-8E73-57C2CD917036}"/>
    <hyperlink ref="E3" r:id="rId3" display="HMDB0000696" xr:uid="{323022E1-4AEA-449E-BBA1-20A47CFA8A83}"/>
    <hyperlink ref="E5" r:id="rId4" display="HMDB0000158" xr:uid="{2D5AAD63-C054-44CC-84D0-F1FDE2CA3DE7}"/>
    <hyperlink ref="E13" r:id="rId5" display="HMDB0001257" xr:uid="{77C28B05-ADE8-4B26-A855-04AC931C4677}"/>
    <hyperlink ref="E31" r:id="rId6" display="HMDB0007869" xr:uid="{3C772520-A52B-4508-9B0C-C8B6856F0B92}"/>
    <hyperlink ref="E43" r:id="rId7" display="HMDB0007874" xr:uid="{F0C4C0C4-68AF-4770-9807-23FCAF1ED85F}"/>
    <hyperlink ref="E42" r:id="rId8" display="HMDB0007971" xr:uid="{4F80123B-E4D7-47AD-9F2D-C4449FFDAC18}"/>
    <hyperlink ref="E32" r:id="rId9" display="HMDB0007886" xr:uid="{3EDBAA1D-1199-44C9-B3A1-518A613A0112}"/>
    <hyperlink ref="E35" r:id="rId10" display="HMDB0007892" xr:uid="{F2B941FD-8BA0-4592-90C8-72968309FB50}"/>
    <hyperlink ref="E36" r:id="rId11" display="HMDB0008020" xr:uid="{E1EE2FF7-DECC-45BD-84D9-E4A7029BC650}"/>
    <hyperlink ref="E38" r:id="rId12" display="HMDB0008059" xr:uid="{6B099978-79D1-49F7-AB84-750FEBD3208D}"/>
    <hyperlink ref="E44" r:id="rId13" display="HMDB0008191" xr:uid="{AB04775A-2059-433F-99B5-E8F4AC4012D0}"/>
    <hyperlink ref="E39" r:id="rId14" display="HMDB0008287" xr:uid="{4AB51CF6-EEFB-4720-8CC1-51402D9873C6}"/>
    <hyperlink ref="E45" r:id="rId15" display="HMDB0008288" xr:uid="{2A0FC042-6DF0-4D39-A931-D5FA2DCA1760}"/>
    <hyperlink ref="E46" r:id="rId16" display="HMDB0011151" xr:uid="{D6FBF6B3-9183-4E97-B695-0C725AF6F53C}"/>
    <hyperlink ref="E40" r:id="rId17" display="HMDB11211" xr:uid="{20252189-4E9C-4328-8714-B82D2BDFB123}"/>
    <hyperlink ref="E33" r:id="rId18" display="HMDB11243" xr:uid="{FBCFE76B-BB2B-4F49-BEA5-E444EF2D8638}"/>
    <hyperlink ref="E30" r:id="rId19" display="HMDB11220" xr:uid="{F0344D7F-CA1B-40AE-84A6-DEA529AED230}"/>
    <hyperlink ref="E22" r:id="rId20" display="HMDB0013420" xr:uid="{96D58B7F-8229-4C77-B408-8BF0A1AAD3DE}"/>
    <hyperlink ref="E27" r:id="rId21" display="HMDB11253" xr:uid="{72BFD84A-EF47-4106-9E3A-667FA082CF6E}"/>
    <hyperlink ref="E24" r:id="rId22" display="HMDB0013409" xr:uid="{B2A927EB-2C99-476D-BB91-B695F12A4BAB}"/>
    <hyperlink ref="E23" r:id="rId23" display="HMDB0013422" xr:uid="{D3B878F2-DD87-457E-97A0-E56F90B1B35C}"/>
    <hyperlink ref="E64" r:id="rId24" display="HMDB0013463" xr:uid="{2256F008-5FF4-42A9-A320-4D7CC0A837D4}"/>
    <hyperlink ref="E65" r:id="rId25" display="HMDB0013466" xr:uid="{CDF9C5EF-8C8D-4CB6-9BC5-6E2949888137}"/>
    <hyperlink ref="E62" r:id="rId26" display="HMDB0001348" xr:uid="{B36FD70A-41D1-41EC-BCC4-0737A37AFA37}"/>
    <hyperlink ref="E61" r:id="rId27" display="HMDB0011697" xr:uid="{EC629C7B-6E76-4042-937F-FF74D3C484B5}"/>
    <hyperlink ref="E68" r:id="rId28" display="HMDB0012107" xr:uid="{8238F4F8-DD9A-4384-9E30-21EBABDC3FE1}"/>
    <hyperlink ref="E66" r:id="rId29" display="HMDB0011698" xr:uid="{168C755C-BDD4-4718-AA1D-800B63CB174C}"/>
    <hyperlink ref="E19" r:id="rId30" display="HMDB0001043" xr:uid="{2EC3EA11-A242-4709-ABD1-F95311058FEE}"/>
    <hyperlink ref="E20" r:id="rId31" display="HMDB0002183" xr:uid="{9BB602F0-C18F-477A-8001-70247542B2F9}"/>
    <hyperlink ref="E14" r:id="rId32" display="HMDB0004949" xr:uid="{0380084C-5DE7-4FA7-98E3-14726D82435C}"/>
    <hyperlink ref="E17" r:id="rId33" display="HMDB0007170" xr:uid="{875D9D40-BEE8-43E1-8A6F-1CD3EEEE2EB8}"/>
    <hyperlink ref="E79" r:id="rId34" display="HMDB05369" xr:uid="{1319136C-0823-40CC-B555-20EAE832B279}"/>
    <hyperlink ref="E69" r:id="rId35" display="HMDB05383" xr:uid="{3D6205A1-EF1A-4C31-8610-0FD57523093D}"/>
    <hyperlink ref="E84" r:id="rId36" display="HMDB05369" xr:uid="{515B2609-D190-4B31-AAFC-EB1AA8189CD9}"/>
    <hyperlink ref="E85" r:id="rId37" display="HMDB0062639" xr:uid="{341D4150-A39E-4EE6-9DEA-2E792FFBCAE6}"/>
    <hyperlink ref="E72" r:id="rId38" display="HMDB0045740" xr:uid="{EA3998F3-E082-498B-B14F-61F06810E86F}"/>
    <hyperlink ref="E70" r:id="rId39" display="HMDB0045741" xr:uid="{90D95544-F85A-425D-998D-E616432D2FEF}"/>
    <hyperlink ref="E71" r:id="rId40" display="HMDB0005453" xr:uid="{C9EB52BB-F42E-4073-B0A2-30055AD87773}"/>
    <hyperlink ref="E73" r:id="rId41" display="HMDB05455" xr:uid="{92B56753-2F42-470E-AE43-444FD95EE377}"/>
    <hyperlink ref="E82" r:id="rId42" display="HMDB05385" xr:uid="{CA195ADE-50F0-4392-9444-466240BFDB6E}"/>
    <hyperlink ref="E74" r:id="rId43" display="HMDB0045870" xr:uid="{2C6BCD5E-A473-436D-BDBA-1ACC17150097}"/>
    <hyperlink ref="E76" r:id="rId44" display="HMDB0045871" xr:uid="{ACDF4857-A0E6-45D7-9649-2E8823447BD3}"/>
    <hyperlink ref="E80" r:id="rId45" display="HMDB05411" xr:uid="{1B653815-6BE0-4D22-A425-0DCC7361BDF2}"/>
    <hyperlink ref="E81" r:id="rId46" display="HMDB05383" xr:uid="{BB29ADDB-82A8-4F0E-AD7B-96BD35E96FC8}"/>
    <hyperlink ref="E77" r:id="rId47" display="HMDB05389" xr:uid="{C6692EC2-2C38-47D7-BECA-EA9E0FB0FBE0}"/>
    <hyperlink ref="E83" r:id="rId48" display="HMDB05412" xr:uid="{4FB568A8-0017-48A7-8782-08545A5585E2}"/>
    <hyperlink ref="E12" r:id="rId49" display="HMDB0000479" xr:uid="{922AAACC-886F-4749-B87A-B8967A811A63}"/>
    <hyperlink ref="E10" r:id="rId50" display="HMDB01539" xr:uid="{C6F553AD-D5D0-437F-8F35-1D9E008B688D}"/>
    <hyperlink ref="E7" r:id="rId51" display="HMDB0000043" xr:uid="{24AA5A28-4E4E-444A-ABCE-1872CDE7F4DD}"/>
    <hyperlink ref="E9" r:id="rId52" display="HMDB0000214" xr:uid="{87617485-FB18-4CE3-BC17-156F34589420}"/>
    <hyperlink ref="E11" r:id="rId53" display="HMDB0000271" xr:uid="{2BE8200C-E27C-45F5-9301-FC0E25FC17DD}"/>
    <hyperlink ref="F6" r:id="rId54" display="HMDB00168" xr:uid="{B30B63A5-23CA-422D-A0C6-2A3401D6D587}"/>
    <hyperlink ref="F4" r:id="rId55" display="HMDB00177" xr:uid="{E2C1F4B9-76BD-489B-A3F0-C07C8E96C9E0}"/>
    <hyperlink ref="F3" r:id="rId56" display="HMDB00696" xr:uid="{8A56D9E6-729B-463D-ACCF-915D89B7C321}"/>
    <hyperlink ref="F5" r:id="rId57" display="HMDB00158" xr:uid="{E9B01462-79FD-4519-A2DC-FBBBC7245423}"/>
    <hyperlink ref="F13" r:id="rId58" display="HMDB01257" xr:uid="{C4BAB7BA-64C1-4A75-9F12-ABA506283212}"/>
    <hyperlink ref="F31" r:id="rId59" display="HMDB0007934" xr:uid="{EB1DD351-EAFF-41A9-B082-09B154CD5B4E}"/>
    <hyperlink ref="F43" r:id="rId60" display="HMDB0008002" xr:uid="{00BD5AEC-7680-4DC9-B068-077C86CEE5B0}"/>
    <hyperlink ref="F42" r:id="rId61" display="HMDB0007972" xr:uid="{6144612F-3FFB-4A28-B948-DFAA48108647}"/>
    <hyperlink ref="F32" r:id="rId62" display="HMDB0008036" xr:uid="{776F9715-0712-44D9-B947-6385D2CBF554}"/>
    <hyperlink ref="F35" r:id="rId63" display="HMDB0008206" xr:uid="{4D7F43B3-EBDD-4299-940F-48AC5B32D00A}"/>
    <hyperlink ref="F36" r:id="rId64" display="HMDB0008046" xr:uid="{377214DC-4953-4373-A960-3C0745C00298}"/>
    <hyperlink ref="F38" r:id="rId65" display="HMDB0008124" xr:uid="{E8471F4C-A54F-49EB-A254-F24D444000D7}"/>
    <hyperlink ref="F39" r:id="rId66" display="HMDB08287" xr:uid="{B89C9AFB-1B70-4246-9D24-27FCFBC7D109}"/>
    <hyperlink ref="F45" r:id="rId67" display="HMDB08288" xr:uid="{8D85AA09-FD50-49D4-BA33-926281E695A1}"/>
    <hyperlink ref="F21" r:id="rId68" display="HMDB13405" xr:uid="{D91F680B-6E8A-49B6-8886-190C31BCB869}"/>
    <hyperlink ref="F46" r:id="rId69" display="HMDB11151" xr:uid="{80933CAC-B0FF-4F81-94DD-D7F759C9DDAB}"/>
    <hyperlink ref="F22" r:id="rId70" display="HMDB13420" xr:uid="{BAC0CA0E-D96E-420C-8194-5153487C91D6}"/>
    <hyperlink ref="F27" r:id="rId71" display="HMDB13432" xr:uid="{38320179-C662-4519-B99C-7A04FE699F3E}"/>
    <hyperlink ref="F24" r:id="rId72" display="HMDB13409" xr:uid="{CF2F5048-E941-4B14-891A-7CEE555B26A4}"/>
    <hyperlink ref="F23" r:id="rId73" display="HMDB13422" xr:uid="{C0383FC8-3980-40E3-BB2E-C40885D91370}"/>
    <hyperlink ref="F68" r:id="rId74" display="HMDB12107" xr:uid="{4A50D7F6-4E15-4D9B-B03E-3B051E0E0702}"/>
    <hyperlink ref="F79" r:id="rId75" display="HMDB05378" xr:uid="{ADE6E790-25EB-4351-AF7E-0D4B51C9D18D}"/>
    <hyperlink ref="F69" r:id="rId76" display="HMDB05388" xr:uid="{EE879989-32B0-4152-817B-C987F8B35AAC}"/>
    <hyperlink ref="F84" r:id="rId77" display="HMDB05423" xr:uid="{973AF796-34C7-4A32-A91C-7F483E59F322}"/>
    <hyperlink ref="F85" r:id="rId78" display="HMDB05377" xr:uid="{C12383C1-6E0C-461D-9860-E7865ECBED32}"/>
    <hyperlink ref="F72" r:id="rId79" display="HMDB05382" xr:uid="{55EB3D21-3DFA-4F8B-819A-B3CEB31F517D}"/>
    <hyperlink ref="F70" r:id="rId80" display="HMDB0046508" xr:uid="{BADD1FEB-6D8D-4EFD-A083-8C87950B1544}"/>
    <hyperlink ref="F71" r:id="rId81" display="HMDB05405" xr:uid="{329878EF-A5AA-4AAC-B346-46477AC6EEA3}"/>
    <hyperlink ref="F82" r:id="rId82" display="HMDB05461" xr:uid="{E9B2326E-58C6-4E7F-B413-81C92CE3A0CC}"/>
    <hyperlink ref="F74" r:id="rId83" display="HMDB05384" xr:uid="{562E4931-B617-46E8-A6D5-6BBB28CC13C0}"/>
    <hyperlink ref="F76" r:id="rId84" display="HMDB0046633" xr:uid="{04FF9ED0-3BE3-4668-B1D0-FC89D77DD222}"/>
    <hyperlink ref="F80" r:id="rId85" display="HMDB05445" xr:uid="{C795067F-7A72-445F-9A70-CCE6C43D68C8}"/>
    <hyperlink ref="F81" r:id="rId86" display="HMDB05424" xr:uid="{10DF8925-75B1-4319-AE16-5291482EE01B}"/>
    <hyperlink ref="F77" r:id="rId87" display="HMDB05439" xr:uid="{3E5B2603-721E-4DB0-8469-09DFEAD1A503}"/>
    <hyperlink ref="F83" r:id="rId88" display="HMDB05443" xr:uid="{A54CD817-1CB0-4BE5-A3A1-8815890D12B8}"/>
    <hyperlink ref="F9" r:id="rId89" display="HMDB0003374" xr:uid="{DF0CDE18-6212-43AA-B5B8-FADA7F09A4FB}"/>
    <hyperlink ref="F11" r:id="rId90" display="HMDB00271" xr:uid="{D1925D4E-98CD-42F2-97D7-CBD6E7B70723}"/>
    <hyperlink ref="G6" r:id="rId91" display="HMDB0033780" xr:uid="{BF4FFED1-1134-4BF1-91FE-4EE8B3B8DA05}"/>
    <hyperlink ref="G31" r:id="rId92" display="HMDB0007965" xr:uid="{F94251B6-2E9B-414D-98D2-405F9B969CD2}"/>
    <hyperlink ref="G43" r:id="rId93" display="HMDB07874" xr:uid="{AC0220BF-CB35-4CC4-928E-FF354CD0C6C5}"/>
    <hyperlink ref="G42" r:id="rId94" display="HMDB0008003" xr:uid="{BC828656-A994-4A93-9770-54578DB6DE6C}"/>
    <hyperlink ref="G32" r:id="rId95" display="HMDB0008265" xr:uid="{C5159A6F-F2BE-43F7-93D7-7BF94513C85D}"/>
    <hyperlink ref="G35" r:id="rId96" display="HMDB07892" xr:uid="{05D257E2-7CB4-40B7-9733-817DDF5F7E7C}"/>
    <hyperlink ref="G36" r:id="rId97" display="HMDB0008047" xr:uid="{827126AA-14AF-4F34-ABEB-E765E06DF190}"/>
    <hyperlink ref="G38" r:id="rId98" display="HMDB0008283" xr:uid="{AAB72BD6-32E8-4924-B63F-C8171E86CEC4}"/>
    <hyperlink ref="G46" r:id="rId99" display="HMDB11210" xr:uid="{D290D37E-58AC-4228-AAAD-50C2B8CD53DF}"/>
    <hyperlink ref="G79" r:id="rId100" display="HMDB05382" xr:uid="{F3B63ACB-08DF-489D-9B48-14E88A9D1B2C}"/>
    <hyperlink ref="G72" r:id="rId101" display="HMDB05423" xr:uid="{9DADF624-F70A-40CD-A5C9-CDFD33B60050}"/>
    <hyperlink ref="G70" r:id="rId102" display="HMDB05383" xr:uid="{A2E46457-8A21-433D-976E-E5AEE8B57E03}"/>
    <hyperlink ref="G71" r:id="rId103" display="HMDB05439" xr:uid="{C09E3991-290F-477F-B6B1-EF3B52ED207D}"/>
    <hyperlink ref="G82" r:id="rId104" display="HMDB10460" xr:uid="{095DC9B6-51B2-4FD5-93D4-034773A542A5}"/>
    <hyperlink ref="G74" r:id="rId105" display="HMDB05425" xr:uid="{B2D86C28-360E-43E3-8A2F-177698D7448B}"/>
    <hyperlink ref="G76" r:id="rId106" display="HMDB05389" xr:uid="{F926B24D-D541-4EBC-A004-FE0A29CC2B21}"/>
    <hyperlink ref="G80" r:id="rId107" display="HMDB05455" xr:uid="{E3AF15A9-5A51-47BE-844A-610E933D8666}"/>
    <hyperlink ref="G83" r:id="rId108" display="HMDB05456" xr:uid="{D0B0B6D5-7337-422C-9A3A-80ACC0CD0248}"/>
    <hyperlink ref="G9" r:id="rId109" display="HMDB00214" xr:uid="{C1F0ABFA-F59F-4B07-AAC2-AE47E29B5FBE}"/>
    <hyperlink ref="H31" r:id="rId110" display="HMDB07869" xr:uid="{6111F8E1-C4DA-43D1-8D5F-E756CECCA7AD}"/>
    <hyperlink ref="H43" r:id="rId111" display="HMDB08002" xr:uid="{3A14D0BD-D7C4-42F4-8C10-5BCF37C888B7}"/>
    <hyperlink ref="H42" r:id="rId112" display="HMDB0008035" xr:uid="{87CAF5C0-D56F-4153-9D79-37BD2760F2CA}"/>
    <hyperlink ref="H32" r:id="rId113" display="HMDB0008525" xr:uid="{003CD3C8-4390-4C45-9131-BA09EB06B455}"/>
    <hyperlink ref="H35" r:id="rId114" display="HMDB08206" xr:uid="{961FE748-AEAC-4534-B1A9-8E8B2E8EE099}"/>
    <hyperlink ref="H36" r:id="rId115" display="HMDB08046" xr:uid="{7B3CA985-FFB8-4D59-9AD3-78B571E9446B}"/>
    <hyperlink ref="H38" r:id="rId116" display="HMDB0008538" xr:uid="{E8FEC846-F7E1-4467-A98F-612E7123A821}"/>
    <hyperlink ref="H70" r:id="rId117" display="HMDB05403" xr:uid="{350C7EA5-7F06-41DB-A14A-49DDA632E6DB}"/>
    <hyperlink ref="H76" r:id="rId118" display="HMDB05405" xr:uid="{D4907CA7-404C-4466-B186-E5D2928B552E}"/>
    <hyperlink ref="H9" r:id="rId119" display="HMDB03374" xr:uid="{CC6285D1-48C2-4FAF-BD58-837F6B7B3555}"/>
    <hyperlink ref="I31" r:id="rId120" display="HMDB07934" xr:uid="{C3225224-2B2F-48F6-9AA3-D80C1B221E57}"/>
    <hyperlink ref="I42" r:id="rId121" display="HMDB0008100" xr:uid="{C2B3BB68-2CC8-4250-93FF-294DD6161B59}"/>
    <hyperlink ref="I32" r:id="rId122" display="HMDB07886" xr:uid="{2E56CDAD-835A-4460-B456-99C73AC751E8}"/>
    <hyperlink ref="I36" r:id="rId123" display="HMDB08047" xr:uid="{CF500F94-2A9A-45F6-9545-8933B9BE8235}"/>
    <hyperlink ref="I38" r:id="rId124" display="HMDB0008762" xr:uid="{F0E652E3-07EB-482E-8B9C-0478477623DC}"/>
    <hyperlink ref="J31" r:id="rId125" display="HMDB07965" xr:uid="{B9CCF6BC-A8B9-4101-8C30-65BD0D33733D}"/>
    <hyperlink ref="J42" r:id="rId126" display="HMDB07971" xr:uid="{F93DE772-B5AD-4D2F-9721-0FD507B4D4B9}"/>
    <hyperlink ref="J32" r:id="rId127" display="HMDB07977" xr:uid="{313D84CA-DAAE-43E2-AC9F-894027959AD9}"/>
    <hyperlink ref="J38" r:id="rId128" display="HMDB08059" xr:uid="{8FDDE666-6CF2-4B80-829D-5BE0D2AD5B42}"/>
    <hyperlink ref="K42" r:id="rId129" display="HMDB07972" xr:uid="{2165613D-B9D8-4B70-9C95-60C2EC1467C4}"/>
    <hyperlink ref="K32" r:id="rId130" display="HMDB08036" xr:uid="{8FEB1E2D-2C9D-4A41-BB09-6C89192B5B56}"/>
    <hyperlink ref="K38" r:id="rId131" display="HMDB08124" xr:uid="{E5CACF69-01F8-4CAD-BFFE-79657F88A89E}"/>
    <hyperlink ref="L42" r:id="rId132" display="HMDB08003" xr:uid="{EAA755DF-585A-41B4-8A59-2A232B6A8EE4}"/>
    <hyperlink ref="L32" r:id="rId133" display="HMDB08265" xr:uid="{77ECF321-4D8F-49A5-8D82-264837A25843}"/>
    <hyperlink ref="L38" r:id="rId134" display="HMDB08283" xr:uid="{002C96B8-0256-4F81-9851-ECA9904BD8DA}"/>
    <hyperlink ref="M42" r:id="rId135" display="HMDB08035" xr:uid="{BA33A31B-FA2B-47CA-A4E1-BF7F1BEEF5FC}"/>
    <hyperlink ref="M32" r:id="rId136" display="HMDB08525" xr:uid="{EF7E71A0-0479-4A6E-8F4C-D21A6105601A}"/>
    <hyperlink ref="M38" r:id="rId137" display="HMDB08538" xr:uid="{6C0054D9-7DC4-49DB-A4AB-4A47C112C0D2}"/>
    <hyperlink ref="N42" r:id="rId138" display="HMDB08100" xr:uid="{6C5E4AF4-E2D4-4470-AD00-669880EC7F37}"/>
    <hyperlink ref="N38" r:id="rId139" display="HMDB08762" xr:uid="{B4276485-6986-4266-9BBB-18407795AA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EA02-7EAB-4FA9-8FA5-51D4D181C96D}">
  <dimension ref="A2:F38"/>
  <sheetViews>
    <sheetView workbookViewId="0">
      <selection activeCell="F17" sqref="F17"/>
    </sheetView>
  </sheetViews>
  <sheetFormatPr baseColWidth="10" defaultColWidth="8.83203125" defaultRowHeight="15" x14ac:dyDescent="0.2"/>
  <cols>
    <col min="1" max="1" width="33.1640625" bestFit="1" customWidth="1"/>
  </cols>
  <sheetData>
    <row r="2" spans="1:6" x14ac:dyDescent="0.2">
      <c r="C2" t="s">
        <v>41</v>
      </c>
      <c r="D2" t="s">
        <v>10</v>
      </c>
      <c r="E2" t="s">
        <v>12</v>
      </c>
      <c r="F2" t="s">
        <v>60</v>
      </c>
    </row>
    <row r="3" spans="1:6" x14ac:dyDescent="0.2">
      <c r="A3" t="s">
        <v>35</v>
      </c>
      <c r="C3">
        <v>0.86996633999883299</v>
      </c>
      <c r="D3">
        <v>2.0205414195720883</v>
      </c>
      <c r="E3">
        <v>2.5235498383891706</v>
      </c>
      <c r="F3">
        <v>1.0440436343935489</v>
      </c>
    </row>
    <row r="4" spans="1:6" x14ac:dyDescent="0.2">
      <c r="A4" t="s">
        <v>36</v>
      </c>
      <c r="C4">
        <v>0.92729330986527658</v>
      </c>
      <c r="D4">
        <v>1.8827560868756965</v>
      </c>
      <c r="E4">
        <v>2.3312832162963604</v>
      </c>
      <c r="F4">
        <v>1.9574417251223653</v>
      </c>
    </row>
    <row r="5" spans="1:6" x14ac:dyDescent="0.2">
      <c r="A5" t="s">
        <v>37</v>
      </c>
      <c r="C5">
        <v>0.94256292104464956</v>
      </c>
      <c r="D5">
        <v>1.91926901615631</v>
      </c>
      <c r="E5">
        <v>2.2294547988172599</v>
      </c>
      <c r="F5">
        <v>1.5107262933970125</v>
      </c>
    </row>
    <row r="6" spans="1:6" x14ac:dyDescent="0.2">
      <c r="A6" t="s">
        <v>54</v>
      </c>
      <c r="C6">
        <v>0.99488299960495929</v>
      </c>
      <c r="D6">
        <v>1.9394445981514343</v>
      </c>
      <c r="E6">
        <v>2.2127071359194614</v>
      </c>
      <c r="F6">
        <v>1.4163476862389439</v>
      </c>
    </row>
    <row r="7" spans="1:6" x14ac:dyDescent="0.2">
      <c r="A7" t="s">
        <v>55</v>
      </c>
      <c r="C7">
        <v>0.96168778618999129</v>
      </c>
      <c r="D7">
        <v>1.9312778629106859</v>
      </c>
      <c r="E7">
        <v>2.2511751236732858</v>
      </c>
    </row>
    <row r="8" spans="1:6" x14ac:dyDescent="0.2">
      <c r="A8" t="s">
        <v>61</v>
      </c>
      <c r="C8">
        <v>1.0074867453296656</v>
      </c>
      <c r="D8">
        <v>1.9415947667450921</v>
      </c>
      <c r="E8">
        <v>2.4048815163900996</v>
      </c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8" spans="5:5" x14ac:dyDescent="0.2">
      <c r="E38" s="5"/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B074-C470-461C-94F8-612406AF0D95}">
  <dimension ref="B1:AA69"/>
  <sheetViews>
    <sheetView workbookViewId="0">
      <selection activeCell="E29" sqref="E29"/>
    </sheetView>
  </sheetViews>
  <sheetFormatPr baseColWidth="10" defaultColWidth="8.83203125" defaultRowHeight="15" x14ac:dyDescent="0.2"/>
  <cols>
    <col min="2" max="2" width="34.33203125" bestFit="1" customWidth="1"/>
    <col min="22" max="22" width="34.33203125" bestFit="1" customWidth="1"/>
  </cols>
  <sheetData>
    <row r="1" spans="2:15" x14ac:dyDescent="0.2">
      <c r="N1" s="7"/>
    </row>
    <row r="3" spans="2:15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2:15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</row>
    <row r="5" spans="2:15" x14ac:dyDescent="0.2">
      <c r="B5" s="83"/>
      <c r="C5" s="6" t="s">
        <v>9</v>
      </c>
      <c r="D5" s="3">
        <v>150</v>
      </c>
      <c r="E5" s="3">
        <v>8</v>
      </c>
      <c r="F5">
        <f t="shared" ref="F5:F12" si="0">SUM(D5:E5)</f>
        <v>158</v>
      </c>
      <c r="G5">
        <f t="shared" ref="G5:G12" si="1">(E5/F5)*100</f>
        <v>5.0632911392405067</v>
      </c>
      <c r="H5" s="3">
        <v>158</v>
      </c>
      <c r="I5" s="3">
        <v>4</v>
      </c>
      <c r="J5">
        <f>H5+I5</f>
        <v>162</v>
      </c>
      <c r="K5">
        <f>(I5/J5)*100</f>
        <v>2.4691358024691357</v>
      </c>
      <c r="L5" s="3">
        <v>161</v>
      </c>
      <c r="M5" s="3">
        <v>4</v>
      </c>
      <c r="N5">
        <f>SUM(L5:M5)</f>
        <v>165</v>
      </c>
      <c r="O5">
        <f>(M5/N5)*100</f>
        <v>2.4242424242424243</v>
      </c>
    </row>
    <row r="6" spans="2:15" x14ac:dyDescent="0.2">
      <c r="B6" s="83"/>
      <c r="C6" s="6" t="s">
        <v>28</v>
      </c>
      <c r="D6" s="3">
        <v>175</v>
      </c>
      <c r="E6" s="3">
        <v>4</v>
      </c>
      <c r="F6">
        <f t="shared" si="0"/>
        <v>179</v>
      </c>
      <c r="G6">
        <f t="shared" si="1"/>
        <v>2.2346368715083798</v>
      </c>
      <c r="H6" s="3">
        <v>155</v>
      </c>
      <c r="I6" s="3">
        <v>10</v>
      </c>
      <c r="J6">
        <f>H6+I6</f>
        <v>165</v>
      </c>
      <c r="K6">
        <f>(I6/J6)*100</f>
        <v>6.0606060606060606</v>
      </c>
      <c r="L6" s="3">
        <v>188</v>
      </c>
      <c r="M6" s="3">
        <v>9</v>
      </c>
      <c r="N6">
        <f>SUM(L6:M6)</f>
        <v>197</v>
      </c>
      <c r="O6">
        <f>(M6/N6)*100</f>
        <v>4.5685279187817258</v>
      </c>
    </row>
    <row r="7" spans="2:15" x14ac:dyDescent="0.2">
      <c r="B7" s="83"/>
      <c r="C7" s="6" t="s">
        <v>22</v>
      </c>
      <c r="D7" s="3">
        <v>129</v>
      </c>
      <c r="E7" s="3">
        <v>6</v>
      </c>
      <c r="F7">
        <f t="shared" si="0"/>
        <v>135</v>
      </c>
      <c r="G7">
        <f t="shared" si="1"/>
        <v>4.4444444444444446</v>
      </c>
      <c r="H7" s="3">
        <v>115</v>
      </c>
      <c r="I7" s="3">
        <v>5</v>
      </c>
      <c r="J7">
        <f t="shared" ref="J7:J12" si="2">H7+I7</f>
        <v>120</v>
      </c>
      <c r="K7">
        <f t="shared" ref="K7:K12" si="3">(I7/J7)*100</f>
        <v>4.1666666666666661</v>
      </c>
      <c r="L7" s="3">
        <v>109</v>
      </c>
      <c r="M7" s="3">
        <v>6</v>
      </c>
      <c r="N7">
        <f t="shared" ref="N7:N12" si="4">SUM(L7:M7)</f>
        <v>115</v>
      </c>
      <c r="O7">
        <f t="shared" ref="O7:O12" si="5">(M7/N7)*100</f>
        <v>5.2173913043478262</v>
      </c>
    </row>
    <row r="8" spans="2:15" x14ac:dyDescent="0.2">
      <c r="B8" s="83"/>
      <c r="C8" s="6" t="s">
        <v>29</v>
      </c>
      <c r="D8" s="3">
        <v>95</v>
      </c>
      <c r="E8" s="3">
        <v>6</v>
      </c>
      <c r="F8">
        <f t="shared" si="0"/>
        <v>101</v>
      </c>
      <c r="G8">
        <f t="shared" si="1"/>
        <v>5.9405940594059405</v>
      </c>
      <c r="H8" s="3">
        <v>86</v>
      </c>
      <c r="I8" s="3">
        <v>6</v>
      </c>
      <c r="J8">
        <f t="shared" si="2"/>
        <v>92</v>
      </c>
      <c r="K8">
        <f t="shared" si="3"/>
        <v>6.5217391304347823</v>
      </c>
      <c r="L8" s="3">
        <v>105</v>
      </c>
      <c r="M8" s="3">
        <v>8</v>
      </c>
      <c r="N8">
        <f t="shared" si="4"/>
        <v>113</v>
      </c>
      <c r="O8">
        <f t="shared" si="5"/>
        <v>7.0796460176991154</v>
      </c>
    </row>
    <row r="9" spans="2:15" x14ac:dyDescent="0.2">
      <c r="B9" s="83"/>
      <c r="C9" s="6" t="s">
        <v>24</v>
      </c>
      <c r="D9" s="3">
        <v>165</v>
      </c>
      <c r="E9" s="3">
        <v>6</v>
      </c>
      <c r="F9">
        <f t="shared" si="0"/>
        <v>171</v>
      </c>
      <c r="G9">
        <f t="shared" si="1"/>
        <v>3.5087719298245612</v>
      </c>
      <c r="H9" s="3">
        <v>149</v>
      </c>
      <c r="I9" s="3">
        <v>7</v>
      </c>
      <c r="J9">
        <f t="shared" si="2"/>
        <v>156</v>
      </c>
      <c r="K9">
        <f t="shared" si="3"/>
        <v>4.4871794871794872</v>
      </c>
      <c r="L9" s="3">
        <v>151</v>
      </c>
      <c r="M9" s="3">
        <v>7</v>
      </c>
      <c r="N9">
        <f t="shared" si="4"/>
        <v>158</v>
      </c>
      <c r="O9">
        <f t="shared" si="5"/>
        <v>4.4303797468354427</v>
      </c>
    </row>
    <row r="10" spans="2:15" x14ac:dyDescent="0.2">
      <c r="B10" s="83"/>
      <c r="C10" s="6" t="s">
        <v>30</v>
      </c>
      <c r="D10" s="3">
        <v>154</v>
      </c>
      <c r="E10" s="3">
        <v>10</v>
      </c>
      <c r="F10">
        <f t="shared" si="0"/>
        <v>164</v>
      </c>
      <c r="G10">
        <f t="shared" si="1"/>
        <v>6.0975609756097562</v>
      </c>
      <c r="H10" s="3">
        <v>160</v>
      </c>
      <c r="I10" s="3">
        <v>12</v>
      </c>
      <c r="J10">
        <f t="shared" si="2"/>
        <v>172</v>
      </c>
      <c r="K10">
        <f t="shared" si="3"/>
        <v>6.9767441860465116</v>
      </c>
      <c r="L10" s="3">
        <v>166</v>
      </c>
      <c r="M10" s="3">
        <v>9</v>
      </c>
      <c r="N10">
        <f t="shared" si="4"/>
        <v>175</v>
      </c>
      <c r="O10">
        <f t="shared" si="5"/>
        <v>5.1428571428571423</v>
      </c>
    </row>
    <row r="11" spans="2:15" x14ac:dyDescent="0.2">
      <c r="B11" s="83"/>
      <c r="C11" s="6" t="s">
        <v>26</v>
      </c>
      <c r="D11" s="3">
        <v>98</v>
      </c>
      <c r="E11" s="3">
        <v>15</v>
      </c>
      <c r="F11">
        <f t="shared" si="0"/>
        <v>113</v>
      </c>
      <c r="G11">
        <f t="shared" si="1"/>
        <v>13.274336283185843</v>
      </c>
      <c r="H11" s="3">
        <v>105</v>
      </c>
      <c r="I11" s="3">
        <v>12</v>
      </c>
      <c r="J11">
        <f t="shared" si="2"/>
        <v>117</v>
      </c>
      <c r="K11">
        <f t="shared" si="3"/>
        <v>10.256410256410255</v>
      </c>
      <c r="L11" s="3">
        <v>92</v>
      </c>
      <c r="M11" s="3">
        <v>16</v>
      </c>
      <c r="N11">
        <f t="shared" si="4"/>
        <v>108</v>
      </c>
      <c r="O11">
        <f t="shared" si="5"/>
        <v>14.814814814814813</v>
      </c>
    </row>
    <row r="12" spans="2:15" x14ac:dyDescent="0.2">
      <c r="B12" s="83"/>
      <c r="C12" s="6" t="s">
        <v>31</v>
      </c>
      <c r="D12" s="3">
        <v>151</v>
      </c>
      <c r="E12" s="3">
        <v>9</v>
      </c>
      <c r="F12">
        <f t="shared" si="0"/>
        <v>160</v>
      </c>
      <c r="G12">
        <f t="shared" si="1"/>
        <v>5.625</v>
      </c>
      <c r="H12" s="3">
        <v>146</v>
      </c>
      <c r="I12" s="3">
        <v>8</v>
      </c>
      <c r="J12">
        <f t="shared" si="2"/>
        <v>154</v>
      </c>
      <c r="K12">
        <f t="shared" si="3"/>
        <v>5.1948051948051948</v>
      </c>
      <c r="L12" s="3">
        <v>155</v>
      </c>
      <c r="M12" s="3">
        <v>9</v>
      </c>
      <c r="N12">
        <f t="shared" si="4"/>
        <v>164</v>
      </c>
      <c r="O12">
        <f t="shared" si="5"/>
        <v>5.4878048780487809</v>
      </c>
    </row>
    <row r="13" spans="2:15" x14ac:dyDescent="0.2">
      <c r="C13" s="2"/>
      <c r="H13" s="2"/>
      <c r="J13" s="3"/>
      <c r="K13" s="3"/>
      <c r="L13" s="3"/>
      <c r="M13" s="3"/>
    </row>
    <row r="14" spans="2:15" x14ac:dyDescent="0.2">
      <c r="C14" s="2"/>
      <c r="H14" s="2"/>
      <c r="J14" s="3"/>
      <c r="K14" s="3"/>
      <c r="L14" s="3"/>
      <c r="M14" s="3"/>
    </row>
    <row r="15" spans="2:15" x14ac:dyDescent="0.2">
      <c r="C15" s="2"/>
      <c r="H15" s="2"/>
      <c r="J15" s="3"/>
      <c r="K15" s="3"/>
      <c r="L15" s="3"/>
      <c r="M15" s="3"/>
    </row>
    <row r="16" spans="2:15" x14ac:dyDescent="0.2">
      <c r="B16" s="83"/>
      <c r="C16" s="6"/>
      <c r="D16" s="3"/>
      <c r="E16" s="3"/>
      <c r="F16" s="3"/>
      <c r="G16" s="3"/>
      <c r="H16" s="2"/>
      <c r="J16" s="6"/>
    </row>
    <row r="17" spans="2:24" x14ac:dyDescent="0.2">
      <c r="B17" s="83"/>
      <c r="C17" s="6"/>
      <c r="D17" s="3"/>
      <c r="E17" s="3"/>
      <c r="F17" s="3"/>
      <c r="G17" s="3"/>
      <c r="H17" s="2"/>
      <c r="J17" s="6"/>
    </row>
    <row r="18" spans="2:24" x14ac:dyDescent="0.2">
      <c r="B18" s="83"/>
      <c r="C18" s="6"/>
      <c r="D18" s="3"/>
      <c r="E18" s="3"/>
      <c r="F18" s="3"/>
      <c r="G18" s="3"/>
      <c r="H18" s="2"/>
      <c r="J18" s="6"/>
    </row>
    <row r="19" spans="2:24" x14ac:dyDescent="0.2">
      <c r="B19" s="83"/>
      <c r="C19" s="6"/>
      <c r="D19" s="3"/>
      <c r="E19" s="3"/>
      <c r="F19" s="3"/>
      <c r="G19" s="3"/>
      <c r="H19" s="2"/>
      <c r="J19" s="3"/>
      <c r="L19" s="3"/>
      <c r="M19" s="3"/>
    </row>
    <row r="20" spans="2:24" x14ac:dyDescent="0.2">
      <c r="B20" s="83"/>
      <c r="C20" s="6"/>
      <c r="D20" s="3"/>
      <c r="E20" s="3"/>
      <c r="F20" s="3"/>
      <c r="G20" s="3"/>
      <c r="H20" s="2"/>
      <c r="J20" s="3"/>
      <c r="L20" s="3"/>
      <c r="M20" s="3"/>
    </row>
    <row r="21" spans="2:24" x14ac:dyDescent="0.2">
      <c r="B21" s="83"/>
      <c r="C21" s="6"/>
      <c r="D21" s="3"/>
      <c r="E21" s="3"/>
      <c r="F21" s="3"/>
      <c r="G21" s="3"/>
      <c r="H21" s="2"/>
      <c r="J21" s="3"/>
      <c r="L21" s="3"/>
      <c r="M21" s="3"/>
    </row>
    <row r="22" spans="2:24" x14ac:dyDescent="0.2">
      <c r="B22" s="83"/>
      <c r="C22" s="6"/>
      <c r="D22" s="3"/>
      <c r="E22" s="3"/>
      <c r="F22" s="3"/>
      <c r="G22" s="3"/>
      <c r="H22" s="2"/>
      <c r="J22" s="3"/>
      <c r="L22" s="3"/>
      <c r="M22" s="3"/>
    </row>
    <row r="23" spans="2:24" x14ac:dyDescent="0.2">
      <c r="B23" s="83"/>
      <c r="C23" s="6"/>
      <c r="D23" s="3"/>
      <c r="E23" s="3"/>
      <c r="F23" s="3"/>
      <c r="G23" s="3"/>
      <c r="H23" s="2"/>
      <c r="J23" s="3"/>
      <c r="L23" s="3"/>
      <c r="M23" s="3"/>
    </row>
    <row r="24" spans="2:24" x14ac:dyDescent="0.2">
      <c r="C24" s="2"/>
      <c r="H24" s="2"/>
      <c r="J24" s="3"/>
      <c r="L24" s="3"/>
      <c r="M24" s="3"/>
    </row>
    <row r="25" spans="2:24" x14ac:dyDescent="0.2">
      <c r="C25" s="2"/>
      <c r="H25" s="2"/>
      <c r="J25" s="3"/>
      <c r="L25" s="3"/>
      <c r="M25" s="3"/>
    </row>
    <row r="26" spans="2:24" x14ac:dyDescent="0.2">
      <c r="C26" s="2"/>
      <c r="H26" s="2"/>
      <c r="J26" s="3"/>
      <c r="L26" s="3"/>
      <c r="M26" s="3"/>
    </row>
    <row r="27" spans="2:24" x14ac:dyDescent="0.2">
      <c r="C27" s="2"/>
      <c r="H27" s="2"/>
      <c r="J27" s="3"/>
      <c r="L27" s="3"/>
      <c r="M27" s="3"/>
    </row>
    <row r="28" spans="2:24" x14ac:dyDescent="0.2">
      <c r="C28" s="2"/>
      <c r="H28" s="2"/>
      <c r="J28" s="3"/>
      <c r="L28" s="3"/>
      <c r="M28" s="3"/>
    </row>
    <row r="29" spans="2:24" x14ac:dyDescent="0.2">
      <c r="C29" s="83"/>
      <c r="H29" s="83"/>
      <c r="J29" s="3"/>
      <c r="L29" s="3"/>
      <c r="M29" s="3"/>
    </row>
    <row r="30" spans="2:24" x14ac:dyDescent="0.2">
      <c r="C30" s="83"/>
      <c r="H30" s="83"/>
      <c r="J30" s="3"/>
      <c r="L30" s="3"/>
      <c r="M30" s="3"/>
    </row>
    <row r="31" spans="2:24" x14ac:dyDescent="0.2">
      <c r="C31" s="83"/>
      <c r="H31" s="83"/>
      <c r="J31" s="3"/>
    </row>
    <row r="32" spans="2:24" x14ac:dyDescent="0.2">
      <c r="C32" s="83"/>
      <c r="H32" s="83"/>
      <c r="J32" s="3"/>
      <c r="Q32" s="6"/>
      <c r="R32" s="6"/>
      <c r="S32" s="6"/>
      <c r="T32" s="6"/>
      <c r="U32" s="6"/>
      <c r="V32" s="6"/>
      <c r="W32" s="6"/>
      <c r="X32" s="6"/>
    </row>
    <row r="33" spans="3:27" x14ac:dyDescent="0.2">
      <c r="C33" s="83"/>
      <c r="H33" s="83"/>
      <c r="J33" s="3"/>
      <c r="AA33" s="5"/>
    </row>
    <row r="34" spans="3:27" x14ac:dyDescent="0.2">
      <c r="J34" s="3"/>
    </row>
    <row r="35" spans="3:27" x14ac:dyDescent="0.2">
      <c r="J35" s="3"/>
    </row>
    <row r="36" spans="3:27" x14ac:dyDescent="0.2">
      <c r="J36" s="3"/>
    </row>
    <row r="37" spans="3:27" x14ac:dyDescent="0.2">
      <c r="J37" s="3"/>
    </row>
    <row r="38" spans="3:27" x14ac:dyDescent="0.2">
      <c r="J38" s="3"/>
    </row>
    <row r="39" spans="3:27" x14ac:dyDescent="0.2">
      <c r="J39" s="3"/>
    </row>
    <row r="41" spans="3:27" x14ac:dyDescent="0.2">
      <c r="D41" s="9"/>
    </row>
    <row r="42" spans="3:27" x14ac:dyDescent="0.2">
      <c r="Z42" s="70"/>
    </row>
    <row r="43" spans="3:27" x14ac:dyDescent="0.2">
      <c r="Z43" s="70"/>
    </row>
    <row r="44" spans="3:27" x14ac:dyDescent="0.2">
      <c r="Z44" s="70"/>
    </row>
    <row r="45" spans="3:27" x14ac:dyDescent="0.2">
      <c r="Z45" s="70"/>
    </row>
    <row r="46" spans="3:27" x14ac:dyDescent="0.2">
      <c r="Z46" s="70"/>
    </row>
    <row r="47" spans="3:27" x14ac:dyDescent="0.2">
      <c r="Z47" s="70"/>
    </row>
    <row r="48" spans="3:27" x14ac:dyDescent="0.2">
      <c r="Z48" s="70"/>
    </row>
    <row r="49" spans="6:26" x14ac:dyDescent="0.2">
      <c r="Z49" s="70"/>
    </row>
    <row r="50" spans="6:26" x14ac:dyDescent="0.2">
      <c r="Z50" s="70"/>
    </row>
    <row r="51" spans="6:26" x14ac:dyDescent="0.2">
      <c r="Z51" s="70"/>
    </row>
    <row r="52" spans="6:26" x14ac:dyDescent="0.2">
      <c r="G52" s="5"/>
      <c r="Z52" s="70"/>
    </row>
    <row r="53" spans="6:26" x14ac:dyDescent="0.2">
      <c r="Z53" s="70"/>
    </row>
    <row r="54" spans="6:26" x14ac:dyDescent="0.2">
      <c r="Z54" s="70"/>
    </row>
    <row r="55" spans="6:26" x14ac:dyDescent="0.2">
      <c r="Z55" s="70"/>
    </row>
    <row r="56" spans="6:26" x14ac:dyDescent="0.2">
      <c r="Z56" s="70"/>
    </row>
    <row r="57" spans="6:26" x14ac:dyDescent="0.2">
      <c r="Z57" s="70"/>
    </row>
    <row r="58" spans="6:26" x14ac:dyDescent="0.2">
      <c r="Z58" s="70"/>
    </row>
    <row r="59" spans="6:26" x14ac:dyDescent="0.2">
      <c r="Z59" s="70"/>
    </row>
    <row r="60" spans="6:26" x14ac:dyDescent="0.2">
      <c r="Z60" s="70"/>
    </row>
    <row r="61" spans="6:26" x14ac:dyDescent="0.2">
      <c r="F61" s="10"/>
      <c r="Z61" s="70"/>
    </row>
    <row r="62" spans="6:26" x14ac:dyDescent="0.2">
      <c r="F62" s="10"/>
      <c r="Z62" s="70"/>
    </row>
    <row r="63" spans="6:26" x14ac:dyDescent="0.2">
      <c r="F63" s="10"/>
      <c r="Z63" s="70"/>
    </row>
    <row r="64" spans="6:26" x14ac:dyDescent="0.2">
      <c r="F64" s="10"/>
      <c r="Z64" s="70"/>
    </row>
    <row r="65" spans="6:26" x14ac:dyDescent="0.2">
      <c r="F65" s="10"/>
      <c r="Z65" s="70"/>
    </row>
    <row r="66" spans="6:26" x14ac:dyDescent="0.2">
      <c r="F66" s="10"/>
      <c r="Z66" s="70"/>
    </row>
    <row r="67" spans="6:26" x14ac:dyDescent="0.2">
      <c r="Z67" s="70"/>
    </row>
    <row r="68" spans="6:26" x14ac:dyDescent="0.2">
      <c r="Z68" s="70"/>
    </row>
    <row r="69" spans="6:26" x14ac:dyDescent="0.2">
      <c r="Z69" s="70"/>
    </row>
  </sheetData>
  <mergeCells count="13">
    <mergeCell ref="H29:H33"/>
    <mergeCell ref="B22:B23"/>
    <mergeCell ref="D3:F3"/>
    <mergeCell ref="H3:J3"/>
    <mergeCell ref="L3:N3"/>
    <mergeCell ref="B7:B8"/>
    <mergeCell ref="B9:B10"/>
    <mergeCell ref="B11:B12"/>
    <mergeCell ref="B16:B17"/>
    <mergeCell ref="B5:B6"/>
    <mergeCell ref="B18:B19"/>
    <mergeCell ref="B20:B21"/>
    <mergeCell ref="C29:C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5E17-A003-474A-BA2C-F4ECE612A0F3}">
  <dimension ref="A1:Q42"/>
  <sheetViews>
    <sheetView workbookViewId="0">
      <selection activeCell="I33" sqref="I33"/>
    </sheetView>
  </sheetViews>
  <sheetFormatPr baseColWidth="10" defaultColWidth="8.83203125" defaultRowHeight="15" x14ac:dyDescent="0.2"/>
  <sheetData>
    <row r="1" spans="1:17" ht="14.5" customHeight="1" x14ac:dyDescent="0.2"/>
    <row r="3" spans="1:17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1:17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1:17" x14ac:dyDescent="0.2">
      <c r="B5" s="2"/>
      <c r="C5" s="6" t="s">
        <v>9</v>
      </c>
      <c r="D5" s="3">
        <v>116</v>
      </c>
      <c r="E5" s="3">
        <v>13</v>
      </c>
      <c r="F5">
        <f t="shared" ref="F5:F12" si="0">SUM(D5:E5)</f>
        <v>129</v>
      </c>
      <c r="G5">
        <f t="shared" ref="G5:G12" si="1">(E5/F5)*100</f>
        <v>10.077519379844961</v>
      </c>
      <c r="H5" s="3">
        <v>131</v>
      </c>
      <c r="I5" s="3">
        <v>9</v>
      </c>
      <c r="J5">
        <f t="shared" ref="J5:J12" si="2">H5+I5</f>
        <v>140</v>
      </c>
      <c r="K5">
        <f t="shared" ref="K5:K12" si="3">(I5/J5)*100</f>
        <v>6.4285714285714279</v>
      </c>
      <c r="L5" s="3">
        <v>111</v>
      </c>
      <c r="M5" s="3">
        <v>11</v>
      </c>
      <c r="N5">
        <f t="shared" ref="N5:N12" si="4">SUM(L5:M5)</f>
        <v>122</v>
      </c>
      <c r="O5">
        <f t="shared" ref="O5:O12" si="5">(M5/N5)*100</f>
        <v>9.0163934426229506</v>
      </c>
      <c r="P5">
        <f t="shared" ref="P5:P12" si="6">AVERAGE(G5,K5,O5)</f>
        <v>8.5074947503464458</v>
      </c>
      <c r="Q5">
        <f t="shared" ref="Q5:Q12" si="7">STDEV(G5,K5,O5)</f>
        <v>1.876949305928743</v>
      </c>
    </row>
    <row r="6" spans="1:17" x14ac:dyDescent="0.2">
      <c r="B6" s="2"/>
      <c r="C6" s="6" t="s">
        <v>16</v>
      </c>
      <c r="D6" s="3">
        <v>88</v>
      </c>
      <c r="E6" s="3">
        <v>14</v>
      </c>
      <c r="F6">
        <f t="shared" si="0"/>
        <v>102</v>
      </c>
      <c r="G6">
        <f t="shared" si="1"/>
        <v>13.725490196078432</v>
      </c>
      <c r="H6" s="3">
        <v>101</v>
      </c>
      <c r="I6" s="3">
        <v>18</v>
      </c>
      <c r="J6">
        <f t="shared" si="2"/>
        <v>119</v>
      </c>
      <c r="K6">
        <f t="shared" si="3"/>
        <v>15.126050420168067</v>
      </c>
      <c r="L6" s="3">
        <v>96</v>
      </c>
      <c r="M6" s="3">
        <v>17</v>
      </c>
      <c r="N6">
        <f t="shared" si="4"/>
        <v>113</v>
      </c>
      <c r="O6">
        <f t="shared" si="5"/>
        <v>15.044247787610621</v>
      </c>
      <c r="P6">
        <f t="shared" si="6"/>
        <v>14.631929467952373</v>
      </c>
      <c r="Q6">
        <f t="shared" si="7"/>
        <v>0.78606426764600634</v>
      </c>
    </row>
    <row r="7" spans="1:17" x14ac:dyDescent="0.2">
      <c r="B7" s="4"/>
      <c r="C7" s="4" t="s">
        <v>13</v>
      </c>
      <c r="D7" s="3">
        <v>132</v>
      </c>
      <c r="E7" s="3">
        <v>22</v>
      </c>
      <c r="F7">
        <f t="shared" si="0"/>
        <v>154</v>
      </c>
      <c r="G7">
        <f t="shared" si="1"/>
        <v>14.285714285714285</v>
      </c>
      <c r="H7" s="3">
        <v>128</v>
      </c>
      <c r="I7" s="3">
        <v>28</v>
      </c>
      <c r="J7">
        <f t="shared" si="2"/>
        <v>156</v>
      </c>
      <c r="K7">
        <f t="shared" si="3"/>
        <v>17.948717948717949</v>
      </c>
      <c r="L7" s="3">
        <v>121</v>
      </c>
      <c r="M7" s="3">
        <v>24</v>
      </c>
      <c r="N7">
        <f t="shared" si="4"/>
        <v>145</v>
      </c>
      <c r="O7">
        <f t="shared" si="5"/>
        <v>16.551724137931036</v>
      </c>
      <c r="P7">
        <f t="shared" si="6"/>
        <v>16.262052124121087</v>
      </c>
      <c r="Q7">
        <f t="shared" si="7"/>
        <v>1.848602543945858</v>
      </c>
    </row>
    <row r="8" spans="1:17" x14ac:dyDescent="0.2">
      <c r="B8" s="4"/>
      <c r="C8" s="4" t="s">
        <v>14</v>
      </c>
      <c r="D8" s="3">
        <v>93</v>
      </c>
      <c r="E8" s="3">
        <v>21</v>
      </c>
      <c r="F8">
        <f t="shared" si="0"/>
        <v>114</v>
      </c>
      <c r="G8">
        <f t="shared" si="1"/>
        <v>18.421052631578945</v>
      </c>
      <c r="H8" s="3">
        <v>103</v>
      </c>
      <c r="I8" s="3">
        <v>35</v>
      </c>
      <c r="J8">
        <f t="shared" si="2"/>
        <v>138</v>
      </c>
      <c r="K8">
        <f t="shared" si="3"/>
        <v>25.362318840579711</v>
      </c>
      <c r="L8" s="3">
        <v>109</v>
      </c>
      <c r="M8" s="3">
        <v>33</v>
      </c>
      <c r="N8">
        <f t="shared" si="4"/>
        <v>142</v>
      </c>
      <c r="O8">
        <f t="shared" si="5"/>
        <v>23.239436619718308</v>
      </c>
      <c r="P8">
        <f t="shared" si="6"/>
        <v>22.340936030625656</v>
      </c>
      <c r="Q8">
        <f t="shared" si="7"/>
        <v>3.5567923227964369</v>
      </c>
    </row>
    <row r="9" spans="1:17" x14ac:dyDescent="0.2">
      <c r="B9" s="83" t="s">
        <v>32</v>
      </c>
      <c r="C9" s="6" t="s">
        <v>9</v>
      </c>
      <c r="D9" s="3">
        <v>123</v>
      </c>
      <c r="E9" s="3">
        <v>15</v>
      </c>
      <c r="F9">
        <f t="shared" si="0"/>
        <v>138</v>
      </c>
      <c r="G9">
        <f t="shared" si="1"/>
        <v>10.869565217391305</v>
      </c>
      <c r="H9" s="3">
        <v>119</v>
      </c>
      <c r="I9" s="3">
        <v>19</v>
      </c>
      <c r="J9">
        <f t="shared" si="2"/>
        <v>138</v>
      </c>
      <c r="K9">
        <f t="shared" si="3"/>
        <v>13.768115942028986</v>
      </c>
      <c r="L9" s="3">
        <v>111</v>
      </c>
      <c r="M9" s="3">
        <v>14</v>
      </c>
      <c r="N9">
        <f t="shared" si="4"/>
        <v>125</v>
      </c>
      <c r="O9">
        <f t="shared" si="5"/>
        <v>11.200000000000001</v>
      </c>
      <c r="P9">
        <f t="shared" si="6"/>
        <v>11.945893719806763</v>
      </c>
      <c r="Q9">
        <f t="shared" si="7"/>
        <v>1.5867158399536399</v>
      </c>
    </row>
    <row r="10" spans="1:17" x14ac:dyDescent="0.2">
      <c r="B10" s="83"/>
      <c r="C10" s="6" t="s">
        <v>16</v>
      </c>
      <c r="D10" s="3">
        <v>97</v>
      </c>
      <c r="E10" s="3">
        <v>22</v>
      </c>
      <c r="F10">
        <f t="shared" si="0"/>
        <v>119</v>
      </c>
      <c r="G10">
        <f t="shared" si="1"/>
        <v>18.487394957983195</v>
      </c>
      <c r="H10" s="3">
        <v>92</v>
      </c>
      <c r="I10" s="3">
        <v>21</v>
      </c>
      <c r="J10">
        <f t="shared" si="2"/>
        <v>113</v>
      </c>
      <c r="K10">
        <f t="shared" si="3"/>
        <v>18.584070796460178</v>
      </c>
      <c r="L10" s="3">
        <v>99</v>
      </c>
      <c r="M10" s="3">
        <v>18</v>
      </c>
      <c r="N10">
        <f t="shared" si="4"/>
        <v>117</v>
      </c>
      <c r="O10">
        <f t="shared" si="5"/>
        <v>15.384615384615385</v>
      </c>
      <c r="P10">
        <f t="shared" si="6"/>
        <v>17.485360379686252</v>
      </c>
      <c r="Q10">
        <f t="shared" si="7"/>
        <v>1.8199405773741029</v>
      </c>
    </row>
    <row r="11" spans="1:17" x14ac:dyDescent="0.2">
      <c r="A11" s="85"/>
      <c r="B11" s="83"/>
      <c r="C11" s="4" t="s">
        <v>13</v>
      </c>
      <c r="D11" s="3">
        <v>161</v>
      </c>
      <c r="E11" s="3">
        <v>22</v>
      </c>
      <c r="F11">
        <f t="shared" si="0"/>
        <v>183</v>
      </c>
      <c r="G11">
        <f t="shared" si="1"/>
        <v>12.021857923497267</v>
      </c>
      <c r="H11" s="3">
        <v>141</v>
      </c>
      <c r="I11" s="3">
        <v>26</v>
      </c>
      <c r="J11">
        <f t="shared" si="2"/>
        <v>167</v>
      </c>
      <c r="K11">
        <f t="shared" si="3"/>
        <v>15.568862275449103</v>
      </c>
      <c r="L11" s="3">
        <v>123</v>
      </c>
      <c r="M11" s="3">
        <v>18</v>
      </c>
      <c r="N11">
        <f t="shared" si="4"/>
        <v>141</v>
      </c>
      <c r="O11">
        <f t="shared" si="5"/>
        <v>12.76595744680851</v>
      </c>
      <c r="P11">
        <f t="shared" si="6"/>
        <v>13.452225881918295</v>
      </c>
      <c r="Q11">
        <f t="shared" si="7"/>
        <v>1.8704366447336089</v>
      </c>
    </row>
    <row r="12" spans="1:17" x14ac:dyDescent="0.2">
      <c r="A12" s="85"/>
      <c r="B12" s="83"/>
      <c r="C12" s="4" t="s">
        <v>14</v>
      </c>
      <c r="D12" s="3">
        <v>142</v>
      </c>
      <c r="E12" s="3">
        <v>19</v>
      </c>
      <c r="F12">
        <f t="shared" si="0"/>
        <v>161</v>
      </c>
      <c r="G12">
        <f t="shared" si="1"/>
        <v>11.801242236024844</v>
      </c>
      <c r="H12" s="3">
        <v>119</v>
      </c>
      <c r="I12" s="3">
        <v>23</v>
      </c>
      <c r="J12">
        <f t="shared" si="2"/>
        <v>142</v>
      </c>
      <c r="K12">
        <f t="shared" si="3"/>
        <v>16.197183098591552</v>
      </c>
      <c r="L12" s="3">
        <v>125</v>
      </c>
      <c r="M12" s="3">
        <v>22</v>
      </c>
      <c r="N12">
        <f t="shared" si="4"/>
        <v>147</v>
      </c>
      <c r="O12">
        <f t="shared" si="5"/>
        <v>14.965986394557824</v>
      </c>
      <c r="P12">
        <f t="shared" si="6"/>
        <v>14.321470576391405</v>
      </c>
      <c r="Q12">
        <f t="shared" si="7"/>
        <v>2.2677355438181031</v>
      </c>
    </row>
    <row r="13" spans="1:17" x14ac:dyDescent="0.2">
      <c r="C13" s="2"/>
      <c r="H13" s="2"/>
      <c r="J13" s="3"/>
      <c r="K13" s="3"/>
      <c r="L13" s="3"/>
      <c r="M13" s="3"/>
    </row>
    <row r="14" spans="1:17" x14ac:dyDescent="0.2">
      <c r="C14" s="2"/>
      <c r="H14" s="2"/>
      <c r="J14" s="3"/>
      <c r="K14" s="3"/>
      <c r="L14" s="3"/>
      <c r="M14" s="3"/>
    </row>
    <row r="15" spans="1:17" x14ac:dyDescent="0.2">
      <c r="C15" s="2"/>
      <c r="H15" s="2"/>
      <c r="J15" s="3"/>
      <c r="K15" s="3"/>
      <c r="L15" s="3"/>
      <c r="M15" s="3"/>
    </row>
    <row r="16" spans="1:17" x14ac:dyDescent="0.2">
      <c r="C16" s="2"/>
      <c r="H16" s="2"/>
      <c r="J16" s="3"/>
      <c r="K16" s="3"/>
      <c r="L16" s="3"/>
      <c r="M16" s="3"/>
    </row>
    <row r="17" spans="3:13" x14ac:dyDescent="0.2">
      <c r="C17" s="2"/>
      <c r="H17" s="2"/>
      <c r="J17" s="3"/>
      <c r="K17" s="3"/>
      <c r="L17" s="3"/>
      <c r="M17" s="3"/>
    </row>
    <row r="18" spans="3:13" x14ac:dyDescent="0.2">
      <c r="C18" s="2"/>
      <c r="H18" s="2"/>
      <c r="J18" s="3"/>
      <c r="K18" s="3"/>
      <c r="L18" s="3"/>
      <c r="M18" s="3"/>
    </row>
    <row r="19" spans="3:13" x14ac:dyDescent="0.2">
      <c r="C19" s="2"/>
      <c r="H19" s="2"/>
      <c r="J19" s="3"/>
      <c r="K19" s="3"/>
      <c r="L19" s="3"/>
      <c r="M19" s="3"/>
    </row>
    <row r="20" spans="3:13" x14ac:dyDescent="0.2">
      <c r="C20" s="2"/>
      <c r="H20" s="2"/>
      <c r="J20" s="3"/>
      <c r="K20" s="3"/>
      <c r="L20" s="3"/>
      <c r="M20" s="3"/>
    </row>
    <row r="21" spans="3:13" x14ac:dyDescent="0.2">
      <c r="C21" s="2"/>
      <c r="H21" s="2"/>
      <c r="J21" s="3"/>
      <c r="K21" s="3"/>
      <c r="L21" s="3"/>
      <c r="M21" s="3"/>
    </row>
    <row r="22" spans="3:13" x14ac:dyDescent="0.2">
      <c r="C22" s="2"/>
      <c r="H22" s="2"/>
      <c r="J22" s="3"/>
      <c r="K22" s="3"/>
      <c r="L22" s="3"/>
      <c r="M22" s="3"/>
    </row>
    <row r="23" spans="3:13" x14ac:dyDescent="0.2">
      <c r="C23" s="2"/>
      <c r="H23" s="2"/>
      <c r="J23" s="3"/>
      <c r="K23" s="3"/>
      <c r="L23" s="3"/>
      <c r="M23" s="3"/>
    </row>
    <row r="28" spans="3:13" x14ac:dyDescent="0.2">
      <c r="G28" s="5"/>
    </row>
    <row r="40" spans="6:6" x14ac:dyDescent="0.2">
      <c r="F40" s="71"/>
    </row>
    <row r="41" spans="6:6" x14ac:dyDescent="0.2">
      <c r="F41" s="71"/>
    </row>
    <row r="42" spans="6:6" x14ac:dyDescent="0.2">
      <c r="F42" s="71"/>
    </row>
  </sheetData>
  <mergeCells count="5">
    <mergeCell ref="D3:F3"/>
    <mergeCell ref="H3:J3"/>
    <mergeCell ref="L3:N3"/>
    <mergeCell ref="B9:B12"/>
    <mergeCell ref="A11:A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BFC-8B7B-4AEC-AE7D-097E1F6DBA71}">
  <dimension ref="B3:T92"/>
  <sheetViews>
    <sheetView topLeftCell="A43" zoomScale="90" zoomScaleNormal="90" workbookViewId="0">
      <selection activeCell="A17" sqref="A17:XFD83"/>
    </sheetView>
  </sheetViews>
  <sheetFormatPr baseColWidth="10" defaultColWidth="8.83203125" defaultRowHeight="15" x14ac:dyDescent="0.2"/>
  <cols>
    <col min="2" max="2" width="34.33203125" bestFit="1" customWidth="1"/>
    <col min="14" max="14" width="22.6640625" customWidth="1"/>
  </cols>
  <sheetData>
    <row r="3" spans="2:17" x14ac:dyDescent="0.2">
      <c r="D3" s="84" t="s">
        <v>0</v>
      </c>
      <c r="E3" s="84"/>
      <c r="F3" s="84"/>
      <c r="H3" s="84" t="s">
        <v>1</v>
      </c>
      <c r="I3" s="84"/>
      <c r="J3" s="84"/>
      <c r="L3" s="84" t="s">
        <v>2</v>
      </c>
      <c r="M3" s="84"/>
      <c r="N3" s="84"/>
    </row>
    <row r="4" spans="2:17" ht="15" customHeight="1" x14ac:dyDescent="0.2">
      <c r="D4" t="s">
        <v>3</v>
      </c>
      <c r="E4" t="s">
        <v>4</v>
      </c>
      <c r="F4" t="s">
        <v>5</v>
      </c>
      <c r="G4" t="s">
        <v>6</v>
      </c>
      <c r="H4" t="s">
        <v>3</v>
      </c>
      <c r="I4" t="s">
        <v>4</v>
      </c>
      <c r="J4" t="s">
        <v>5</v>
      </c>
      <c r="K4" t="s">
        <v>6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</row>
    <row r="5" spans="2:17" x14ac:dyDescent="0.2">
      <c r="B5" s="2"/>
      <c r="C5" s="6" t="s">
        <v>9</v>
      </c>
      <c r="D5" s="3">
        <v>90</v>
      </c>
      <c r="E5" s="3">
        <v>5</v>
      </c>
      <c r="F5">
        <f t="shared" ref="F5:F12" si="0">SUM(D5:E5)</f>
        <v>95</v>
      </c>
      <c r="G5">
        <f t="shared" ref="G5:G12" si="1">(E5/F5)*100</f>
        <v>5.2631578947368416</v>
      </c>
      <c r="H5" s="3">
        <v>92</v>
      </c>
      <c r="I5" s="3">
        <v>6</v>
      </c>
      <c r="J5">
        <f>H5+I5</f>
        <v>98</v>
      </c>
      <c r="K5">
        <f>(I5/J5)*100</f>
        <v>6.1224489795918364</v>
      </c>
      <c r="L5" s="3">
        <v>101</v>
      </c>
      <c r="M5" s="3">
        <v>8</v>
      </c>
      <c r="N5">
        <f>SUM(L5:M5)</f>
        <v>109</v>
      </c>
      <c r="O5">
        <f>(M5/N5)*100</f>
        <v>7.3394495412844041</v>
      </c>
      <c r="P5">
        <f>AVERAGE(G5,K5,O5)</f>
        <v>6.2416854718710271</v>
      </c>
      <c r="Q5">
        <f>STDEV(G5,K5,O5)</f>
        <v>1.0432687842541235</v>
      </c>
    </row>
    <row r="6" spans="2:17" x14ac:dyDescent="0.2">
      <c r="B6" s="2"/>
      <c r="C6" s="6" t="s">
        <v>32</v>
      </c>
      <c r="D6" s="3">
        <v>85</v>
      </c>
      <c r="E6" s="3">
        <v>7</v>
      </c>
      <c r="F6">
        <f t="shared" si="0"/>
        <v>92</v>
      </c>
      <c r="G6">
        <f t="shared" si="1"/>
        <v>7.608695652173914</v>
      </c>
      <c r="H6" s="3">
        <v>96</v>
      </c>
      <c r="I6" s="3">
        <v>8</v>
      </c>
      <c r="J6">
        <f t="shared" ref="J6:J8" si="2">H6+I6</f>
        <v>104</v>
      </c>
      <c r="K6">
        <f t="shared" ref="K6:K8" si="3">(I6/J6)*100</f>
        <v>7.6923076923076925</v>
      </c>
      <c r="L6" s="3">
        <v>94</v>
      </c>
      <c r="M6" s="3">
        <v>6</v>
      </c>
      <c r="N6">
        <f t="shared" ref="N6:N8" si="4">SUM(L6:M6)</f>
        <v>100</v>
      </c>
      <c r="O6">
        <f t="shared" ref="O6:O8" si="5">(M6/N6)*100</f>
        <v>6</v>
      </c>
      <c r="P6">
        <f t="shared" ref="P6:P8" si="6">AVERAGE(G6,K6,O6)</f>
        <v>7.1003344481605355</v>
      </c>
      <c r="Q6">
        <f t="shared" ref="Q6:Q8" si="7">STDEV(G6,K6,O6)</f>
        <v>0.95383419244142253</v>
      </c>
    </row>
    <row r="7" spans="2:17" x14ac:dyDescent="0.2">
      <c r="B7" s="2"/>
      <c r="C7" s="6" t="s">
        <v>34</v>
      </c>
      <c r="D7" s="3">
        <v>65</v>
      </c>
      <c r="E7" s="3">
        <v>9</v>
      </c>
      <c r="F7">
        <f t="shared" si="0"/>
        <v>74</v>
      </c>
      <c r="G7">
        <f t="shared" si="1"/>
        <v>12.162162162162163</v>
      </c>
      <c r="H7" s="3">
        <v>69</v>
      </c>
      <c r="I7" s="3">
        <v>11</v>
      </c>
      <c r="J7">
        <f t="shared" si="2"/>
        <v>80</v>
      </c>
      <c r="K7">
        <f t="shared" si="3"/>
        <v>13.750000000000002</v>
      </c>
      <c r="L7" s="3">
        <v>72</v>
      </c>
      <c r="M7" s="3">
        <v>12</v>
      </c>
      <c r="N7">
        <f t="shared" si="4"/>
        <v>84</v>
      </c>
      <c r="O7">
        <f t="shared" si="5"/>
        <v>14.285714285714285</v>
      </c>
      <c r="P7">
        <f t="shared" si="6"/>
        <v>13.399292149292151</v>
      </c>
      <c r="Q7">
        <f t="shared" si="7"/>
        <v>1.1043619890107463</v>
      </c>
    </row>
    <row r="8" spans="2:17" x14ac:dyDescent="0.2">
      <c r="B8" s="2"/>
      <c r="C8" s="6" t="s">
        <v>32</v>
      </c>
      <c r="D8" s="3">
        <v>71</v>
      </c>
      <c r="E8" s="3">
        <v>9</v>
      </c>
      <c r="F8">
        <f t="shared" si="0"/>
        <v>80</v>
      </c>
      <c r="G8">
        <f t="shared" si="1"/>
        <v>11.25</v>
      </c>
      <c r="H8" s="3">
        <v>65</v>
      </c>
      <c r="I8" s="3">
        <v>11</v>
      </c>
      <c r="J8">
        <f t="shared" si="2"/>
        <v>76</v>
      </c>
      <c r="K8">
        <f t="shared" si="3"/>
        <v>14.473684210526317</v>
      </c>
      <c r="L8" s="3">
        <v>62</v>
      </c>
      <c r="M8" s="3">
        <v>9</v>
      </c>
      <c r="N8">
        <f t="shared" si="4"/>
        <v>71</v>
      </c>
      <c r="O8">
        <f t="shared" si="5"/>
        <v>12.676056338028168</v>
      </c>
      <c r="P8">
        <f t="shared" si="6"/>
        <v>12.799913516184828</v>
      </c>
      <c r="Q8">
        <f t="shared" si="7"/>
        <v>1.6154072002857078</v>
      </c>
    </row>
    <row r="9" spans="2:17" x14ac:dyDescent="0.2">
      <c r="B9" s="83" t="s">
        <v>13</v>
      </c>
      <c r="C9" s="6" t="s">
        <v>9</v>
      </c>
      <c r="D9" s="3">
        <v>102</v>
      </c>
      <c r="E9" s="3">
        <v>5</v>
      </c>
      <c r="F9">
        <f t="shared" si="0"/>
        <v>107</v>
      </c>
      <c r="G9">
        <f t="shared" si="1"/>
        <v>4.6728971962616823</v>
      </c>
      <c r="H9" s="3">
        <v>112</v>
      </c>
      <c r="I9" s="3">
        <v>8</v>
      </c>
      <c r="J9">
        <f t="shared" ref="J9:J12" si="8">H9+I9</f>
        <v>120</v>
      </c>
      <c r="K9">
        <f t="shared" ref="K9:K12" si="9">(I9/J9)*100</f>
        <v>6.666666666666667</v>
      </c>
      <c r="L9" s="3">
        <v>105</v>
      </c>
      <c r="M9" s="3">
        <v>8</v>
      </c>
      <c r="N9">
        <f t="shared" ref="N9:N12" si="10">SUM(L9:M9)</f>
        <v>113</v>
      </c>
      <c r="O9">
        <f t="shared" ref="O9:O12" si="11">(M9/N9)*100</f>
        <v>7.0796460176991154</v>
      </c>
      <c r="P9">
        <f t="shared" ref="P9:P12" si="12">AVERAGE(G9,K9,O9)</f>
        <v>6.1397366268758207</v>
      </c>
      <c r="Q9">
        <f t="shared" ref="Q9:Q12" si="13">STDEV(G9,K9,O9)</f>
        <v>1.2869931711155731</v>
      </c>
    </row>
    <row r="10" spans="2:17" x14ac:dyDescent="0.2">
      <c r="B10" s="83"/>
      <c r="C10" s="6" t="s">
        <v>32</v>
      </c>
      <c r="D10" s="3">
        <v>99</v>
      </c>
      <c r="E10" s="3">
        <v>5</v>
      </c>
      <c r="F10">
        <f t="shared" si="0"/>
        <v>104</v>
      </c>
      <c r="G10">
        <f t="shared" si="1"/>
        <v>4.8076923076923084</v>
      </c>
      <c r="H10" s="3">
        <v>98</v>
      </c>
      <c r="I10" s="3">
        <v>6</v>
      </c>
      <c r="J10">
        <f t="shared" si="8"/>
        <v>104</v>
      </c>
      <c r="K10">
        <f t="shared" si="9"/>
        <v>5.7692307692307692</v>
      </c>
      <c r="L10" s="3">
        <v>96</v>
      </c>
      <c r="M10" s="3">
        <v>7</v>
      </c>
      <c r="N10">
        <f t="shared" si="10"/>
        <v>103</v>
      </c>
      <c r="O10">
        <f t="shared" si="11"/>
        <v>6.7961165048543686</v>
      </c>
      <c r="P10">
        <f t="shared" si="12"/>
        <v>5.7910131939258145</v>
      </c>
      <c r="Q10">
        <f t="shared" si="13"/>
        <v>0.99439104605990059</v>
      </c>
    </row>
    <row r="11" spans="2:17" x14ac:dyDescent="0.2">
      <c r="B11" s="83" t="s">
        <v>14</v>
      </c>
      <c r="C11" s="6" t="s">
        <v>9</v>
      </c>
      <c r="D11" s="3">
        <v>61</v>
      </c>
      <c r="E11" s="3">
        <v>14</v>
      </c>
      <c r="F11">
        <f t="shared" si="0"/>
        <v>75</v>
      </c>
      <c r="G11">
        <f t="shared" si="1"/>
        <v>18.666666666666668</v>
      </c>
      <c r="H11" s="3">
        <v>56</v>
      </c>
      <c r="I11" s="3">
        <v>12</v>
      </c>
      <c r="J11">
        <f t="shared" si="8"/>
        <v>68</v>
      </c>
      <c r="K11">
        <f t="shared" si="9"/>
        <v>17.647058823529413</v>
      </c>
      <c r="L11" s="3">
        <v>54</v>
      </c>
      <c r="M11" s="3">
        <v>12</v>
      </c>
      <c r="N11">
        <f t="shared" si="10"/>
        <v>66</v>
      </c>
      <c r="O11">
        <f t="shared" si="11"/>
        <v>18.181818181818183</v>
      </c>
      <c r="P11">
        <f t="shared" si="12"/>
        <v>18.165181224004755</v>
      </c>
      <c r="Q11">
        <f t="shared" si="13"/>
        <v>0.51000748006349428</v>
      </c>
    </row>
    <row r="12" spans="2:17" x14ac:dyDescent="0.2">
      <c r="B12" s="83"/>
      <c r="C12" s="6" t="s">
        <v>32</v>
      </c>
      <c r="D12" s="3">
        <v>75</v>
      </c>
      <c r="E12" s="3">
        <v>7</v>
      </c>
      <c r="F12">
        <f t="shared" si="0"/>
        <v>82</v>
      </c>
      <c r="G12">
        <f t="shared" si="1"/>
        <v>8.536585365853659</v>
      </c>
      <c r="H12" s="3">
        <v>82</v>
      </c>
      <c r="I12" s="3">
        <v>9</v>
      </c>
      <c r="J12">
        <f t="shared" si="8"/>
        <v>91</v>
      </c>
      <c r="K12">
        <f t="shared" si="9"/>
        <v>9.8901098901098905</v>
      </c>
      <c r="L12" s="3">
        <v>71</v>
      </c>
      <c r="M12" s="3">
        <v>10</v>
      </c>
      <c r="N12">
        <f t="shared" si="10"/>
        <v>81</v>
      </c>
      <c r="O12">
        <f t="shared" si="11"/>
        <v>12.345679012345679</v>
      </c>
      <c r="P12">
        <f t="shared" si="12"/>
        <v>10.25745808943641</v>
      </c>
      <c r="Q12">
        <f t="shared" si="13"/>
        <v>1.9309342626298298</v>
      </c>
    </row>
    <row r="13" spans="2:17" x14ac:dyDescent="0.2">
      <c r="C13" s="2"/>
    </row>
    <row r="14" spans="2:17" x14ac:dyDescent="0.2">
      <c r="C14" s="2"/>
    </row>
    <row r="15" spans="2:17" x14ac:dyDescent="0.2">
      <c r="C15" s="6"/>
      <c r="D15" s="3"/>
      <c r="E15" s="3"/>
      <c r="H15" s="3"/>
      <c r="I15" s="3"/>
      <c r="L15" s="3"/>
      <c r="M15" s="3"/>
    </row>
    <row r="16" spans="2:17" x14ac:dyDescent="0.2">
      <c r="C16" s="6"/>
      <c r="D16" s="3"/>
      <c r="E16" s="3"/>
      <c r="H16" s="3"/>
      <c r="I16" s="3"/>
      <c r="L16" s="3"/>
      <c r="M16" s="3"/>
    </row>
    <row r="17" spans="2:20" x14ac:dyDescent="0.2">
      <c r="C17" s="6"/>
      <c r="D17" s="3"/>
      <c r="E17" s="3"/>
      <c r="H17" s="3"/>
      <c r="I17" s="3"/>
      <c r="L17" s="3"/>
      <c r="M17" s="3"/>
    </row>
    <row r="18" spans="2:20" x14ac:dyDescent="0.2">
      <c r="B18" s="2"/>
      <c r="C18" s="6"/>
      <c r="D18" s="3"/>
      <c r="E18" s="3"/>
      <c r="H18" s="3"/>
      <c r="I18" s="3"/>
      <c r="L18" s="3"/>
      <c r="M18" s="3"/>
    </row>
    <row r="19" spans="2:20" x14ac:dyDescent="0.2">
      <c r="B19" s="2"/>
      <c r="C19" s="6"/>
      <c r="D19" s="3"/>
      <c r="E19" s="3"/>
      <c r="H19" s="3"/>
      <c r="I19" s="3"/>
      <c r="L19" s="3"/>
      <c r="M19" s="3"/>
    </row>
    <row r="20" spans="2:20" x14ac:dyDescent="0.2">
      <c r="B20" s="2"/>
      <c r="C20" s="6"/>
      <c r="D20" s="3"/>
      <c r="E20" s="3"/>
      <c r="H20" s="3"/>
      <c r="I20" s="3"/>
      <c r="L20" s="3"/>
      <c r="M20" s="3"/>
    </row>
    <row r="21" spans="2:20" x14ac:dyDescent="0.2">
      <c r="B21" s="2"/>
      <c r="C21" s="6"/>
      <c r="D21" s="3"/>
      <c r="E21" s="3"/>
      <c r="F21" s="3"/>
      <c r="G21" s="3"/>
      <c r="H21" s="2"/>
      <c r="J21" s="3"/>
      <c r="K21" s="3"/>
      <c r="L21" s="3"/>
      <c r="M21" s="3"/>
    </row>
    <row r="22" spans="2:20" x14ac:dyDescent="0.2">
      <c r="B22" s="2"/>
      <c r="C22" s="6"/>
      <c r="D22" s="3"/>
      <c r="E22" s="3"/>
      <c r="F22" s="3"/>
      <c r="G22" s="3"/>
      <c r="H22" s="2"/>
      <c r="J22" s="3"/>
      <c r="K22" s="3"/>
      <c r="L22" s="3"/>
      <c r="M22" s="3"/>
    </row>
    <row r="23" spans="2:20" x14ac:dyDescent="0.2">
      <c r="B23" s="2"/>
      <c r="C23" s="6"/>
      <c r="D23" s="3"/>
      <c r="E23" s="3"/>
      <c r="F23" s="3"/>
      <c r="G23" s="6"/>
      <c r="H23" s="2"/>
      <c r="J23" s="3"/>
      <c r="K23" s="3"/>
      <c r="L23" s="3"/>
      <c r="M23" s="3"/>
    </row>
    <row r="24" spans="2:20" x14ac:dyDescent="0.2">
      <c r="C24" s="2"/>
      <c r="F24" s="3"/>
      <c r="G24" s="3"/>
      <c r="H24" s="83"/>
      <c r="J24" s="3"/>
      <c r="K24" s="3"/>
      <c r="L24" s="3"/>
      <c r="M24" s="3"/>
    </row>
    <row r="25" spans="2:20" x14ac:dyDescent="0.2">
      <c r="C25" s="2"/>
      <c r="F25" s="3"/>
      <c r="G25" s="3"/>
      <c r="H25" s="83"/>
    </row>
    <row r="26" spans="2:20" x14ac:dyDescent="0.2">
      <c r="C26" s="2"/>
      <c r="F26" s="3"/>
      <c r="G26" s="3"/>
      <c r="H26" s="83"/>
    </row>
    <row r="27" spans="2:20" x14ac:dyDescent="0.2">
      <c r="C27" s="2"/>
      <c r="F27" s="3"/>
      <c r="G27" s="3"/>
      <c r="H27" s="83"/>
      <c r="P27" s="3"/>
      <c r="Q27" s="3"/>
      <c r="R27" s="3"/>
      <c r="S27" s="3"/>
      <c r="T27" s="3"/>
    </row>
    <row r="28" spans="2:20" x14ac:dyDescent="0.2">
      <c r="C28" s="2"/>
      <c r="F28" s="3"/>
      <c r="G28" s="3"/>
      <c r="H28" s="83"/>
      <c r="J28" s="3"/>
      <c r="K28" s="3"/>
      <c r="L28" s="3"/>
      <c r="M28" s="3"/>
      <c r="O28" s="3"/>
      <c r="P28" s="3"/>
      <c r="Q28" s="3"/>
      <c r="R28" s="3"/>
      <c r="S28" s="3"/>
      <c r="T28" s="3"/>
    </row>
    <row r="29" spans="2:20" x14ac:dyDescent="0.2">
      <c r="C29" s="2"/>
      <c r="F29" s="3"/>
      <c r="G29" s="3"/>
      <c r="H29" s="83"/>
      <c r="J29" s="3"/>
      <c r="K29" s="3"/>
      <c r="L29" s="3"/>
      <c r="M29" s="3"/>
      <c r="O29" s="3"/>
      <c r="P29" s="3"/>
      <c r="Q29" s="3"/>
      <c r="R29" s="3"/>
      <c r="S29" s="3"/>
      <c r="T29" s="3"/>
    </row>
    <row r="30" spans="2:20" x14ac:dyDescent="0.2">
      <c r="C30" s="2"/>
      <c r="F30" s="3"/>
      <c r="G30" s="3"/>
      <c r="H30" s="83"/>
      <c r="J30" s="3"/>
      <c r="K30" s="3"/>
      <c r="L30" s="3"/>
      <c r="M30" s="3"/>
    </row>
    <row r="31" spans="2:20" x14ac:dyDescent="0.2">
      <c r="C31" s="2"/>
      <c r="F31" s="3"/>
      <c r="G31" s="3"/>
      <c r="H31" s="83"/>
      <c r="J31" s="3"/>
      <c r="K31" s="3"/>
      <c r="L31" s="3"/>
      <c r="M31" s="3"/>
    </row>
    <row r="32" spans="2:20" x14ac:dyDescent="0.2">
      <c r="C32" s="2"/>
      <c r="F32" s="3"/>
      <c r="G32" s="3"/>
      <c r="H32" s="83"/>
      <c r="J32" s="3"/>
      <c r="K32" s="3"/>
      <c r="L32" s="3"/>
      <c r="M32" s="3"/>
    </row>
    <row r="33" spans="3:19" x14ac:dyDescent="0.2">
      <c r="C33" s="2"/>
      <c r="F33" s="3"/>
      <c r="G33" s="3"/>
      <c r="H33" s="83"/>
      <c r="J33" s="3"/>
      <c r="K33" s="3"/>
      <c r="L33" s="3"/>
      <c r="M33" s="3"/>
    </row>
    <row r="34" spans="3:19" x14ac:dyDescent="0.2">
      <c r="C34" s="2"/>
      <c r="F34" s="3"/>
      <c r="G34" s="3"/>
      <c r="H34" s="83"/>
      <c r="J34" s="3"/>
      <c r="K34" s="3"/>
      <c r="L34" s="3"/>
      <c r="M34" s="3"/>
    </row>
    <row r="35" spans="3:19" x14ac:dyDescent="0.2">
      <c r="C35" s="2"/>
      <c r="H35" s="83"/>
      <c r="J35" s="3"/>
      <c r="K35" s="3"/>
      <c r="L35" s="3"/>
      <c r="M35" s="3"/>
      <c r="S35" s="5"/>
    </row>
    <row r="37" spans="3:19" x14ac:dyDescent="0.2">
      <c r="D37" s="8"/>
    </row>
    <row r="44" spans="3:19" x14ac:dyDescent="0.2">
      <c r="R44" s="70"/>
    </row>
    <row r="45" spans="3:19" x14ac:dyDescent="0.2">
      <c r="R45" s="70"/>
    </row>
    <row r="46" spans="3:19" x14ac:dyDescent="0.2">
      <c r="R46" s="70"/>
    </row>
    <row r="47" spans="3:19" x14ac:dyDescent="0.2">
      <c r="R47" s="70"/>
    </row>
    <row r="48" spans="3:19" x14ac:dyDescent="0.2">
      <c r="R48" s="70"/>
    </row>
    <row r="49" spans="6:18" x14ac:dyDescent="0.2">
      <c r="R49" s="70"/>
    </row>
    <row r="50" spans="6:18" x14ac:dyDescent="0.2">
      <c r="R50" s="70"/>
    </row>
    <row r="51" spans="6:18" x14ac:dyDescent="0.2">
      <c r="R51" s="70"/>
    </row>
    <row r="52" spans="6:18" x14ac:dyDescent="0.2">
      <c r="R52" s="70"/>
    </row>
    <row r="53" spans="6:18" x14ac:dyDescent="0.2">
      <c r="R53" s="70"/>
    </row>
    <row r="54" spans="6:18" x14ac:dyDescent="0.2">
      <c r="R54" s="70"/>
    </row>
    <row r="55" spans="6:18" x14ac:dyDescent="0.2">
      <c r="R55" s="70"/>
    </row>
    <row r="56" spans="6:18" x14ac:dyDescent="0.2">
      <c r="R56" s="70"/>
    </row>
    <row r="57" spans="6:18" x14ac:dyDescent="0.2">
      <c r="R57" s="70"/>
    </row>
    <row r="58" spans="6:18" x14ac:dyDescent="0.2">
      <c r="F58" s="5"/>
      <c r="R58" s="70"/>
    </row>
    <row r="60" spans="6:18" x14ac:dyDescent="0.2">
      <c r="F60" s="5"/>
    </row>
    <row r="69" spans="2:11" x14ac:dyDescent="0.2">
      <c r="B69" s="6"/>
    </row>
    <row r="70" spans="2:11" x14ac:dyDescent="0.2">
      <c r="B70" s="6"/>
      <c r="C70" s="2"/>
    </row>
    <row r="71" spans="2:11" x14ac:dyDescent="0.2">
      <c r="B71" s="6"/>
    </row>
    <row r="72" spans="2:11" x14ac:dyDescent="0.2">
      <c r="B72" s="3"/>
    </row>
    <row r="73" spans="2:11" x14ac:dyDescent="0.2">
      <c r="B73" s="3"/>
      <c r="C73" s="2"/>
    </row>
    <row r="74" spans="2:11" x14ac:dyDescent="0.2">
      <c r="B74" s="3"/>
      <c r="F74" s="2"/>
      <c r="G74" s="2"/>
      <c r="H74" s="2"/>
      <c r="I74" s="2"/>
      <c r="J74" s="2"/>
      <c r="K74" s="2"/>
    </row>
    <row r="75" spans="2:11" x14ac:dyDescent="0.2">
      <c r="B75" s="3"/>
      <c r="C75" s="2"/>
      <c r="D75" s="2"/>
      <c r="E75" s="2"/>
      <c r="F75" s="6"/>
      <c r="G75" s="6"/>
      <c r="H75" s="6"/>
      <c r="I75" s="6"/>
      <c r="J75" s="6"/>
      <c r="K75" s="6"/>
    </row>
    <row r="76" spans="2:11" x14ac:dyDescent="0.2">
      <c r="B76" s="3"/>
      <c r="C76" s="6"/>
      <c r="F76" s="3"/>
      <c r="G76" s="3"/>
      <c r="H76" s="3"/>
      <c r="I76" s="3"/>
      <c r="J76" s="3"/>
      <c r="K76" s="3"/>
    </row>
    <row r="77" spans="2:11" x14ac:dyDescent="0.2">
      <c r="B77" s="3"/>
      <c r="C77" s="3"/>
    </row>
    <row r="78" spans="2:11" x14ac:dyDescent="0.2">
      <c r="B78" s="3"/>
      <c r="C78" s="2"/>
    </row>
    <row r="79" spans="2:11" x14ac:dyDescent="0.2">
      <c r="B79" s="3"/>
      <c r="C79" s="6"/>
    </row>
    <row r="80" spans="2:11" x14ac:dyDescent="0.2">
      <c r="B80" s="3"/>
      <c r="C80" s="3"/>
    </row>
    <row r="81" spans="2:3" x14ac:dyDescent="0.2">
      <c r="B81" s="3"/>
      <c r="C81" s="2"/>
    </row>
    <row r="82" spans="2:3" x14ac:dyDescent="0.2">
      <c r="B82" s="3"/>
      <c r="C82" s="6"/>
    </row>
    <row r="83" spans="2:3" x14ac:dyDescent="0.2">
      <c r="B83" s="3"/>
      <c r="C83" s="3"/>
    </row>
    <row r="84" spans="2:3" x14ac:dyDescent="0.2">
      <c r="B84" s="3"/>
      <c r="C84" s="2"/>
    </row>
    <row r="85" spans="2:3" x14ac:dyDescent="0.2">
      <c r="B85" s="3"/>
      <c r="C85" s="6"/>
    </row>
    <row r="86" spans="2:3" x14ac:dyDescent="0.2">
      <c r="B86" s="3"/>
      <c r="C86" s="3"/>
    </row>
    <row r="87" spans="2:3" x14ac:dyDescent="0.2">
      <c r="B87" s="3"/>
      <c r="C87" s="2"/>
    </row>
    <row r="88" spans="2:3" x14ac:dyDescent="0.2">
      <c r="B88" s="3"/>
      <c r="C88" s="6"/>
    </row>
    <row r="89" spans="2:3" x14ac:dyDescent="0.2">
      <c r="B89" s="3"/>
      <c r="C89" s="3"/>
    </row>
    <row r="90" spans="2:3" x14ac:dyDescent="0.2">
      <c r="B90" s="3"/>
      <c r="C90" s="2"/>
    </row>
    <row r="91" spans="2:3" x14ac:dyDescent="0.2">
      <c r="B91" s="3"/>
      <c r="C91" s="6"/>
    </row>
    <row r="92" spans="2:3" x14ac:dyDescent="0.2">
      <c r="B92" s="3"/>
      <c r="C92" s="3"/>
    </row>
  </sheetData>
  <mergeCells count="7">
    <mergeCell ref="L3:N3"/>
    <mergeCell ref="B9:B10"/>
    <mergeCell ref="B11:B12"/>
    <mergeCell ref="H24:H30"/>
    <mergeCell ref="H31:H35"/>
    <mergeCell ref="D3:F3"/>
    <mergeCell ref="H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</vt:i4>
      </vt:variant>
    </vt:vector>
  </HeadingPairs>
  <TitlesOfParts>
    <vt:vector size="44" baseType="lpstr">
      <vt:lpstr>Fig.1 B&amp;C&amp;D</vt:lpstr>
      <vt:lpstr>Fig. 1E</vt:lpstr>
      <vt:lpstr>2A&amp;B</vt:lpstr>
      <vt:lpstr>2C</vt:lpstr>
      <vt:lpstr>2D</vt:lpstr>
      <vt:lpstr>3A</vt:lpstr>
      <vt:lpstr>3C&amp;4C</vt:lpstr>
      <vt:lpstr>3D&amp;4i</vt:lpstr>
      <vt:lpstr>3E&amp;4F</vt:lpstr>
      <vt:lpstr>3F</vt:lpstr>
      <vt:lpstr>3G&amp;4B</vt:lpstr>
      <vt:lpstr>3H &amp;4H</vt:lpstr>
      <vt:lpstr>3i&amp;4E</vt:lpstr>
      <vt:lpstr>3J</vt:lpstr>
      <vt:lpstr>3K</vt:lpstr>
      <vt:lpstr>3L</vt:lpstr>
      <vt:lpstr>4A</vt:lpstr>
      <vt:lpstr>4D</vt:lpstr>
      <vt:lpstr>4G</vt:lpstr>
      <vt:lpstr>5A&amp;7D</vt:lpstr>
      <vt:lpstr>5A&amp;C_MES83</vt:lpstr>
      <vt:lpstr>5B_TRP</vt:lpstr>
      <vt:lpstr>5B_u251</vt:lpstr>
      <vt:lpstr>5C</vt:lpstr>
      <vt:lpstr>6D</vt:lpstr>
      <vt:lpstr>7A</vt:lpstr>
      <vt:lpstr>7B</vt:lpstr>
      <vt:lpstr>7C</vt:lpstr>
      <vt:lpstr>7D</vt:lpstr>
      <vt:lpstr>7F &amp; G</vt:lpstr>
      <vt:lpstr>8B-D</vt:lpstr>
      <vt:lpstr>8F-H</vt:lpstr>
      <vt:lpstr>Fig 8i</vt:lpstr>
      <vt:lpstr>Suppl 1</vt:lpstr>
      <vt:lpstr>Suppl 2A</vt:lpstr>
      <vt:lpstr>Suppl 2B</vt:lpstr>
      <vt:lpstr>Supl 2C</vt:lpstr>
      <vt:lpstr>Suppl 2D</vt:lpstr>
      <vt:lpstr>Suppl 2E</vt:lpstr>
      <vt:lpstr>Suppl 2F</vt:lpstr>
      <vt:lpstr>Suppl 3</vt:lpstr>
      <vt:lpstr>Suppl 4</vt:lpstr>
      <vt:lpstr>Suppl 5</vt:lpstr>
      <vt:lpstr>'Fig.1 B&amp;C&amp;D'!Print_Area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Kant, Shiva</dc:creator>
  <cp:lastModifiedBy>Jacob F. Oyeniyi</cp:lastModifiedBy>
  <dcterms:created xsi:type="dcterms:W3CDTF">2019-09-20T12:52:00Z</dcterms:created>
  <dcterms:modified xsi:type="dcterms:W3CDTF">2025-11-25T01:04:09Z</dcterms:modified>
</cp:coreProperties>
</file>