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m67226\Box\____Lab (share with all)\Adriana Master's Thesis\Paper 2 (compound 612)\04_JCI insight\Data repository\"/>
    </mc:Choice>
  </mc:AlternateContent>
  <xr:revisionPtr revIDLastSave="0" documentId="13_ncr:1_{E8AE731C-1051-4CB4-AFE3-E4CA47D12CE2}" xr6:coauthVersionLast="47" xr6:coauthVersionMax="47" xr10:uidLastSave="{00000000-0000-0000-0000-000000000000}"/>
  <bookViews>
    <workbookView xWindow="28680" yWindow="-120" windowWidth="29040" windowHeight="15720" tabRatio="903" xr2:uid="{00000000-000D-0000-FFFF-FFFF00000000}"/>
  </bookViews>
  <sheets>
    <sheet name="Table of contents" sheetId="23" r:id="rId1"/>
    <sheet name="Compound 1 kinase assays" sheetId="1" r:id="rId2"/>
    <sheet name="Compound 612 kinase assays" sheetId="2" r:id="rId3"/>
    <sheet name="CP612 solubility-LogD" sheetId="3" r:id="rId4"/>
    <sheet name="Fig. 1B" sheetId="7" r:id="rId5"/>
    <sheet name="Fig. 1C" sheetId="8" r:id="rId6"/>
    <sheet name="Fig. 2" sheetId="9" r:id="rId7"/>
    <sheet name="Fig. 3" sheetId="11" r:id="rId8"/>
    <sheet name="Fig. 4" sheetId="24" r:id="rId9"/>
    <sheet name="Fig. 5" sheetId="18" r:id="rId10"/>
    <sheet name="Fig. 6" sheetId="19" r:id="rId11"/>
    <sheet name="Fig. 7" sheetId="20" r:id="rId12"/>
    <sheet name="Fig. 8" sheetId="14" r:id="rId13"/>
    <sheet name="Fig. 9" sheetId="16" r:id="rId14"/>
    <sheet name="Fig. 10" sheetId="17" r:id="rId15"/>
    <sheet name="Fig. 11 + S2" sheetId="22" r:id="rId16"/>
    <sheet name="Fig. S1" sheetId="25" r:id="rId17"/>
    <sheet name="Table S1 plasma stability" sheetId="4" r:id="rId18"/>
    <sheet name="Table S1 microsomal clearance" sheetId="6" r:id="rId19"/>
    <sheet name="Table S1 plasma protein binding" sheetId="5" r:id="rId20"/>
  </sheets>
  <definedNames>
    <definedName name="_xlnm._FilterDatabase" localSheetId="10" hidden="1">'Fig. 6'!$A$4:$J$48</definedName>
    <definedName name="_xlnm._FilterDatabase" localSheetId="12" hidden="1">'Fig. 8'!$A$3:$EE$3</definedName>
    <definedName name="_xlnm._FilterDatabase" localSheetId="13" hidden="1">'Fig. 9'!#REF!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6" i="4" l="1"/>
  <c r="I66" i="4"/>
  <c r="J66" i="4"/>
  <c r="G66" i="4"/>
  <c r="I40" i="4"/>
  <c r="I41" i="4" s="1"/>
  <c r="J40" i="4"/>
  <c r="J41" i="4" s="1"/>
  <c r="H40" i="4"/>
  <c r="H41" i="4" s="1"/>
  <c r="G40" i="4"/>
  <c r="G41" i="4"/>
  <c r="G44" i="4" s="1"/>
  <c r="I16" i="4"/>
  <c r="I17" i="4" s="1"/>
  <c r="H16" i="4"/>
  <c r="H17" i="4" s="1"/>
  <c r="G17" i="4"/>
  <c r="G16" i="4"/>
  <c r="G20" i="6" a="1"/>
  <c r="G20" i="6" s="1"/>
  <c r="D5" i="6"/>
  <c r="G55" i="6" a="1"/>
  <c r="G55" i="6" s="1"/>
  <c r="J40" i="6"/>
  <c r="I40" i="6"/>
  <c r="H40" i="6"/>
  <c r="G40" i="6"/>
  <c r="G11" i="6"/>
  <c r="H11" i="6"/>
  <c r="I11" i="6"/>
  <c r="G25" i="5" l="1"/>
  <c r="H25" i="5" s="1"/>
  <c r="C25" i="5"/>
  <c r="G24" i="5"/>
  <c r="H24" i="5" s="1"/>
  <c r="J24" i="5" s="1"/>
  <c r="K24" i="5" s="1"/>
  <c r="C24" i="5"/>
  <c r="D24" i="5" s="1"/>
  <c r="I24" i="5" s="1"/>
  <c r="G23" i="5"/>
  <c r="H23" i="5" s="1"/>
  <c r="C23" i="5"/>
  <c r="G16" i="5"/>
  <c r="H16" i="5" s="1"/>
  <c r="J16" i="5" s="1"/>
  <c r="K16" i="5" s="1"/>
  <c r="C16" i="5"/>
  <c r="D16" i="5" s="1"/>
  <c r="G15" i="5"/>
  <c r="H15" i="5" s="1"/>
  <c r="C15" i="5"/>
  <c r="G14" i="5"/>
  <c r="H14" i="5" s="1"/>
  <c r="C14" i="5"/>
  <c r="J14" i="5" s="1"/>
  <c r="G7" i="5"/>
  <c r="H7" i="5" s="1"/>
  <c r="C7" i="5"/>
  <c r="J7" i="5" s="1"/>
  <c r="K7" i="5" s="1"/>
  <c r="G6" i="5"/>
  <c r="H6" i="5" s="1"/>
  <c r="C6" i="5"/>
  <c r="J6" i="5" s="1"/>
  <c r="K6" i="5" s="1"/>
  <c r="H5" i="5"/>
  <c r="J5" i="5" s="1"/>
  <c r="G5" i="5"/>
  <c r="C5" i="5"/>
  <c r="D5" i="5" s="1"/>
  <c r="I5" i="5" s="1"/>
  <c r="I16" i="5" l="1"/>
  <c r="J9" i="5"/>
  <c r="J8" i="5"/>
  <c r="K5" i="5"/>
  <c r="K14" i="5"/>
  <c r="J17" i="5"/>
  <c r="J15" i="5"/>
  <c r="K15" i="5" s="1"/>
  <c r="J23" i="5"/>
  <c r="J25" i="5"/>
  <c r="K25" i="5" s="1"/>
  <c r="D6" i="5"/>
  <c r="I6" i="5" s="1"/>
  <c r="I9" i="5" s="1"/>
  <c r="D14" i="5"/>
  <c r="I14" i="5" s="1"/>
  <c r="D25" i="5"/>
  <c r="I25" i="5" s="1"/>
  <c r="D7" i="5"/>
  <c r="I7" i="5" s="1"/>
  <c r="I8" i="5" s="1"/>
  <c r="D15" i="5"/>
  <c r="I15" i="5" s="1"/>
  <c r="D23" i="5"/>
  <c r="I23" i="5" s="1"/>
  <c r="G5" i="4" a="1"/>
  <c r="G5" i="4" s="1"/>
  <c r="I18" i="5" l="1"/>
  <c r="I17" i="5"/>
  <c r="K23" i="5"/>
  <c r="J27" i="5"/>
  <c r="J26" i="5"/>
  <c r="I27" i="5"/>
  <c r="I26" i="5"/>
  <c r="J18" i="5"/>
  <c r="K18" i="5"/>
  <c r="K17" i="5"/>
  <c r="K8" i="5"/>
  <c r="K9" i="5"/>
  <c r="BB16" i="25"/>
  <c r="BC16" i="25"/>
  <c r="BD16" i="25"/>
  <c r="BE16" i="25"/>
  <c r="F29" i="25"/>
  <c r="AX29" i="25"/>
  <c r="AP16" i="25"/>
  <c r="AQ16" i="25"/>
  <c r="AR16" i="25"/>
  <c r="AS16" i="25"/>
  <c r="BB4" i="25"/>
  <c r="BC4" i="25"/>
  <c r="BD4" i="25"/>
  <c r="BE4" i="25"/>
  <c r="BB5" i="25"/>
  <c r="BC5" i="25"/>
  <c r="BD5" i="25"/>
  <c r="BE5" i="25"/>
  <c r="BB6" i="25"/>
  <c r="BC6" i="25"/>
  <c r="BD6" i="25"/>
  <c r="BE6" i="25"/>
  <c r="BB7" i="25"/>
  <c r="BC7" i="25"/>
  <c r="BD7" i="25"/>
  <c r="BE7" i="25"/>
  <c r="BB9" i="25"/>
  <c r="BC9" i="25"/>
  <c r="BD9" i="25"/>
  <c r="BE9" i="25"/>
  <c r="BB10" i="25"/>
  <c r="BC10" i="25"/>
  <c r="BD10" i="25"/>
  <c r="BE10" i="25"/>
  <c r="BB11" i="25"/>
  <c r="BC11" i="25"/>
  <c r="BD11" i="25"/>
  <c r="BE11" i="25"/>
  <c r="AN14" i="17"/>
  <c r="AO14" i="17"/>
  <c r="AP14" i="17"/>
  <c r="AQ14" i="17"/>
  <c r="AR14" i="17"/>
  <c r="AS14" i="17"/>
  <c r="AT14" i="17"/>
  <c r="AU14" i="17"/>
  <c r="BD14" i="17"/>
  <c r="BE14" i="17"/>
  <c r="BF14" i="17"/>
  <c r="BG14" i="17"/>
  <c r="BU14" i="17"/>
  <c r="BV14" i="17"/>
  <c r="BW14" i="17"/>
  <c r="BX14" i="17"/>
  <c r="CG14" i="17"/>
  <c r="CH14" i="17"/>
  <c r="CI14" i="17"/>
  <c r="CJ14" i="17"/>
  <c r="AN15" i="17"/>
  <c r="AO15" i="17"/>
  <c r="AP15" i="17"/>
  <c r="AQ15" i="17"/>
  <c r="AR15" i="17"/>
  <c r="AS15" i="17"/>
  <c r="AT15" i="17"/>
  <c r="AU15" i="17"/>
  <c r="BD15" i="17"/>
  <c r="BE15" i="17"/>
  <c r="BF15" i="17"/>
  <c r="BG15" i="17"/>
  <c r="BU15" i="17"/>
  <c r="BV15" i="17"/>
  <c r="BW15" i="17"/>
  <c r="BX15" i="17"/>
  <c r="K27" i="5" l="1"/>
  <c r="K26" i="5"/>
  <c r="C57" i="6"/>
  <c r="D57" i="6" s="1"/>
  <c r="E57" i="6" s="1"/>
  <c r="C56" i="6"/>
  <c r="D56" i="6" s="1"/>
  <c r="E56" i="6" s="1"/>
  <c r="C55" i="6"/>
  <c r="D55" i="6" s="1"/>
  <c r="E55" i="6" s="1"/>
  <c r="C54" i="6"/>
  <c r="D54" i="6" s="1"/>
  <c r="C53" i="6"/>
  <c r="D53" i="6" s="1"/>
  <c r="E53" i="6" s="1"/>
  <c r="C52" i="6"/>
  <c r="D52" i="6" s="1"/>
  <c r="E52" i="6" s="1"/>
  <c r="D51" i="6"/>
  <c r="E51" i="6" s="1"/>
  <c r="C51" i="6"/>
  <c r="C50" i="6"/>
  <c r="D50" i="6" s="1"/>
  <c r="C49" i="6"/>
  <c r="D49" i="6" s="1"/>
  <c r="E49" i="6" s="1"/>
  <c r="C48" i="6"/>
  <c r="D48" i="6" s="1"/>
  <c r="E48" i="6" s="1"/>
  <c r="C47" i="6"/>
  <c r="D47" i="6" s="1"/>
  <c r="E47" i="6" s="1"/>
  <c r="C46" i="6"/>
  <c r="D46" i="6" s="1"/>
  <c r="G52" i="6" s="1" a="1"/>
  <c r="G52" i="6" s="1"/>
  <c r="G45" i="6"/>
  <c r="C45" i="6"/>
  <c r="D45" i="6" s="1"/>
  <c r="E45" i="6" s="1"/>
  <c r="C44" i="6"/>
  <c r="D44" i="6" s="1"/>
  <c r="E44" i="6" s="1"/>
  <c r="C43" i="6"/>
  <c r="D43" i="6" s="1"/>
  <c r="E43" i="6" s="1"/>
  <c r="J42" i="6"/>
  <c r="J45" i="6" s="1"/>
  <c r="I42" i="6"/>
  <c r="I45" i="6" s="1"/>
  <c r="H42" i="6"/>
  <c r="G42" i="6"/>
  <c r="C42" i="6"/>
  <c r="D42" i="6" s="1"/>
  <c r="C41" i="6"/>
  <c r="D41" i="6" s="1"/>
  <c r="E41" i="6" s="1"/>
  <c r="C40" i="6"/>
  <c r="D40" i="6" s="1"/>
  <c r="E40" i="6" s="1"/>
  <c r="C39" i="6"/>
  <c r="D39" i="6" s="1"/>
  <c r="E39" i="6" s="1"/>
  <c r="C38" i="6"/>
  <c r="D38" i="6" s="1"/>
  <c r="C37" i="6"/>
  <c r="D37" i="6" s="1"/>
  <c r="E37" i="6" s="1"/>
  <c r="C36" i="6"/>
  <c r="D36" i="6" s="1"/>
  <c r="E36" i="6" s="1"/>
  <c r="D35" i="6"/>
  <c r="E35" i="6" s="1"/>
  <c r="C35" i="6"/>
  <c r="C34" i="6"/>
  <c r="D34" i="6" s="1"/>
  <c r="D22" i="6"/>
  <c r="E22" i="6" s="1"/>
  <c r="C22" i="6"/>
  <c r="C21" i="6"/>
  <c r="D21" i="6" s="1"/>
  <c r="E21" i="6" s="1"/>
  <c r="C20" i="6"/>
  <c r="D20" i="6" s="1"/>
  <c r="C19" i="6"/>
  <c r="D19" i="6" s="1"/>
  <c r="E19" i="6" s="1"/>
  <c r="D18" i="6"/>
  <c r="E18" i="6" s="1"/>
  <c r="C18" i="6"/>
  <c r="C17" i="6"/>
  <c r="D17" i="6" s="1"/>
  <c r="H16" i="6"/>
  <c r="C16" i="6"/>
  <c r="D16" i="6" s="1"/>
  <c r="E16" i="6" s="1"/>
  <c r="C15" i="6"/>
  <c r="D15" i="6" s="1"/>
  <c r="E15" i="6" s="1"/>
  <c r="C14" i="6"/>
  <c r="D14" i="6" s="1"/>
  <c r="I13" i="6"/>
  <c r="I16" i="6" s="1"/>
  <c r="H13" i="6"/>
  <c r="G13" i="6"/>
  <c r="C13" i="6"/>
  <c r="D13" i="6" s="1"/>
  <c r="E13" i="6" s="1"/>
  <c r="C12" i="6"/>
  <c r="D12" i="6" s="1"/>
  <c r="E12" i="6" s="1"/>
  <c r="D11" i="6"/>
  <c r="E11" i="6" s="1"/>
  <c r="C11" i="6"/>
  <c r="C10" i="6"/>
  <c r="D10" i="6" s="1"/>
  <c r="E10" i="6" s="1"/>
  <c r="C9" i="6"/>
  <c r="D9" i="6" s="1"/>
  <c r="C8" i="6"/>
  <c r="D8" i="6" s="1"/>
  <c r="E8" i="6" s="1"/>
  <c r="C7" i="6"/>
  <c r="D7" i="6" s="1"/>
  <c r="E7" i="6" s="1"/>
  <c r="C6" i="6"/>
  <c r="D6" i="6" s="1"/>
  <c r="E6" i="6" s="1"/>
  <c r="C5" i="6"/>
  <c r="I70" i="4"/>
  <c r="H70" i="4"/>
  <c r="C69" i="4"/>
  <c r="D69" i="4" s="1"/>
  <c r="D68" i="4"/>
  <c r="C68" i="4"/>
  <c r="J67" i="4"/>
  <c r="J70" i="4" s="1"/>
  <c r="I67" i="4"/>
  <c r="H67" i="4"/>
  <c r="J68" i="4" s="1"/>
  <c r="G67" i="4"/>
  <c r="G70" i="4" s="1"/>
  <c r="C67" i="4"/>
  <c r="D67" i="4" s="1"/>
  <c r="C66" i="4"/>
  <c r="D66" i="4" s="1"/>
  <c r="G54" i="4" s="1" a="1"/>
  <c r="G54" i="4" s="1"/>
  <c r="C65" i="4"/>
  <c r="D65" i="4" s="1"/>
  <c r="G64" i="4" a="1"/>
  <c r="G64" i="4" s="1"/>
  <c r="C64" i="4"/>
  <c r="D64" i="4" s="1"/>
  <c r="G63" i="4" a="1"/>
  <c r="G63" i="4" s="1"/>
  <c r="C63" i="4"/>
  <c r="D63" i="4" s="1"/>
  <c r="G53" i="4" s="1" a="1"/>
  <c r="G53" i="4" s="1"/>
  <c r="G62" i="4" a="1"/>
  <c r="G62" i="4" s="1"/>
  <c r="D62" i="4"/>
  <c r="C62" i="4"/>
  <c r="C61" i="4"/>
  <c r="D61" i="4" s="1"/>
  <c r="C60" i="4"/>
  <c r="D60" i="4" s="1"/>
  <c r="C59" i="4"/>
  <c r="D59" i="4" s="1"/>
  <c r="C58" i="4"/>
  <c r="D58" i="4" s="1"/>
  <c r="G52" i="4" s="1" a="1"/>
  <c r="G52" i="4" s="1"/>
  <c r="C57" i="4"/>
  <c r="D57" i="4" s="1"/>
  <c r="E57" i="4" s="1"/>
  <c r="C56" i="4"/>
  <c r="D56" i="4" s="1"/>
  <c r="E56" i="4" s="1"/>
  <c r="C55" i="4"/>
  <c r="D55" i="4" s="1"/>
  <c r="E55" i="4" s="1"/>
  <c r="C54" i="4"/>
  <c r="D54" i="4" s="1"/>
  <c r="C53" i="4"/>
  <c r="D53" i="4" s="1"/>
  <c r="E53" i="4" s="1"/>
  <c r="C52" i="4"/>
  <c r="D52" i="4" s="1"/>
  <c r="E52" i="4" s="1"/>
  <c r="C51" i="4"/>
  <c r="D51" i="4" s="1"/>
  <c r="E51" i="4" s="1"/>
  <c r="C50" i="4"/>
  <c r="D50" i="4" s="1"/>
  <c r="J44" i="4"/>
  <c r="I44" i="4"/>
  <c r="H44" i="4"/>
  <c r="J45" i="4" s="1"/>
  <c r="J43" i="4"/>
  <c r="C43" i="4"/>
  <c r="D43" i="4" s="1"/>
  <c r="E43" i="4" s="1"/>
  <c r="D42" i="4"/>
  <c r="E42" i="4" s="1"/>
  <c r="C42" i="4"/>
  <c r="J42" i="4"/>
  <c r="C41" i="4"/>
  <c r="D41" i="4" s="1"/>
  <c r="E41" i="4" s="1"/>
  <c r="C40" i="4"/>
  <c r="D40" i="4" s="1"/>
  <c r="C39" i="4"/>
  <c r="D39" i="4" s="1"/>
  <c r="E39" i="4" s="1"/>
  <c r="C38" i="4"/>
  <c r="D38" i="4" s="1"/>
  <c r="E38" i="4" s="1"/>
  <c r="C37" i="4"/>
  <c r="D37" i="4" s="1"/>
  <c r="E37" i="4" s="1"/>
  <c r="C36" i="4"/>
  <c r="D36" i="4" s="1"/>
  <c r="C35" i="4"/>
  <c r="D35" i="4" s="1"/>
  <c r="E35" i="4" s="1"/>
  <c r="C34" i="4"/>
  <c r="D34" i="4" s="1"/>
  <c r="E34" i="4" s="1"/>
  <c r="C33" i="4"/>
  <c r="D33" i="4" s="1"/>
  <c r="E33" i="4" s="1"/>
  <c r="C32" i="4"/>
  <c r="D32" i="4" s="1"/>
  <c r="C31" i="4"/>
  <c r="D31" i="4" s="1"/>
  <c r="E31" i="4" s="1"/>
  <c r="C30" i="4"/>
  <c r="D30" i="4" s="1"/>
  <c r="E30" i="4" s="1"/>
  <c r="C29" i="4"/>
  <c r="D29" i="4" s="1"/>
  <c r="E29" i="4" s="1"/>
  <c r="C28" i="4"/>
  <c r="D28" i="4" s="1"/>
  <c r="C27" i="4"/>
  <c r="D27" i="4" s="1"/>
  <c r="E27" i="4" s="1"/>
  <c r="C26" i="4"/>
  <c r="D26" i="4" s="1"/>
  <c r="E26" i="4" s="1"/>
  <c r="C25" i="4"/>
  <c r="D25" i="4" s="1"/>
  <c r="E25" i="4" s="1"/>
  <c r="C24" i="4"/>
  <c r="D24" i="4" s="1"/>
  <c r="I20" i="4"/>
  <c r="H20" i="4"/>
  <c r="G20" i="4"/>
  <c r="C16" i="4"/>
  <c r="D16" i="4" s="1"/>
  <c r="E16" i="4" s="1"/>
  <c r="C15" i="4"/>
  <c r="D15" i="4" s="1"/>
  <c r="E15" i="4" s="1"/>
  <c r="C14" i="4"/>
  <c r="D14" i="4" s="1"/>
  <c r="C13" i="4"/>
  <c r="D13" i="4" s="1"/>
  <c r="E13" i="4" s="1"/>
  <c r="C12" i="4"/>
  <c r="D12" i="4" s="1"/>
  <c r="E12" i="4" s="1"/>
  <c r="C11" i="4"/>
  <c r="D11" i="4" s="1"/>
  <c r="D10" i="4"/>
  <c r="E10" i="4" s="1"/>
  <c r="C10" i="4"/>
  <c r="D9" i="4"/>
  <c r="E9" i="4" s="1"/>
  <c r="C9" i="4"/>
  <c r="D8" i="4"/>
  <c r="E8" i="4" s="1"/>
  <c r="G12" i="4" s="1" a="1"/>
  <c r="G12" i="4" s="1"/>
  <c r="C8" i="4"/>
  <c r="C7" i="4"/>
  <c r="D7" i="4" s="1"/>
  <c r="E7" i="4" s="1"/>
  <c r="C6" i="4"/>
  <c r="D6" i="4" s="1"/>
  <c r="E6" i="4" s="1"/>
  <c r="D5" i="4"/>
  <c r="C5" i="4"/>
  <c r="AO35" i="25"/>
  <c r="AO34" i="25" s="1"/>
  <c r="AN35" i="25"/>
  <c r="AN34" i="25" s="1"/>
  <c r="AM35" i="25"/>
  <c r="AM34" i="25" s="1"/>
  <c r="AL35" i="25"/>
  <c r="AL34" i="25" s="1"/>
  <c r="AK35" i="25"/>
  <c r="AK34" i="25" s="1"/>
  <c r="AJ35" i="25"/>
  <c r="AJ34" i="25" s="1"/>
  <c r="AI35" i="25"/>
  <c r="AI34" i="25" s="1"/>
  <c r="AH35" i="25"/>
  <c r="AH34" i="25" s="1"/>
  <c r="AG35" i="25"/>
  <c r="AG34" i="25" s="1"/>
  <c r="AF35" i="25"/>
  <c r="AF34" i="25" s="1"/>
  <c r="AE35" i="25"/>
  <c r="AE34" i="25" s="1"/>
  <c r="AD35" i="25"/>
  <c r="AD34" i="25" s="1"/>
  <c r="AC35" i="25"/>
  <c r="AC34" i="25" s="1"/>
  <c r="AB35" i="25"/>
  <c r="AB34" i="25" s="1"/>
  <c r="AA35" i="25"/>
  <c r="AA34" i="25" s="1"/>
  <c r="Z35" i="25"/>
  <c r="Z34" i="25" s="1"/>
  <c r="Y35" i="25"/>
  <c r="Y34" i="25" s="1"/>
  <c r="X35" i="25"/>
  <c r="X34" i="25" s="1"/>
  <c r="W35" i="25"/>
  <c r="W34" i="25" s="1"/>
  <c r="V35" i="25"/>
  <c r="V34" i="25" s="1"/>
  <c r="U35" i="25"/>
  <c r="U34" i="25" s="1"/>
  <c r="T35" i="25"/>
  <c r="T34" i="25" s="1"/>
  <c r="S35" i="25"/>
  <c r="S34" i="25" s="1"/>
  <c r="R35" i="25"/>
  <c r="R34" i="25" s="1"/>
  <c r="Q35" i="25"/>
  <c r="Q34" i="25" s="1"/>
  <c r="P35" i="25"/>
  <c r="P34" i="25" s="1"/>
  <c r="O35" i="25"/>
  <c r="O34" i="25" s="1"/>
  <c r="N35" i="25"/>
  <c r="N34" i="25" s="1"/>
  <c r="M35" i="25"/>
  <c r="M34" i="25" s="1"/>
  <c r="L35" i="25"/>
  <c r="L34" i="25" s="1"/>
  <c r="K35" i="25"/>
  <c r="K34" i="25" s="1"/>
  <c r="J35" i="25"/>
  <c r="J34" i="25" s="1"/>
  <c r="I35" i="25"/>
  <c r="I34" i="25" s="1"/>
  <c r="H35" i="25"/>
  <c r="H34" i="25" s="1"/>
  <c r="G35" i="25"/>
  <c r="G34" i="25" s="1"/>
  <c r="AO33" i="25"/>
  <c r="AN33" i="25"/>
  <c r="AM33" i="25"/>
  <c r="AL33" i="25"/>
  <c r="AK33" i="25"/>
  <c r="AJ33" i="25"/>
  <c r="AI33" i="25"/>
  <c r="AH33" i="25"/>
  <c r="AG33" i="25"/>
  <c r="AF33" i="25"/>
  <c r="AE33" i="25"/>
  <c r="AD33" i="25"/>
  <c r="AC33" i="25"/>
  <c r="AB33" i="25"/>
  <c r="AA33" i="25"/>
  <c r="Z33" i="25"/>
  <c r="Y33" i="25"/>
  <c r="X33" i="25"/>
  <c r="W33" i="25"/>
  <c r="V33" i="25"/>
  <c r="U33" i="25"/>
  <c r="T33" i="25"/>
  <c r="S33" i="25"/>
  <c r="R33" i="25"/>
  <c r="Q33" i="25"/>
  <c r="P33" i="25"/>
  <c r="O33" i="25"/>
  <c r="N33" i="25"/>
  <c r="M33" i="25"/>
  <c r="L33" i="25"/>
  <c r="K33" i="25"/>
  <c r="J33" i="25"/>
  <c r="I33" i="25"/>
  <c r="H33" i="25"/>
  <c r="G33" i="25"/>
  <c r="BF31" i="25"/>
  <c r="BF30" i="25" s="1"/>
  <c r="BA31" i="25"/>
  <c r="BA30" i="25" s="1"/>
  <c r="AZ31" i="25"/>
  <c r="AZ30" i="25" s="1"/>
  <c r="AY31" i="25"/>
  <c r="AY30" i="25" s="1"/>
  <c r="AX31" i="25"/>
  <c r="AX30" i="25" s="1"/>
  <c r="AO31" i="25"/>
  <c r="AO30" i="25" s="1"/>
  <c r="AN31" i="25"/>
  <c r="AN30" i="25" s="1"/>
  <c r="AM31" i="25"/>
  <c r="AM30" i="25" s="1"/>
  <c r="AL31" i="25"/>
  <c r="AL30" i="25" s="1"/>
  <c r="AK31" i="25"/>
  <c r="AK30" i="25" s="1"/>
  <c r="AJ31" i="25"/>
  <c r="AJ30" i="25" s="1"/>
  <c r="AI31" i="25"/>
  <c r="AI30" i="25" s="1"/>
  <c r="AH31" i="25"/>
  <c r="AH30" i="25" s="1"/>
  <c r="AG31" i="25"/>
  <c r="AG30" i="25" s="1"/>
  <c r="AF31" i="25"/>
  <c r="AF30" i="25" s="1"/>
  <c r="AE31" i="25"/>
  <c r="AE30" i="25" s="1"/>
  <c r="AD31" i="25"/>
  <c r="AD30" i="25" s="1"/>
  <c r="AC31" i="25"/>
  <c r="AC30" i="25" s="1"/>
  <c r="AB31" i="25"/>
  <c r="AB30" i="25" s="1"/>
  <c r="AA31" i="25"/>
  <c r="AA30" i="25" s="1"/>
  <c r="Z31" i="25"/>
  <c r="Z30" i="25" s="1"/>
  <c r="Y31" i="25"/>
  <c r="Y30" i="25" s="1"/>
  <c r="X31" i="25"/>
  <c r="X30" i="25" s="1"/>
  <c r="W31" i="25"/>
  <c r="W30" i="25" s="1"/>
  <c r="V31" i="25"/>
  <c r="V30" i="25" s="1"/>
  <c r="U31" i="25"/>
  <c r="U30" i="25" s="1"/>
  <c r="T31" i="25"/>
  <c r="T30" i="25" s="1"/>
  <c r="S31" i="25"/>
  <c r="S30" i="25" s="1"/>
  <c r="R31" i="25"/>
  <c r="R30" i="25" s="1"/>
  <c r="Q31" i="25"/>
  <c r="Q30" i="25" s="1"/>
  <c r="P31" i="25"/>
  <c r="P30" i="25" s="1"/>
  <c r="O31" i="25"/>
  <c r="O30" i="25" s="1"/>
  <c r="N31" i="25"/>
  <c r="N30" i="25" s="1"/>
  <c r="M31" i="25"/>
  <c r="M30" i="25" s="1"/>
  <c r="L31" i="25"/>
  <c r="L30" i="25" s="1"/>
  <c r="K31" i="25"/>
  <c r="K30" i="25" s="1"/>
  <c r="J31" i="25"/>
  <c r="J30" i="25" s="1"/>
  <c r="I31" i="25"/>
  <c r="I30" i="25" s="1"/>
  <c r="H31" i="25"/>
  <c r="H30" i="25" s="1"/>
  <c r="G31" i="25"/>
  <c r="G30" i="25" s="1"/>
  <c r="F31" i="25"/>
  <c r="F30" i="25" s="1"/>
  <c r="BF29" i="25"/>
  <c r="BA29" i="25"/>
  <c r="AZ29" i="25"/>
  <c r="AY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BA27" i="25"/>
  <c r="BA26" i="25" s="1"/>
  <c r="AZ27" i="25"/>
  <c r="AY27" i="25"/>
  <c r="AX27" i="25"/>
  <c r="AO27" i="25"/>
  <c r="AN27" i="25"/>
  <c r="AN26" i="25" s="1"/>
  <c r="AM27" i="25"/>
  <c r="AM26" i="25" s="1"/>
  <c r="AL27" i="25"/>
  <c r="AL26" i="25" s="1"/>
  <c r="AK27" i="25"/>
  <c r="AJ27" i="25"/>
  <c r="AI27" i="25"/>
  <c r="AH27" i="25"/>
  <c r="AG27" i="25"/>
  <c r="AG26" i="25" s="1"/>
  <c r="AF27" i="25"/>
  <c r="AE27" i="25"/>
  <c r="AD27" i="25"/>
  <c r="AC27" i="25"/>
  <c r="AC26" i="25" s="1"/>
  <c r="AB27" i="25"/>
  <c r="AB26" i="25" s="1"/>
  <c r="AA27" i="25"/>
  <c r="Z27" i="25"/>
  <c r="Y27" i="25"/>
  <c r="Y26" i="25" s="1"/>
  <c r="X27" i="25"/>
  <c r="W27" i="25"/>
  <c r="V27" i="25"/>
  <c r="U27" i="25"/>
  <c r="T27" i="25"/>
  <c r="T26" i="25" s="1"/>
  <c r="S27" i="25"/>
  <c r="S26" i="25" s="1"/>
  <c r="R27" i="25"/>
  <c r="R26" i="25" s="1"/>
  <c r="Q27" i="25"/>
  <c r="P27" i="25"/>
  <c r="O27" i="25"/>
  <c r="N27" i="25"/>
  <c r="M27" i="25"/>
  <c r="M26" i="25" s="1"/>
  <c r="L27" i="25"/>
  <c r="K27" i="25"/>
  <c r="J27" i="25"/>
  <c r="I27" i="25"/>
  <c r="I26" i="25" s="1"/>
  <c r="H27" i="25"/>
  <c r="H26" i="25" s="1"/>
  <c r="G27" i="25"/>
  <c r="BA25" i="25"/>
  <c r="AZ25" i="25"/>
  <c r="AY25" i="25"/>
  <c r="AX25" i="25"/>
  <c r="AO25" i="25"/>
  <c r="AN25" i="25"/>
  <c r="AM25" i="25"/>
  <c r="AL25" i="25"/>
  <c r="AK25" i="25"/>
  <c r="AJ25" i="25"/>
  <c r="AI25" i="25"/>
  <c r="AH25" i="25"/>
  <c r="AG25" i="25"/>
  <c r="AF25" i="25"/>
  <c r="AE25" i="25"/>
  <c r="AD25" i="25"/>
  <c r="AC25" i="25"/>
  <c r="AB25" i="25"/>
  <c r="AA25" i="25"/>
  <c r="Z25" i="25"/>
  <c r="Y25" i="25"/>
  <c r="X25" i="25"/>
  <c r="W25" i="25"/>
  <c r="V25" i="25"/>
  <c r="U25" i="25"/>
  <c r="T25" i="25"/>
  <c r="S25" i="25"/>
  <c r="R25" i="25"/>
  <c r="Q25" i="25"/>
  <c r="P25" i="25"/>
  <c r="O25" i="25"/>
  <c r="N25" i="25"/>
  <c r="M25" i="25"/>
  <c r="L25" i="25"/>
  <c r="K25" i="25"/>
  <c r="J25" i="25"/>
  <c r="I25" i="25"/>
  <c r="H25" i="25"/>
  <c r="G25" i="25"/>
  <c r="BE15" i="25"/>
  <c r="BD15" i="25"/>
  <c r="BC15" i="25"/>
  <c r="BB15" i="25"/>
  <c r="AS15" i="25"/>
  <c r="AR15" i="25"/>
  <c r="AQ15" i="25"/>
  <c r="AP15" i="25"/>
  <c r="BE22" i="25"/>
  <c r="BD22" i="25"/>
  <c r="BC22" i="25"/>
  <c r="BB22" i="25"/>
  <c r="AS22" i="25"/>
  <c r="AR22" i="25"/>
  <c r="AQ22" i="25"/>
  <c r="AP22" i="25"/>
  <c r="BE21" i="25"/>
  <c r="BD21" i="25"/>
  <c r="BC21" i="25"/>
  <c r="BB21" i="25"/>
  <c r="AS21" i="25"/>
  <c r="AR21" i="25"/>
  <c r="AQ21" i="25"/>
  <c r="AP21" i="25"/>
  <c r="BE20" i="25"/>
  <c r="BD20" i="25"/>
  <c r="BC20" i="25"/>
  <c r="BB20" i="25"/>
  <c r="AS20" i="25"/>
  <c r="AR20" i="25"/>
  <c r="AQ20" i="25"/>
  <c r="AP20" i="25"/>
  <c r="BE18" i="25"/>
  <c r="BD18" i="25"/>
  <c r="BC18" i="25"/>
  <c r="BB18" i="25"/>
  <c r="AS18" i="25"/>
  <c r="AR18" i="25"/>
  <c r="AQ18" i="25"/>
  <c r="AP18" i="25"/>
  <c r="BE17" i="25"/>
  <c r="BD17" i="25"/>
  <c r="BC17" i="25"/>
  <c r="BB17" i="25"/>
  <c r="AS17" i="25"/>
  <c r="AR17" i="25"/>
  <c r="AQ17" i="25"/>
  <c r="AP17" i="25"/>
  <c r="AW11" i="25"/>
  <c r="AV11" i="25"/>
  <c r="AU11" i="25"/>
  <c r="AT11" i="25"/>
  <c r="AS11" i="25"/>
  <c r="AR11" i="25"/>
  <c r="AQ11" i="25"/>
  <c r="AP11" i="25"/>
  <c r="AW10" i="25"/>
  <c r="AV10" i="25"/>
  <c r="AU10" i="25"/>
  <c r="AT10" i="25"/>
  <c r="AS10" i="25"/>
  <c r="AR10" i="25"/>
  <c r="AQ10" i="25"/>
  <c r="AP10" i="25"/>
  <c r="AW9" i="25"/>
  <c r="AV9" i="25"/>
  <c r="AU9" i="25"/>
  <c r="AT9" i="25"/>
  <c r="AS9" i="25"/>
  <c r="AR9" i="25"/>
  <c r="AQ9" i="25"/>
  <c r="AP9" i="25"/>
  <c r="AW7" i="25"/>
  <c r="AV7" i="25"/>
  <c r="AU7" i="25"/>
  <c r="AT7" i="25"/>
  <c r="AS7" i="25"/>
  <c r="AR7" i="25"/>
  <c r="AQ7" i="25"/>
  <c r="AP7" i="25"/>
  <c r="AW6" i="25"/>
  <c r="AV6" i="25"/>
  <c r="AU6" i="25"/>
  <c r="AT6" i="25"/>
  <c r="AS6" i="25"/>
  <c r="AR6" i="25"/>
  <c r="AQ6" i="25"/>
  <c r="AP6" i="25"/>
  <c r="AW5" i="25"/>
  <c r="AV5" i="25"/>
  <c r="AU5" i="25"/>
  <c r="AT5" i="25"/>
  <c r="AS5" i="25"/>
  <c r="AR5" i="25"/>
  <c r="AQ5" i="25"/>
  <c r="AP5" i="25"/>
  <c r="AW4" i="25"/>
  <c r="AV4" i="25"/>
  <c r="AU4" i="25"/>
  <c r="AT4" i="25"/>
  <c r="AS4" i="25"/>
  <c r="AR4" i="25"/>
  <c r="AQ4" i="25"/>
  <c r="AP4" i="25"/>
  <c r="U37" i="9"/>
  <c r="U36" i="9"/>
  <c r="U35" i="9"/>
  <c r="V33" i="9"/>
  <c r="V32" i="9"/>
  <c r="U12" i="9"/>
  <c r="U11" i="9"/>
  <c r="U10" i="9"/>
  <c r="V9" i="9"/>
  <c r="V8" i="9"/>
  <c r="V7" i="9"/>
  <c r="J72" i="4" l="1"/>
  <c r="J13" i="6"/>
  <c r="J14" i="6"/>
  <c r="G16" i="6"/>
  <c r="J17" i="6" s="1"/>
  <c r="K43" i="6"/>
  <c r="G7" i="6" a="1"/>
  <c r="G7" i="6" s="1"/>
  <c r="AK39" i="25"/>
  <c r="Z39" i="25"/>
  <c r="Q39" i="25"/>
  <c r="G39" i="25"/>
  <c r="U39" i="25"/>
  <c r="W39" i="25"/>
  <c r="AY39" i="25"/>
  <c r="Z26" i="25"/>
  <c r="J39" i="25"/>
  <c r="AD39" i="25"/>
  <c r="AO39" i="25"/>
  <c r="AA39" i="25"/>
  <c r="O39" i="25"/>
  <c r="AN39" i="25"/>
  <c r="X39" i="25"/>
  <c r="AZ39" i="25"/>
  <c r="AA26" i="25"/>
  <c r="BB27" i="25"/>
  <c r="BB26" i="25" s="1"/>
  <c r="BC27" i="25"/>
  <c r="BC26" i="25" s="1"/>
  <c r="AP29" i="25"/>
  <c r="AI39" i="25"/>
  <c r="U26" i="25"/>
  <c r="P39" i="25"/>
  <c r="AJ39" i="25"/>
  <c r="W26" i="25"/>
  <c r="X26" i="25"/>
  <c r="AK26" i="25"/>
  <c r="AR29" i="25"/>
  <c r="V39" i="25"/>
  <c r="AX39" i="25"/>
  <c r="AU31" i="25"/>
  <c r="AU30" i="25" s="1"/>
  <c r="AV31" i="25"/>
  <c r="AV30" i="25" s="1"/>
  <c r="AW31" i="25"/>
  <c r="AW30" i="25" s="1"/>
  <c r="AP33" i="25"/>
  <c r="AQ33" i="25"/>
  <c r="AS33" i="25"/>
  <c r="AT33" i="25"/>
  <c r="K39" i="25"/>
  <c r="AE39" i="25"/>
  <c r="Q26" i="25"/>
  <c r="AU33" i="25"/>
  <c r="L39" i="25"/>
  <c r="AF39" i="25"/>
  <c r="AG39" i="25"/>
  <c r="M39" i="25"/>
  <c r="N39" i="25"/>
  <c r="AH39" i="25"/>
  <c r="BB31" i="25"/>
  <c r="BB30" i="25" s="1"/>
  <c r="AW29" i="25"/>
  <c r="BE27" i="25"/>
  <c r="BE26" i="25" s="1"/>
  <c r="AR33" i="25"/>
  <c r="BC31" i="25"/>
  <c r="BC30" i="25" s="1"/>
  <c r="AO26" i="25"/>
  <c r="BD31" i="25"/>
  <c r="BD30" i="25" s="1"/>
  <c r="T39" i="25"/>
  <c r="BE31" i="25"/>
  <c r="BE30" i="25" s="1"/>
  <c r="AV33" i="25"/>
  <c r="AW33" i="25"/>
  <c r="G26" i="25"/>
  <c r="Y39" i="25"/>
  <c r="BA39" i="25"/>
  <c r="BF27" i="25"/>
  <c r="BF26" i="25" s="1"/>
  <c r="BD27" i="25"/>
  <c r="BD26" i="25" s="1"/>
  <c r="AQ29" i="25"/>
  <c r="V26" i="25"/>
  <c r="AS29" i="25"/>
  <c r="BF25" i="25"/>
  <c r="AT31" i="25"/>
  <c r="AT30" i="25" s="1"/>
  <c r="E5" i="6"/>
  <c r="G5" i="6" s="1" a="1"/>
  <c r="E38" i="6"/>
  <c r="G35" i="6" s="1" a="1"/>
  <c r="G35" i="6" s="1"/>
  <c r="G50" i="6" a="1"/>
  <c r="G50" i="6" s="1"/>
  <c r="E14" i="6"/>
  <c r="G8" i="6" s="1" a="1"/>
  <c r="G8" i="6" s="1"/>
  <c r="G23" i="6" a="1"/>
  <c r="G23" i="6" s="1"/>
  <c r="E50" i="6"/>
  <c r="G38" i="6" s="1" a="1"/>
  <c r="G38" i="6" s="1"/>
  <c r="G53" i="6" a="1"/>
  <c r="G53" i="6" s="1"/>
  <c r="E9" i="6"/>
  <c r="G6" i="6" s="1" a="1"/>
  <c r="G6" i="6" s="1"/>
  <c r="G21" i="6" a="1"/>
  <c r="G21" i="6" s="1"/>
  <c r="G24" i="6" a="1"/>
  <c r="G24" i="6" s="1"/>
  <c r="G51" i="6" a="1"/>
  <c r="G51" i="6" s="1"/>
  <c r="E42" i="6"/>
  <c r="G36" i="6" s="1" a="1"/>
  <c r="G36" i="6" s="1"/>
  <c r="E54" i="6"/>
  <c r="G26" i="6" a="1"/>
  <c r="G26" i="6" s="1"/>
  <c r="E20" i="6"/>
  <c r="E34" i="6"/>
  <c r="G34" i="6" s="1" a="1"/>
  <c r="G34" i="6" s="1"/>
  <c r="G49" i="6" a="1"/>
  <c r="G49" i="6" s="1"/>
  <c r="E17" i="6"/>
  <c r="G9" i="6" s="1" a="1"/>
  <c r="G9" i="6" s="1"/>
  <c r="G22" i="6" a="1"/>
  <c r="G22" i="6" s="1"/>
  <c r="H45" i="6"/>
  <c r="K46" i="6" s="1"/>
  <c r="E46" i="6"/>
  <c r="G37" i="6" s="1" a="1"/>
  <c r="G37" i="6" s="1"/>
  <c r="K42" i="6"/>
  <c r="E32" i="4"/>
  <c r="G36" i="4" s="1" a="1"/>
  <c r="G36" i="4" s="1"/>
  <c r="G26" i="4" a="1"/>
  <c r="G26" i="4" s="1"/>
  <c r="E40" i="4"/>
  <c r="G38" i="4" s="1" a="1"/>
  <c r="G38" i="4" s="1"/>
  <c r="G28" i="4" a="1"/>
  <c r="G28" i="4" s="1"/>
  <c r="G25" i="4" a="1"/>
  <c r="G25" i="4" s="1"/>
  <c r="E28" i="4"/>
  <c r="G35" i="4" s="1" a="1"/>
  <c r="G35" i="4" s="1"/>
  <c r="G50" i="4" a="1"/>
  <c r="G50" i="4" s="1"/>
  <c r="E50" i="4"/>
  <c r="G60" i="4" s="1" a="1"/>
  <c r="G60" i="4" s="1"/>
  <c r="E11" i="4"/>
  <c r="G13" i="4" s="1" a="1"/>
  <c r="G13" i="4" s="1"/>
  <c r="G7" i="4" a="1"/>
  <c r="G7" i="4" s="1"/>
  <c r="G27" i="4" a="1"/>
  <c r="G27" i="4" s="1"/>
  <c r="E36" i="4"/>
  <c r="G37" i="4" s="1" a="1"/>
  <c r="G37" i="4" s="1"/>
  <c r="E14" i="4"/>
  <c r="G14" i="4" s="1" a="1"/>
  <c r="G14" i="4" s="1"/>
  <c r="G8" i="4" a="1"/>
  <c r="G8" i="4" s="1"/>
  <c r="G51" i="4" a="1"/>
  <c r="G51" i="4" s="1"/>
  <c r="E54" i="4"/>
  <c r="G61" i="4" s="1" a="1"/>
  <c r="G61" i="4" s="1"/>
  <c r="I22" i="4"/>
  <c r="I21" i="4"/>
  <c r="E24" i="4"/>
  <c r="G34" i="4" s="1" a="1"/>
  <c r="G34" i="4" s="1"/>
  <c r="G24" i="4" a="1"/>
  <c r="G24" i="4" s="1"/>
  <c r="G6" i="4" a="1"/>
  <c r="G6" i="4" s="1"/>
  <c r="J46" i="4"/>
  <c r="I18" i="4"/>
  <c r="I19" i="4"/>
  <c r="E5" i="4"/>
  <c r="G11" i="4" s="1" a="1"/>
  <c r="G11" i="4" s="1"/>
  <c r="J69" i="4"/>
  <c r="J71" i="4"/>
  <c r="AP25" i="25"/>
  <c r="J26" i="25"/>
  <c r="AD26" i="25"/>
  <c r="AX26" i="25"/>
  <c r="AT29" i="25"/>
  <c r="AP31" i="25"/>
  <c r="AP30" i="25" s="1"/>
  <c r="AP35" i="25"/>
  <c r="AP34" i="25" s="1"/>
  <c r="R39" i="25"/>
  <c r="AL39" i="25"/>
  <c r="AQ25" i="25"/>
  <c r="K26" i="25"/>
  <c r="AE26" i="25"/>
  <c r="AY26" i="25"/>
  <c r="AU29" i="25"/>
  <c r="AQ31" i="25"/>
  <c r="AQ30" i="25" s="1"/>
  <c r="AQ35" i="25"/>
  <c r="AQ34" i="25" s="1"/>
  <c r="S39" i="25"/>
  <c r="AM39" i="25"/>
  <c r="AR25" i="25"/>
  <c r="L26" i="25"/>
  <c r="AF26" i="25"/>
  <c r="AZ26" i="25"/>
  <c r="AV29" i="25"/>
  <c r="AR31" i="25"/>
  <c r="AR30" i="25" s="1"/>
  <c r="AR35" i="25"/>
  <c r="AR34" i="25" s="1"/>
  <c r="AS25" i="25"/>
  <c r="AS31" i="25"/>
  <c r="AS30" i="25" s="1"/>
  <c r="AS35" i="25"/>
  <c r="AS34" i="25" s="1"/>
  <c r="AT25" i="25"/>
  <c r="N26" i="25"/>
  <c r="AH26" i="25"/>
  <c r="AP27" i="25"/>
  <c r="AT35" i="25"/>
  <c r="AT34" i="25" s="1"/>
  <c r="AU25" i="25"/>
  <c r="O26" i="25"/>
  <c r="AI26" i="25"/>
  <c r="AQ27" i="25"/>
  <c r="AU35" i="25"/>
  <c r="AU34" i="25" s="1"/>
  <c r="AV25" i="25"/>
  <c r="P26" i="25"/>
  <c r="AJ26" i="25"/>
  <c r="AR27" i="25"/>
  <c r="AV35" i="25"/>
  <c r="AV34" i="25" s="1"/>
  <c r="AW25" i="25"/>
  <c r="AS27" i="25"/>
  <c r="AW35" i="25"/>
  <c r="AW34" i="25" s="1"/>
  <c r="AT27" i="25"/>
  <c r="BB29" i="25"/>
  <c r="AU27" i="25"/>
  <c r="BC29" i="25"/>
  <c r="AV27" i="25"/>
  <c r="BD29" i="25"/>
  <c r="H39" i="25"/>
  <c r="AB39" i="25"/>
  <c r="AW27" i="25"/>
  <c r="BE29" i="25"/>
  <c r="I39" i="25"/>
  <c r="AC39" i="25"/>
  <c r="BB25" i="25"/>
  <c r="BC25" i="25"/>
  <c r="BD25" i="25"/>
  <c r="BE25" i="25"/>
  <c r="M45" i="9"/>
  <c r="M44" i="9" s="1"/>
  <c r="M43" i="9"/>
  <c r="M20" i="9"/>
  <c r="M19" i="9" s="1"/>
  <c r="M18" i="9"/>
  <c r="R49" i="9"/>
  <c r="R48" i="9" s="1"/>
  <c r="I49" i="9"/>
  <c r="I48" i="9" s="1"/>
  <c r="R47" i="9"/>
  <c r="I47" i="9"/>
  <c r="S45" i="9"/>
  <c r="S44" i="9" s="1"/>
  <c r="I45" i="9"/>
  <c r="I44" i="9"/>
  <c r="S43" i="9"/>
  <c r="I43" i="9"/>
  <c r="S41" i="9"/>
  <c r="S40" i="9" s="1"/>
  <c r="R41" i="9"/>
  <c r="R40" i="9" s="1"/>
  <c r="M41" i="9"/>
  <c r="M40" i="9" s="1"/>
  <c r="L41" i="9"/>
  <c r="L40" i="9" s="1"/>
  <c r="K41" i="9"/>
  <c r="K40" i="9" s="1"/>
  <c r="J41" i="9"/>
  <c r="J40" i="9" s="1"/>
  <c r="I41" i="9"/>
  <c r="I40" i="9" s="1"/>
  <c r="H41" i="9"/>
  <c r="H40" i="9" s="1"/>
  <c r="G41" i="9"/>
  <c r="G40" i="9" s="1"/>
  <c r="F41" i="9"/>
  <c r="F40" i="9" s="1"/>
  <c r="S39" i="9"/>
  <c r="R39" i="9"/>
  <c r="M39" i="9"/>
  <c r="L39" i="9"/>
  <c r="K39" i="9"/>
  <c r="J39" i="9"/>
  <c r="I39" i="9"/>
  <c r="H39" i="9"/>
  <c r="G39" i="9"/>
  <c r="F39" i="9"/>
  <c r="O33" i="9"/>
  <c r="O32" i="9"/>
  <c r="O41" i="9" s="1"/>
  <c r="O40" i="9" s="1"/>
  <c r="R24" i="9"/>
  <c r="R23" i="9" s="1"/>
  <c r="I24" i="9"/>
  <c r="I23" i="9" s="1"/>
  <c r="R22" i="9"/>
  <c r="I22" i="9"/>
  <c r="V20" i="9"/>
  <c r="V19" i="9" s="1"/>
  <c r="S20" i="9"/>
  <c r="S19" i="9" s="1"/>
  <c r="I20" i="9"/>
  <c r="I19" i="9" s="1"/>
  <c r="V18" i="9"/>
  <c r="S18" i="9"/>
  <c r="I18" i="9"/>
  <c r="V16" i="9"/>
  <c r="V15" i="9" s="1"/>
  <c r="S16" i="9"/>
  <c r="S15" i="9" s="1"/>
  <c r="R16" i="9"/>
  <c r="R15" i="9" s="1"/>
  <c r="M16" i="9"/>
  <c r="M15" i="9" s="1"/>
  <c r="L16" i="9"/>
  <c r="L15" i="9" s="1"/>
  <c r="K16" i="9"/>
  <c r="K15" i="9" s="1"/>
  <c r="J16" i="9"/>
  <c r="J15" i="9" s="1"/>
  <c r="I16" i="9"/>
  <c r="I15" i="9" s="1"/>
  <c r="H16" i="9"/>
  <c r="H15" i="9" s="1"/>
  <c r="G16" i="9"/>
  <c r="G15" i="9" s="1"/>
  <c r="F16" i="9"/>
  <c r="F15" i="9" s="1"/>
  <c r="E16" i="9"/>
  <c r="E15" i="9" s="1"/>
  <c r="V14" i="9"/>
  <c r="S14" i="9"/>
  <c r="R14" i="9"/>
  <c r="M14" i="9"/>
  <c r="L14" i="9"/>
  <c r="K14" i="9"/>
  <c r="J14" i="9"/>
  <c r="I14" i="9"/>
  <c r="H14" i="9"/>
  <c r="G14" i="9"/>
  <c r="F14" i="9"/>
  <c r="E14" i="9"/>
  <c r="O9" i="9"/>
  <c r="O8" i="9"/>
  <c r="O7" i="9"/>
  <c r="J16" i="6" l="1"/>
  <c r="G5" i="6"/>
  <c r="O20" i="9"/>
  <c r="O19" i="9" s="1"/>
  <c r="O43" i="9"/>
  <c r="O45" i="9"/>
  <c r="O44" i="9" s="1"/>
  <c r="O14" i="9"/>
  <c r="BE39" i="25"/>
  <c r="BC39" i="25"/>
  <c r="BD39" i="25"/>
  <c r="BF39" i="25"/>
  <c r="BB39" i="25"/>
  <c r="K45" i="6"/>
  <c r="AR26" i="25"/>
  <c r="AR39" i="25"/>
  <c r="AW26" i="25"/>
  <c r="AW39" i="25"/>
  <c r="AV26" i="25"/>
  <c r="AV39" i="25"/>
  <c r="AQ26" i="25"/>
  <c r="AQ39" i="25"/>
  <c r="AS26" i="25"/>
  <c r="AS39" i="25"/>
  <c r="AU26" i="25"/>
  <c r="AU39" i="25"/>
  <c r="AP26" i="25"/>
  <c r="AP39" i="25"/>
  <c r="AT26" i="25"/>
  <c r="AT39" i="25"/>
  <c r="U47" i="9"/>
  <c r="O18" i="9"/>
  <c r="U16" i="9"/>
  <c r="U15" i="9" s="1"/>
  <c r="U22" i="9"/>
  <c r="U24" i="9"/>
  <c r="U23" i="9" s="1"/>
  <c r="U14" i="9"/>
  <c r="U49" i="9"/>
  <c r="U48" i="9" s="1"/>
  <c r="O16" i="9"/>
  <c r="O15" i="9" s="1"/>
  <c r="O39" i="9"/>
  <c r="U41" i="9"/>
  <c r="U40" i="9" s="1"/>
  <c r="U39" i="9"/>
  <c r="I78" i="19"/>
  <c r="J78" i="19"/>
  <c r="G78" i="19"/>
  <c r="F78" i="19"/>
  <c r="E78" i="19"/>
  <c r="H72" i="19"/>
  <c r="H71" i="19"/>
  <c r="H70" i="19"/>
  <c r="H58" i="19"/>
  <c r="H57" i="19"/>
  <c r="H56" i="19"/>
  <c r="H46" i="19"/>
  <c r="H45" i="19"/>
  <c r="H44" i="19"/>
  <c r="H24" i="19"/>
  <c r="H23" i="19"/>
  <c r="H22" i="19"/>
  <c r="V39" i="9" l="1"/>
  <c r="V45" i="9"/>
  <c r="V44" i="9" s="1"/>
  <c r="V43" i="9"/>
  <c r="V41" i="9"/>
  <c r="V40" i="9" s="1"/>
  <c r="H78" i="19"/>
  <c r="AM43" i="17" l="1"/>
  <c r="AM42" i="17" s="1"/>
  <c r="AL43" i="17"/>
  <c r="AL42" i="17" s="1"/>
  <c r="AK43" i="17"/>
  <c r="AK42" i="17" s="1"/>
  <c r="AJ43" i="17"/>
  <c r="AJ42" i="17" s="1"/>
  <c r="AI43" i="17"/>
  <c r="AI42" i="17" s="1"/>
  <c r="AH43" i="17"/>
  <c r="AH42" i="17" s="1"/>
  <c r="AG43" i="17"/>
  <c r="AG42" i="17" s="1"/>
  <c r="AF43" i="17"/>
  <c r="AF42" i="17" s="1"/>
  <c r="AE43" i="17"/>
  <c r="AE42" i="17" s="1"/>
  <c r="AD43" i="17"/>
  <c r="AD42" i="17" s="1"/>
  <c r="AC43" i="17"/>
  <c r="AC42" i="17" s="1"/>
  <c r="AB43" i="17"/>
  <c r="AB42" i="17" s="1"/>
  <c r="AA43" i="17"/>
  <c r="AA42" i="17" s="1"/>
  <c r="Z43" i="17"/>
  <c r="Z42" i="17" s="1"/>
  <c r="Y43" i="17"/>
  <c r="Y42" i="17" s="1"/>
  <c r="X43" i="17"/>
  <c r="X42" i="17" s="1"/>
  <c r="W43" i="17"/>
  <c r="W42" i="17" s="1"/>
  <c r="V43" i="17"/>
  <c r="V42" i="17" s="1"/>
  <c r="U43" i="17"/>
  <c r="U42" i="17" s="1"/>
  <c r="T43" i="17"/>
  <c r="T42" i="17" s="1"/>
  <c r="S43" i="17"/>
  <c r="S42" i="17" s="1"/>
  <c r="R43" i="17"/>
  <c r="R42" i="17" s="1"/>
  <c r="Q43" i="17"/>
  <c r="Q42" i="17" s="1"/>
  <c r="P43" i="17"/>
  <c r="P42" i="17" s="1"/>
  <c r="O43" i="17"/>
  <c r="O42" i="17" s="1"/>
  <c r="N43" i="17"/>
  <c r="N42" i="17" s="1"/>
  <c r="M43" i="17"/>
  <c r="M42" i="17" s="1"/>
  <c r="L43" i="17"/>
  <c r="L42" i="17" s="1"/>
  <c r="K43" i="17"/>
  <c r="K42" i="17" s="1"/>
  <c r="J43" i="17"/>
  <c r="J42" i="17" s="1"/>
  <c r="I43" i="17"/>
  <c r="I42" i="17" s="1"/>
  <c r="H43" i="17"/>
  <c r="H42" i="17" s="1"/>
  <c r="G43" i="17"/>
  <c r="G42" i="17" s="1"/>
  <c r="F43" i="17"/>
  <c r="F42" i="17" s="1"/>
  <c r="E43" i="17"/>
  <c r="E42" i="17" s="1"/>
  <c r="D43" i="17"/>
  <c r="D42" i="17" s="1"/>
  <c r="AM41" i="17"/>
  <c r="AL41" i="17"/>
  <c r="AK41" i="17"/>
  <c r="AJ41" i="17"/>
  <c r="AI41" i="17"/>
  <c r="AH41" i="17"/>
  <c r="AG41" i="17"/>
  <c r="AF41" i="17"/>
  <c r="AE41" i="17"/>
  <c r="AD41" i="17"/>
  <c r="AC41" i="17"/>
  <c r="AB41" i="17"/>
  <c r="AA41" i="17"/>
  <c r="Z41" i="17"/>
  <c r="Y41" i="17"/>
  <c r="X41" i="17"/>
  <c r="W41" i="17"/>
  <c r="V41" i="17"/>
  <c r="U41" i="17"/>
  <c r="T41" i="17"/>
  <c r="S41" i="17"/>
  <c r="R41" i="17"/>
  <c r="Q41" i="17"/>
  <c r="P41" i="17"/>
  <c r="O41" i="17"/>
  <c r="N41" i="17"/>
  <c r="M41" i="17"/>
  <c r="L41" i="17"/>
  <c r="K41" i="17"/>
  <c r="J41" i="17"/>
  <c r="I41" i="17"/>
  <c r="H41" i="17"/>
  <c r="G41" i="17"/>
  <c r="F41" i="17"/>
  <c r="E41" i="17"/>
  <c r="D41" i="17"/>
  <c r="CU39" i="17"/>
  <c r="CU38" i="17" s="1"/>
  <c r="CK39" i="17"/>
  <c r="CK38" i="17" s="1"/>
  <c r="CF39" i="17"/>
  <c r="CF38" i="17" s="1"/>
  <c r="CE39" i="17"/>
  <c r="CE38" i="17" s="1"/>
  <c r="CD39" i="17"/>
  <c r="CD38" i="17" s="1"/>
  <c r="CC39" i="17"/>
  <c r="CC38" i="17" s="1"/>
  <c r="BY39" i="17"/>
  <c r="BY38" i="17" s="1"/>
  <c r="BT39" i="17"/>
  <c r="BT38" i="17" s="1"/>
  <c r="BS39" i="17"/>
  <c r="BS38" i="17" s="1"/>
  <c r="BR39" i="17"/>
  <c r="BR38" i="17" s="1"/>
  <c r="BQ39" i="17"/>
  <c r="BQ38" i="17" s="1"/>
  <c r="BH39" i="17"/>
  <c r="BH38" i="17" s="1"/>
  <c r="BC39" i="17"/>
  <c r="BB39" i="17"/>
  <c r="BB38" i="17" s="1"/>
  <c r="BA39" i="17"/>
  <c r="BA38" i="17" s="1"/>
  <c r="AZ39" i="17"/>
  <c r="AZ38" i="17" s="1"/>
  <c r="AM39" i="17"/>
  <c r="AM38" i="17" s="1"/>
  <c r="AL39" i="17"/>
  <c r="AL38" i="17" s="1"/>
  <c r="AK39" i="17"/>
  <c r="AK38" i="17" s="1"/>
  <c r="AJ39" i="17"/>
  <c r="AJ38" i="17" s="1"/>
  <c r="AI39" i="17"/>
  <c r="AI38" i="17" s="1"/>
  <c r="AH39" i="17"/>
  <c r="AH38" i="17" s="1"/>
  <c r="AG39" i="17"/>
  <c r="AG38" i="17" s="1"/>
  <c r="AF39" i="17"/>
  <c r="AF38" i="17" s="1"/>
  <c r="AE39" i="17"/>
  <c r="AE38" i="17" s="1"/>
  <c r="AD39" i="17"/>
  <c r="AD38" i="17" s="1"/>
  <c r="AC39" i="17"/>
  <c r="AC38" i="17" s="1"/>
  <c r="AB39" i="17"/>
  <c r="AB38" i="17" s="1"/>
  <c r="AA39" i="17"/>
  <c r="AA38" i="17" s="1"/>
  <c r="Z39" i="17"/>
  <c r="Z38" i="17" s="1"/>
  <c r="Y39" i="17"/>
  <c r="Y38" i="17" s="1"/>
  <c r="X39" i="17"/>
  <c r="X38" i="17" s="1"/>
  <c r="W39" i="17"/>
  <c r="W38" i="17" s="1"/>
  <c r="V39" i="17"/>
  <c r="V38" i="17" s="1"/>
  <c r="U39" i="17"/>
  <c r="U38" i="17" s="1"/>
  <c r="T39" i="17"/>
  <c r="T38" i="17" s="1"/>
  <c r="S39" i="17"/>
  <c r="S38" i="17" s="1"/>
  <c r="R39" i="17"/>
  <c r="R38" i="17" s="1"/>
  <c r="Q39" i="17"/>
  <c r="Q38" i="17" s="1"/>
  <c r="P39" i="17"/>
  <c r="P38" i="17" s="1"/>
  <c r="O39" i="17"/>
  <c r="O38" i="17" s="1"/>
  <c r="N39" i="17"/>
  <c r="N38" i="17" s="1"/>
  <c r="M39" i="17"/>
  <c r="M38" i="17" s="1"/>
  <c r="L39" i="17"/>
  <c r="L38" i="17" s="1"/>
  <c r="K39" i="17"/>
  <c r="K38" i="17" s="1"/>
  <c r="J39" i="17"/>
  <c r="J38" i="17" s="1"/>
  <c r="I39" i="17"/>
  <c r="I38" i="17" s="1"/>
  <c r="H39" i="17"/>
  <c r="H38" i="17" s="1"/>
  <c r="G39" i="17"/>
  <c r="G38" i="17" s="1"/>
  <c r="F39" i="17"/>
  <c r="F38" i="17" s="1"/>
  <c r="E39" i="17"/>
  <c r="E38" i="17" s="1"/>
  <c r="D39" i="17"/>
  <c r="D38" i="17" s="1"/>
  <c r="BC38" i="17"/>
  <c r="CU37" i="17"/>
  <c r="CK37" i="17"/>
  <c r="CF37" i="17"/>
  <c r="CE37" i="17"/>
  <c r="CD37" i="17"/>
  <c r="CC37" i="17"/>
  <c r="BY37" i="17"/>
  <c r="BT37" i="17"/>
  <c r="BS37" i="17"/>
  <c r="BR37" i="17"/>
  <c r="BQ37" i="17"/>
  <c r="BH37" i="17"/>
  <c r="BC37" i="17"/>
  <c r="BB37" i="17"/>
  <c r="BA37" i="17"/>
  <c r="AZ37" i="17"/>
  <c r="AM37" i="17"/>
  <c r="AL37" i="17"/>
  <c r="AK37" i="17"/>
  <c r="AJ37" i="17"/>
  <c r="AI37" i="17"/>
  <c r="AH37" i="17"/>
  <c r="AG37" i="17"/>
  <c r="AF37" i="17"/>
  <c r="AE37" i="17"/>
  <c r="AD37" i="17"/>
  <c r="AC37" i="17"/>
  <c r="AB37" i="17"/>
  <c r="AA37" i="17"/>
  <c r="Z37" i="17"/>
  <c r="Y37" i="17"/>
  <c r="X37" i="17"/>
  <c r="W37" i="17"/>
  <c r="V37" i="17"/>
  <c r="U37" i="17"/>
  <c r="T37" i="17"/>
  <c r="S37" i="17"/>
  <c r="R37" i="17"/>
  <c r="Q37" i="17"/>
  <c r="P37" i="17"/>
  <c r="O37" i="17"/>
  <c r="N37" i="17"/>
  <c r="M37" i="17"/>
  <c r="L37" i="17"/>
  <c r="K37" i="17"/>
  <c r="J37" i="17"/>
  <c r="I37" i="17"/>
  <c r="H37" i="17"/>
  <c r="G37" i="17"/>
  <c r="F37" i="17"/>
  <c r="E37" i="17"/>
  <c r="D37" i="17"/>
  <c r="CU35" i="17"/>
  <c r="CU34" i="17" s="1"/>
  <c r="CK35" i="17"/>
  <c r="CK34" i="17" s="1"/>
  <c r="CF35" i="17"/>
  <c r="CF47" i="17" s="1"/>
  <c r="CE35" i="17"/>
  <c r="CE34" i="17" s="1"/>
  <c r="CD35" i="17"/>
  <c r="CC35" i="17"/>
  <c r="CC34" i="17" s="1"/>
  <c r="BY35" i="17"/>
  <c r="BY34" i="17" s="1"/>
  <c r="BT35" i="17"/>
  <c r="BS35" i="17"/>
  <c r="BR35" i="17"/>
  <c r="BQ35" i="17"/>
  <c r="BH35" i="17"/>
  <c r="BC35" i="17"/>
  <c r="BB35" i="17"/>
  <c r="BB34" i="17" s="1"/>
  <c r="BA35" i="17"/>
  <c r="BA34" i="17" s="1"/>
  <c r="AZ35" i="17"/>
  <c r="AZ34" i="17" s="1"/>
  <c r="AM35" i="17"/>
  <c r="AM34" i="17" s="1"/>
  <c r="AL35" i="17"/>
  <c r="AL34" i="17" s="1"/>
  <c r="AK35" i="17"/>
  <c r="AK34" i="17" s="1"/>
  <c r="AJ35" i="17"/>
  <c r="AJ47" i="17" s="1"/>
  <c r="AI35" i="17"/>
  <c r="AI34" i="17" s="1"/>
  <c r="AH35" i="17"/>
  <c r="AH34" i="17" s="1"/>
  <c r="AG35" i="17"/>
  <c r="AG47" i="17" s="1"/>
  <c r="AF35" i="17"/>
  <c r="AF34" i="17" s="1"/>
  <c r="AE35" i="17"/>
  <c r="AE34" i="17" s="1"/>
  <c r="AD35" i="17"/>
  <c r="AC35" i="17"/>
  <c r="AB35" i="17"/>
  <c r="AA35" i="17"/>
  <c r="Z35" i="17"/>
  <c r="Y35" i="17"/>
  <c r="X35" i="17"/>
  <c r="W35" i="17"/>
  <c r="V35" i="17"/>
  <c r="V34" i="17" s="1"/>
  <c r="U35" i="17"/>
  <c r="U34" i="17" s="1"/>
  <c r="T35" i="17"/>
  <c r="T34" i="17" s="1"/>
  <c r="S35" i="17"/>
  <c r="S34" i="17" s="1"/>
  <c r="R35" i="17"/>
  <c r="R34" i="17" s="1"/>
  <c r="Q35" i="17"/>
  <c r="Q34" i="17" s="1"/>
  <c r="P35" i="17"/>
  <c r="P47" i="17" s="1"/>
  <c r="O35" i="17"/>
  <c r="O34" i="17" s="1"/>
  <c r="N35" i="17"/>
  <c r="N34" i="17" s="1"/>
  <c r="M35" i="17"/>
  <c r="M47" i="17" s="1"/>
  <c r="L35" i="17"/>
  <c r="L34" i="17" s="1"/>
  <c r="K35" i="17"/>
  <c r="K34" i="17" s="1"/>
  <c r="J35" i="17"/>
  <c r="I35" i="17"/>
  <c r="H35" i="17"/>
  <c r="G35" i="17"/>
  <c r="G34" i="17" s="1"/>
  <c r="F35" i="17"/>
  <c r="E35" i="17"/>
  <c r="D35" i="17"/>
  <c r="CU33" i="17"/>
  <c r="CK33" i="17"/>
  <c r="CF33" i="17"/>
  <c r="CE33" i="17"/>
  <c r="CD33" i="17"/>
  <c r="CC33" i="17"/>
  <c r="BY33" i="17"/>
  <c r="BT33" i="17"/>
  <c r="BS33" i="17"/>
  <c r="BR33" i="17"/>
  <c r="BQ33" i="17"/>
  <c r="BH33" i="17"/>
  <c r="BC33" i="17"/>
  <c r="BB33" i="17"/>
  <c r="BA33" i="17"/>
  <c r="AZ33" i="17"/>
  <c r="AM33" i="17"/>
  <c r="AL33" i="17"/>
  <c r="AK33" i="17"/>
  <c r="AJ33" i="17"/>
  <c r="AI33" i="17"/>
  <c r="AH33" i="17"/>
  <c r="AG33" i="17"/>
  <c r="AF33" i="17"/>
  <c r="AE33" i="17"/>
  <c r="AD33" i="17"/>
  <c r="AC33" i="17"/>
  <c r="AB33" i="17"/>
  <c r="AA33" i="17"/>
  <c r="Z33" i="17"/>
  <c r="Y33" i="17"/>
  <c r="X33" i="17"/>
  <c r="W33" i="17"/>
  <c r="V33" i="17"/>
  <c r="U33" i="17"/>
  <c r="T33" i="17"/>
  <c r="S33" i="17"/>
  <c r="R33" i="17"/>
  <c r="Q33" i="17"/>
  <c r="P33" i="17"/>
  <c r="O33" i="17"/>
  <c r="N33" i="17"/>
  <c r="M33" i="17"/>
  <c r="L33" i="17"/>
  <c r="K33" i="17"/>
  <c r="J33" i="17"/>
  <c r="I33" i="17"/>
  <c r="H33" i="17"/>
  <c r="G33" i="17"/>
  <c r="F33" i="17"/>
  <c r="E33" i="17"/>
  <c r="D33" i="17"/>
  <c r="CJ25" i="17"/>
  <c r="CI25" i="17"/>
  <c r="CH25" i="17"/>
  <c r="CG25" i="17"/>
  <c r="BG25" i="17"/>
  <c r="BF25" i="17"/>
  <c r="BE25" i="17"/>
  <c r="BD25" i="17"/>
  <c r="AU25" i="17"/>
  <c r="AT25" i="17"/>
  <c r="AS25" i="17"/>
  <c r="AR25" i="17"/>
  <c r="AQ25" i="17"/>
  <c r="AP25" i="17"/>
  <c r="AO25" i="17"/>
  <c r="AN25" i="17"/>
  <c r="CJ24" i="17"/>
  <c r="CI24" i="17"/>
  <c r="CH24" i="17"/>
  <c r="CG24" i="17"/>
  <c r="BX24" i="17"/>
  <c r="BW24" i="17"/>
  <c r="BV24" i="17"/>
  <c r="BU24" i="17"/>
  <c r="BG24" i="17"/>
  <c r="BF24" i="17"/>
  <c r="BE24" i="17"/>
  <c r="BD24" i="17"/>
  <c r="AU24" i="17"/>
  <c r="AT24" i="17"/>
  <c r="AS24" i="17"/>
  <c r="AR24" i="17"/>
  <c r="AQ24" i="17"/>
  <c r="AP24" i="17"/>
  <c r="AO24" i="17"/>
  <c r="AN24" i="17"/>
  <c r="CJ23" i="17"/>
  <c r="CI23" i="17"/>
  <c r="CH23" i="17"/>
  <c r="CG23" i="17"/>
  <c r="BX23" i="17"/>
  <c r="BW23" i="17"/>
  <c r="BV23" i="17"/>
  <c r="BU23" i="17"/>
  <c r="BG23" i="17"/>
  <c r="BF23" i="17"/>
  <c r="BE23" i="17"/>
  <c r="BD23" i="17"/>
  <c r="AU23" i="17"/>
  <c r="AT23" i="17"/>
  <c r="AS23" i="17"/>
  <c r="AR23" i="17"/>
  <c r="AQ23" i="17"/>
  <c r="AP23" i="17"/>
  <c r="AO23" i="17"/>
  <c r="AN23" i="17"/>
  <c r="CJ22" i="17"/>
  <c r="CI22" i="17"/>
  <c r="CH22" i="17"/>
  <c r="CG22" i="17"/>
  <c r="BX22" i="17"/>
  <c r="BW22" i="17"/>
  <c r="BV22" i="17"/>
  <c r="BU22" i="17"/>
  <c r="BG22" i="17"/>
  <c r="BF22" i="17"/>
  <c r="BE22" i="17"/>
  <c r="BD22" i="17"/>
  <c r="AU22" i="17"/>
  <c r="AT22" i="17"/>
  <c r="AS22" i="17"/>
  <c r="AR22" i="17"/>
  <c r="AQ22" i="17"/>
  <c r="AP22" i="17"/>
  <c r="AO22" i="17"/>
  <c r="AN22" i="17"/>
  <c r="CJ21" i="17"/>
  <c r="CI21" i="17"/>
  <c r="CH21" i="17"/>
  <c r="CG21" i="17"/>
  <c r="BX21" i="17"/>
  <c r="BW21" i="17"/>
  <c r="BV21" i="17"/>
  <c r="BU21" i="17"/>
  <c r="BG21" i="17"/>
  <c r="BF21" i="17"/>
  <c r="BE21" i="17"/>
  <c r="BD21" i="17"/>
  <c r="AU21" i="17"/>
  <c r="AT21" i="17"/>
  <c r="AS21" i="17"/>
  <c r="AR21" i="17"/>
  <c r="AQ21" i="17"/>
  <c r="AP21" i="17"/>
  <c r="AO21" i="17"/>
  <c r="AN21" i="17"/>
  <c r="CJ20" i="17"/>
  <c r="CI20" i="17"/>
  <c r="CH20" i="17"/>
  <c r="CG20" i="17"/>
  <c r="BX20" i="17"/>
  <c r="BW20" i="17"/>
  <c r="BV20" i="17"/>
  <c r="BU20" i="17"/>
  <c r="BG20" i="17"/>
  <c r="BF20" i="17"/>
  <c r="BE20" i="17"/>
  <c r="BD20" i="17"/>
  <c r="AU20" i="17"/>
  <c r="AT20" i="17"/>
  <c r="AS20" i="17"/>
  <c r="AR20" i="17"/>
  <c r="AQ20" i="17"/>
  <c r="AP20" i="17"/>
  <c r="AO20" i="17"/>
  <c r="AN20" i="17"/>
  <c r="CJ19" i="17"/>
  <c r="CI19" i="17"/>
  <c r="CH19" i="17"/>
  <c r="CG19" i="17"/>
  <c r="BX19" i="17"/>
  <c r="BX39" i="17" s="1"/>
  <c r="BX38" i="17" s="1"/>
  <c r="BW19" i="17"/>
  <c r="BW39" i="17" s="1"/>
  <c r="BW38" i="17" s="1"/>
  <c r="BV19" i="17"/>
  <c r="BV39" i="17" s="1"/>
  <c r="BV38" i="17" s="1"/>
  <c r="BU19" i="17"/>
  <c r="BG19" i="17"/>
  <c r="BG39" i="17" s="1"/>
  <c r="BG38" i="17" s="1"/>
  <c r="BF19" i="17"/>
  <c r="BF39" i="17" s="1"/>
  <c r="BF38" i="17" s="1"/>
  <c r="BE19" i="17"/>
  <c r="BD19" i="17"/>
  <c r="AU19" i="17"/>
  <c r="AT19" i="17"/>
  <c r="AS19" i="17"/>
  <c r="AR19" i="17"/>
  <c r="AQ19" i="17"/>
  <c r="AP19" i="17"/>
  <c r="AO19" i="17"/>
  <c r="AN19" i="17"/>
  <c r="BX16" i="17"/>
  <c r="BW16" i="17"/>
  <c r="BV16" i="17"/>
  <c r="BU16" i="17"/>
  <c r="CJ13" i="17"/>
  <c r="CI13" i="17"/>
  <c r="CH13" i="17"/>
  <c r="CG13" i="17"/>
  <c r="BX13" i="17"/>
  <c r="BW13" i="17"/>
  <c r="BV13" i="17"/>
  <c r="BU13" i="17"/>
  <c r="BG13" i="17"/>
  <c r="BF13" i="17"/>
  <c r="BE13" i="17"/>
  <c r="BD13" i="17"/>
  <c r="AU13" i="17"/>
  <c r="AT13" i="17"/>
  <c r="AS13" i="17"/>
  <c r="AR13" i="17"/>
  <c r="AQ13" i="17"/>
  <c r="AP13" i="17"/>
  <c r="AO13" i="17"/>
  <c r="AN13" i="17"/>
  <c r="CJ12" i="17"/>
  <c r="CI12" i="17"/>
  <c r="CH12" i="17"/>
  <c r="CG12" i="17"/>
  <c r="BX12" i="17"/>
  <c r="BW12" i="17"/>
  <c r="BV12" i="17"/>
  <c r="BU12" i="17"/>
  <c r="BG12" i="17"/>
  <c r="BF12" i="17"/>
  <c r="BE12" i="17"/>
  <c r="BD12" i="17"/>
  <c r="AU12" i="17"/>
  <c r="AT12" i="17"/>
  <c r="AS12" i="17"/>
  <c r="AR12" i="17"/>
  <c r="AQ12" i="17"/>
  <c r="AP12" i="17"/>
  <c r="AO12" i="17"/>
  <c r="AN12" i="17"/>
  <c r="CJ11" i="17"/>
  <c r="CI11" i="17"/>
  <c r="CH11" i="17"/>
  <c r="CG11" i="17"/>
  <c r="BX11" i="17"/>
  <c r="BW11" i="17"/>
  <c r="BV11" i="17"/>
  <c r="BU11" i="17"/>
  <c r="BG11" i="17"/>
  <c r="BF11" i="17"/>
  <c r="BE11" i="17"/>
  <c r="BD11" i="17"/>
  <c r="AU11" i="17"/>
  <c r="AT11" i="17"/>
  <c r="AS11" i="17"/>
  <c r="AR11" i="17"/>
  <c r="AQ11" i="17"/>
  <c r="AP11" i="17"/>
  <c r="AO11" i="17"/>
  <c r="AN11" i="17"/>
  <c r="CJ10" i="17"/>
  <c r="CI10" i="17"/>
  <c r="CH10" i="17"/>
  <c r="CG10" i="17"/>
  <c r="BX10" i="17"/>
  <c r="BW10" i="17"/>
  <c r="BV10" i="17"/>
  <c r="BU10" i="17"/>
  <c r="BG10" i="17"/>
  <c r="BF10" i="17"/>
  <c r="BE10" i="17"/>
  <c r="BD10" i="17"/>
  <c r="AU10" i="17"/>
  <c r="AT10" i="17"/>
  <c r="AS10" i="17"/>
  <c r="AR10" i="17"/>
  <c r="AQ10" i="17"/>
  <c r="AP10" i="17"/>
  <c r="AO10" i="17"/>
  <c r="AN10" i="17"/>
  <c r="CJ9" i="17"/>
  <c r="CI9" i="17"/>
  <c r="CH9" i="17"/>
  <c r="CG9" i="17"/>
  <c r="BX9" i="17"/>
  <c r="BW9" i="17"/>
  <c r="BV9" i="17"/>
  <c r="BU9" i="17"/>
  <c r="BG9" i="17"/>
  <c r="BF9" i="17"/>
  <c r="BE9" i="17"/>
  <c r="BD9" i="17"/>
  <c r="AU9" i="17"/>
  <c r="AT9" i="17"/>
  <c r="AS9" i="17"/>
  <c r="AR9" i="17"/>
  <c r="AQ9" i="17"/>
  <c r="AP9" i="17"/>
  <c r="AO9" i="17"/>
  <c r="AN9" i="17"/>
  <c r="CJ8" i="17"/>
  <c r="CI8" i="17"/>
  <c r="CH8" i="17"/>
  <c r="CG8" i="17"/>
  <c r="BX8" i="17"/>
  <c r="BW8" i="17"/>
  <c r="BV8" i="17"/>
  <c r="BU8" i="17"/>
  <c r="BG8" i="17"/>
  <c r="BF8" i="17"/>
  <c r="BE8" i="17"/>
  <c r="BD8" i="17"/>
  <c r="AU8" i="17"/>
  <c r="AT8" i="17"/>
  <c r="AS8" i="17"/>
  <c r="AR8" i="17"/>
  <c r="AQ8" i="17"/>
  <c r="AP8" i="17"/>
  <c r="AO8" i="17"/>
  <c r="AN8" i="17"/>
  <c r="CJ7" i="17"/>
  <c r="CI7" i="17"/>
  <c r="CH7" i="17"/>
  <c r="CG7" i="17"/>
  <c r="BX7" i="17"/>
  <c r="BW7" i="17"/>
  <c r="BV7" i="17"/>
  <c r="BU7" i="17"/>
  <c r="BG7" i="17"/>
  <c r="BF7" i="17"/>
  <c r="BE7" i="17"/>
  <c r="BD7" i="17"/>
  <c r="AU7" i="17"/>
  <c r="AT7" i="17"/>
  <c r="AS7" i="17"/>
  <c r="AR7" i="17"/>
  <c r="AQ7" i="17"/>
  <c r="AP7" i="17"/>
  <c r="AO7" i="17"/>
  <c r="AN7" i="17"/>
  <c r="CJ6" i="17"/>
  <c r="CI6" i="17"/>
  <c r="CH6" i="17"/>
  <c r="CG6" i="17"/>
  <c r="BX6" i="17"/>
  <c r="BW6" i="17"/>
  <c r="BV6" i="17"/>
  <c r="BU6" i="17"/>
  <c r="BG6" i="17"/>
  <c r="BF6" i="17"/>
  <c r="BE6" i="17"/>
  <c r="BD6" i="17"/>
  <c r="AU6" i="17"/>
  <c r="AT6" i="17"/>
  <c r="AS6" i="17"/>
  <c r="AR6" i="17"/>
  <c r="AQ6" i="17"/>
  <c r="AP6" i="17"/>
  <c r="AO6" i="17"/>
  <c r="AN6" i="17"/>
  <c r="CJ5" i="17"/>
  <c r="CI5" i="17"/>
  <c r="CH5" i="17"/>
  <c r="CG5" i="17"/>
  <c r="BX5" i="17"/>
  <c r="BW5" i="17"/>
  <c r="BV5" i="17"/>
  <c r="BU5" i="17"/>
  <c r="BG5" i="17"/>
  <c r="BF5" i="17"/>
  <c r="BE5" i="17"/>
  <c r="BD5" i="17"/>
  <c r="AU5" i="17"/>
  <c r="AT5" i="17"/>
  <c r="AS5" i="17"/>
  <c r="AR5" i="17"/>
  <c r="AQ5" i="17"/>
  <c r="AP5" i="17"/>
  <c r="AO5" i="17"/>
  <c r="AN5" i="17"/>
  <c r="CJ4" i="17"/>
  <c r="CI4" i="17"/>
  <c r="CH4" i="17"/>
  <c r="CG4" i="17"/>
  <c r="CG35" i="17" s="1"/>
  <c r="BX4" i="17"/>
  <c r="BW4" i="17"/>
  <c r="BV4" i="17"/>
  <c r="BU4" i="17"/>
  <c r="BG4" i="17"/>
  <c r="BF4" i="17"/>
  <c r="BE4" i="17"/>
  <c r="BD4" i="17"/>
  <c r="AU4" i="17"/>
  <c r="AT4" i="17"/>
  <c r="AS4" i="17"/>
  <c r="AR4" i="17"/>
  <c r="AQ4" i="17"/>
  <c r="AP4" i="17"/>
  <c r="AO4" i="17"/>
  <c r="AN4" i="17"/>
  <c r="BG35" i="17" l="1"/>
  <c r="BD39" i="17"/>
  <c r="BD38" i="17" s="1"/>
  <c r="AU39" i="17"/>
  <c r="AU38" i="17" s="1"/>
  <c r="AS39" i="17"/>
  <c r="AS38" i="17" s="1"/>
  <c r="BU35" i="17"/>
  <c r="BF35" i="17"/>
  <c r="BF34" i="17" s="1"/>
  <c r="AR39" i="17"/>
  <c r="AR38" i="17" s="1"/>
  <c r="CH39" i="17"/>
  <c r="CH38" i="17" s="1"/>
  <c r="CI39" i="17"/>
  <c r="CI38" i="17" s="1"/>
  <c r="W47" i="17"/>
  <c r="BC47" i="17"/>
  <c r="BD35" i="17"/>
  <c r="BD47" i="17" s="1"/>
  <c r="BE35" i="17"/>
  <c r="BE34" i="17" s="1"/>
  <c r="AG34" i="17"/>
  <c r="AJ34" i="17"/>
  <c r="BE39" i="17"/>
  <c r="BE38" i="17" s="1"/>
  <c r="BW35" i="17"/>
  <c r="BW34" i="17" s="1"/>
  <c r="F47" i="17"/>
  <c r="Z47" i="17"/>
  <c r="BR47" i="17"/>
  <c r="CH35" i="17"/>
  <c r="CH34" i="17" s="1"/>
  <c r="AO39" i="17"/>
  <c r="AO38" i="17" s="1"/>
  <c r="AP39" i="17"/>
  <c r="AP38" i="17" s="1"/>
  <c r="BU39" i="17"/>
  <c r="BU38" i="17" s="1"/>
  <c r="AT43" i="17"/>
  <c r="AT42" i="17" s="1"/>
  <c r="BV35" i="17"/>
  <c r="BV34" i="17" s="1"/>
  <c r="CG39" i="17"/>
  <c r="CG38" i="17" s="1"/>
  <c r="M34" i="17"/>
  <c r="R47" i="17"/>
  <c r="AL47" i="17"/>
  <c r="S47" i="17"/>
  <c r="AM47" i="17"/>
  <c r="T47" i="17"/>
  <c r="AZ47" i="17"/>
  <c r="P34" i="17"/>
  <c r="CF34" i="17"/>
  <c r="U47" i="17"/>
  <c r="BA47" i="17"/>
  <c r="AQ39" i="17"/>
  <c r="AQ38" i="17" s="1"/>
  <c r="V47" i="17"/>
  <c r="BB47" i="17"/>
  <c r="AK47" i="17"/>
  <c r="D47" i="17"/>
  <c r="X47" i="17"/>
  <c r="BH47" i="17"/>
  <c r="E47" i="17"/>
  <c r="Y47" i="17"/>
  <c r="BQ47" i="17"/>
  <c r="AS43" i="17"/>
  <c r="AS42" i="17" s="1"/>
  <c r="Q47" i="17"/>
  <c r="BS47" i="17"/>
  <c r="AB47" i="17"/>
  <c r="BT47" i="17"/>
  <c r="I47" i="17"/>
  <c r="AC47" i="17"/>
  <c r="BY47" i="17"/>
  <c r="AA47" i="17"/>
  <c r="AD47" i="17"/>
  <c r="D34" i="17"/>
  <c r="X34" i="17"/>
  <c r="BH34" i="17"/>
  <c r="L47" i="17"/>
  <c r="AF47" i="17"/>
  <c r="CE47" i="17"/>
  <c r="J47" i="17"/>
  <c r="CD47" i="17"/>
  <c r="E34" i="17"/>
  <c r="Y34" i="17"/>
  <c r="BQ34" i="17"/>
  <c r="F34" i="17"/>
  <c r="Z34" i="17"/>
  <c r="BR34" i="17"/>
  <c r="N47" i="17"/>
  <c r="AH47" i="17"/>
  <c r="CK47" i="17"/>
  <c r="H47" i="17"/>
  <c r="AA34" i="17"/>
  <c r="BS34" i="17"/>
  <c r="O47" i="17"/>
  <c r="AI47" i="17"/>
  <c r="CU47" i="17"/>
  <c r="AU43" i="17"/>
  <c r="AU42" i="17" s="1"/>
  <c r="H34" i="17"/>
  <c r="AB34" i="17"/>
  <c r="BT34" i="17"/>
  <c r="I34" i="17"/>
  <c r="AC34" i="17"/>
  <c r="AR43" i="17"/>
  <c r="AR42" i="17" s="1"/>
  <c r="AT39" i="17"/>
  <c r="AT38" i="17" s="1"/>
  <c r="W34" i="17"/>
  <c r="J34" i="17"/>
  <c r="AD34" i="17"/>
  <c r="CJ39" i="17"/>
  <c r="CJ38" i="17" s="1"/>
  <c r="CC47" i="17"/>
  <c r="BC34" i="17"/>
  <c r="CD34" i="17"/>
  <c r="K47" i="17"/>
  <c r="AN39" i="17"/>
  <c r="AN38" i="17" s="1"/>
  <c r="G47" i="17"/>
  <c r="AE47" i="17"/>
  <c r="CG34" i="17"/>
  <c r="BG34" i="17"/>
  <c r="BG47" i="17"/>
  <c r="BU34" i="17"/>
  <c r="AN33" i="17"/>
  <c r="BX33" i="17"/>
  <c r="CI33" i="17"/>
  <c r="AN35" i="17"/>
  <c r="BX35" i="17"/>
  <c r="CI35" i="17"/>
  <c r="AN37" i="17"/>
  <c r="BX37" i="17"/>
  <c r="CI37" i="17"/>
  <c r="AN41" i="17"/>
  <c r="AN43" i="17"/>
  <c r="AN42" i="17" s="1"/>
  <c r="AO33" i="17"/>
  <c r="CJ33" i="17"/>
  <c r="AO35" i="17"/>
  <c r="CJ35" i="17"/>
  <c r="AO37" i="17"/>
  <c r="CJ37" i="17"/>
  <c r="AO41" i="17"/>
  <c r="AO43" i="17"/>
  <c r="AO42" i="17" s="1"/>
  <c r="AP33" i="17"/>
  <c r="AP35" i="17"/>
  <c r="AP37" i="17"/>
  <c r="AP41" i="17"/>
  <c r="AP43" i="17"/>
  <c r="AP42" i="17" s="1"/>
  <c r="AQ33" i="17"/>
  <c r="AQ35" i="17"/>
  <c r="AQ37" i="17"/>
  <c r="AQ41" i="17"/>
  <c r="AQ43" i="17"/>
  <c r="AQ42" i="17" s="1"/>
  <c r="AR33" i="17"/>
  <c r="BD33" i="17"/>
  <c r="AR35" i="17"/>
  <c r="AR37" i="17"/>
  <c r="BD37" i="17"/>
  <c r="AR41" i="17"/>
  <c r="AS33" i="17"/>
  <c r="BE33" i="17"/>
  <c r="BU33" i="17"/>
  <c r="AS35" i="17"/>
  <c r="AS37" i="17"/>
  <c r="BE37" i="17"/>
  <c r="BU37" i="17"/>
  <c r="AS41" i="17"/>
  <c r="AT33" i="17"/>
  <c r="BF33" i="17"/>
  <c r="BV33" i="17"/>
  <c r="CG33" i="17"/>
  <c r="AT35" i="17"/>
  <c r="AT37" i="17"/>
  <c r="BF37" i="17"/>
  <c r="BV37" i="17"/>
  <c r="CG37" i="17"/>
  <c r="AT41" i="17"/>
  <c r="AU33" i="17"/>
  <c r="BG33" i="17"/>
  <c r="BW33" i="17"/>
  <c r="CH33" i="17"/>
  <c r="AU35" i="17"/>
  <c r="AU37" i="17"/>
  <c r="BG37" i="17"/>
  <c r="BW37" i="17"/>
  <c r="CH37" i="17"/>
  <c r="AU41" i="17"/>
  <c r="BD34" i="17" l="1"/>
  <c r="CG47" i="17"/>
  <c r="BF47" i="17"/>
  <c r="BE47" i="17"/>
  <c r="BW47" i="17"/>
  <c r="BV47" i="17"/>
  <c r="BU47" i="17"/>
  <c r="CH47" i="17"/>
  <c r="BX47" i="17"/>
  <c r="BX34" i="17"/>
  <c r="CI47" i="17"/>
  <c r="CI34" i="17"/>
  <c r="AN47" i="17"/>
  <c r="AN34" i="17"/>
  <c r="AQ47" i="17"/>
  <c r="AQ34" i="17"/>
  <c r="AP47" i="17"/>
  <c r="AP34" i="17"/>
  <c r="CJ47" i="17"/>
  <c r="CJ34" i="17"/>
  <c r="AT34" i="17"/>
  <c r="AT47" i="17"/>
  <c r="AR34" i="17"/>
  <c r="AR47" i="17"/>
  <c r="AS34" i="17"/>
  <c r="AS47" i="17"/>
  <c r="AO47" i="17"/>
  <c r="AO34" i="17"/>
  <c r="AU34" i="17"/>
  <c r="AU47" i="17"/>
  <c r="Z73" i="16" l="1"/>
  <c r="Z72" i="16" s="1"/>
  <c r="Y73" i="16"/>
  <c r="Y72" i="16" s="1"/>
  <c r="X73" i="16"/>
  <c r="X72" i="16" s="1"/>
  <c r="V73" i="16"/>
  <c r="V72" i="16" s="1"/>
  <c r="U73" i="16"/>
  <c r="U72" i="16" s="1"/>
  <c r="T73" i="16"/>
  <c r="T72" i="16" s="1"/>
  <c r="R73" i="16"/>
  <c r="R72" i="16" s="1"/>
  <c r="Q73" i="16"/>
  <c r="Q72" i="16" s="1"/>
  <c r="P73" i="16"/>
  <c r="P72" i="16" s="1"/>
  <c r="N73" i="16"/>
  <c r="N72" i="16" s="1"/>
  <c r="M73" i="16"/>
  <c r="M72" i="16" s="1"/>
  <c r="L73" i="16"/>
  <c r="L72" i="16" s="1"/>
  <c r="J73" i="16"/>
  <c r="J72" i="16" s="1"/>
  <c r="I73" i="16"/>
  <c r="I72" i="16" s="1"/>
  <c r="H73" i="16"/>
  <c r="H72" i="16" s="1"/>
  <c r="G73" i="16"/>
  <c r="G72" i="16" s="1"/>
  <c r="Z71" i="16"/>
  <c r="Y71" i="16"/>
  <c r="X71" i="16"/>
  <c r="V71" i="16"/>
  <c r="U71" i="16"/>
  <c r="T71" i="16"/>
  <c r="R71" i="16"/>
  <c r="Q71" i="16"/>
  <c r="P71" i="16"/>
  <c r="N71" i="16"/>
  <c r="M71" i="16"/>
  <c r="L71" i="16"/>
  <c r="J71" i="16"/>
  <c r="I71" i="16"/>
  <c r="H71" i="16"/>
  <c r="G71" i="16"/>
  <c r="Z68" i="16"/>
  <c r="Z67" i="16" s="1"/>
  <c r="Y68" i="16"/>
  <c r="Y67" i="16" s="1"/>
  <c r="X68" i="16"/>
  <c r="X67" i="16" s="1"/>
  <c r="V68" i="16"/>
  <c r="V67" i="16" s="1"/>
  <c r="U68" i="16"/>
  <c r="U67" i="16" s="1"/>
  <c r="T68" i="16"/>
  <c r="T67" i="16" s="1"/>
  <c r="R68" i="16"/>
  <c r="R67" i="16" s="1"/>
  <c r="Q68" i="16"/>
  <c r="Q67" i="16" s="1"/>
  <c r="P68" i="16"/>
  <c r="P67" i="16" s="1"/>
  <c r="N68" i="16"/>
  <c r="N67" i="16" s="1"/>
  <c r="M68" i="16"/>
  <c r="M67" i="16" s="1"/>
  <c r="L68" i="16"/>
  <c r="L67" i="16" s="1"/>
  <c r="J68" i="16"/>
  <c r="J67" i="16" s="1"/>
  <c r="I68" i="16"/>
  <c r="I67" i="16" s="1"/>
  <c r="H68" i="16"/>
  <c r="H67" i="16" s="1"/>
  <c r="G68" i="16"/>
  <c r="G67" i="16" s="1"/>
  <c r="Z66" i="16"/>
  <c r="Y66" i="16"/>
  <c r="X66" i="16"/>
  <c r="V66" i="16"/>
  <c r="U66" i="16"/>
  <c r="T66" i="16"/>
  <c r="R66" i="16"/>
  <c r="Q66" i="16"/>
  <c r="P66" i="16"/>
  <c r="N66" i="16"/>
  <c r="M66" i="16"/>
  <c r="L66" i="16"/>
  <c r="J66" i="16"/>
  <c r="I66" i="16"/>
  <c r="H66" i="16"/>
  <c r="G66" i="16"/>
  <c r="Z63" i="16"/>
  <c r="Z62" i="16" s="1"/>
  <c r="Y63" i="16"/>
  <c r="Y62" i="16" s="1"/>
  <c r="X63" i="16"/>
  <c r="X62" i="16" s="1"/>
  <c r="V63" i="16"/>
  <c r="V62" i="16" s="1"/>
  <c r="U63" i="16"/>
  <c r="U62" i="16" s="1"/>
  <c r="T63" i="16"/>
  <c r="T62" i="16" s="1"/>
  <c r="R63" i="16"/>
  <c r="R62" i="16" s="1"/>
  <c r="Q63" i="16"/>
  <c r="Q62" i="16" s="1"/>
  <c r="P63" i="16"/>
  <c r="P62" i="16" s="1"/>
  <c r="N63" i="16"/>
  <c r="N62" i="16" s="1"/>
  <c r="M63" i="16"/>
  <c r="M62" i="16" s="1"/>
  <c r="L63" i="16"/>
  <c r="L62" i="16" s="1"/>
  <c r="J63" i="16"/>
  <c r="J62" i="16" s="1"/>
  <c r="I63" i="16"/>
  <c r="I62" i="16" s="1"/>
  <c r="H63" i="16"/>
  <c r="H62" i="16" s="1"/>
  <c r="G63" i="16"/>
  <c r="G62" i="16" s="1"/>
  <c r="Z61" i="16"/>
  <c r="Y61" i="16"/>
  <c r="X61" i="16"/>
  <c r="V61" i="16"/>
  <c r="U61" i="16"/>
  <c r="T61" i="16"/>
  <c r="R61" i="16"/>
  <c r="Q61" i="16"/>
  <c r="P61" i="16"/>
  <c r="N61" i="16"/>
  <c r="M61" i="16"/>
  <c r="L61" i="16"/>
  <c r="J61" i="16"/>
  <c r="I61" i="16"/>
  <c r="H61" i="16"/>
  <c r="G61" i="16"/>
  <c r="Z58" i="16"/>
  <c r="Z57" i="16" s="1"/>
  <c r="Y58" i="16"/>
  <c r="Y57" i="16" s="1"/>
  <c r="X58" i="16"/>
  <c r="X57" i="16" s="1"/>
  <c r="V58" i="16"/>
  <c r="V57" i="16" s="1"/>
  <c r="U58" i="16"/>
  <c r="U57" i="16" s="1"/>
  <c r="T58" i="16"/>
  <c r="T57" i="16" s="1"/>
  <c r="R58" i="16"/>
  <c r="R57" i="16" s="1"/>
  <c r="Q58" i="16"/>
  <c r="Q57" i="16" s="1"/>
  <c r="P58" i="16"/>
  <c r="P57" i="16" s="1"/>
  <c r="N58" i="16"/>
  <c r="N57" i="16" s="1"/>
  <c r="M58" i="16"/>
  <c r="M57" i="16" s="1"/>
  <c r="L58" i="16"/>
  <c r="L57" i="16" s="1"/>
  <c r="J58" i="16"/>
  <c r="J57" i="16" s="1"/>
  <c r="I58" i="16"/>
  <c r="I57" i="16" s="1"/>
  <c r="H58" i="16"/>
  <c r="H57" i="16" s="1"/>
  <c r="G58" i="16"/>
  <c r="G57" i="16" s="1"/>
  <c r="Z56" i="16"/>
  <c r="Y56" i="16"/>
  <c r="X56" i="16"/>
  <c r="V56" i="16"/>
  <c r="U56" i="16"/>
  <c r="T56" i="16"/>
  <c r="R56" i="16"/>
  <c r="Q56" i="16"/>
  <c r="P56" i="16"/>
  <c r="N56" i="16"/>
  <c r="M56" i="16"/>
  <c r="L56" i="16"/>
  <c r="J56" i="16"/>
  <c r="I56" i="16"/>
  <c r="H56" i="16"/>
  <c r="G56" i="16"/>
  <c r="DT81" i="14"/>
  <c r="DS81" i="14"/>
  <c r="DS80" i="14" s="1"/>
  <c r="DR81" i="14"/>
  <c r="DR80" i="14" s="1"/>
  <c r="DQ81" i="14"/>
  <c r="DQ80" i="14" s="1"/>
  <c r="DP81" i="14"/>
  <c r="DP80" i="14" s="1"/>
  <c r="DO81" i="14"/>
  <c r="DN81" i="14"/>
  <c r="DN80" i="14" s="1"/>
  <c r="DM81" i="14"/>
  <c r="DM80" i="14" s="1"/>
  <c r="DL81" i="14"/>
  <c r="DL80" i="14" s="1"/>
  <c r="DK81" i="14"/>
  <c r="DK80" i="14" s="1"/>
  <c r="DJ81" i="14"/>
  <c r="DJ80" i="14" s="1"/>
  <c r="DI81" i="14"/>
  <c r="DI80" i="14" s="1"/>
  <c r="DH81" i="14"/>
  <c r="DH80" i="14" s="1"/>
  <c r="DG81" i="14"/>
  <c r="DG80" i="14" s="1"/>
  <c r="DF81" i="14"/>
  <c r="DF80" i="14" s="1"/>
  <c r="DE81" i="14"/>
  <c r="DE80" i="14" s="1"/>
  <c r="DD81" i="14"/>
  <c r="DD80" i="14" s="1"/>
  <c r="DC81" i="14"/>
  <c r="DC80" i="14" s="1"/>
  <c r="DB81" i="14"/>
  <c r="DB80" i="14" s="1"/>
  <c r="DA81" i="14"/>
  <c r="DA80" i="14" s="1"/>
  <c r="CM81" i="14"/>
  <c r="CM80" i="14" s="1"/>
  <c r="CL81" i="14"/>
  <c r="CL80" i="14" s="1"/>
  <c r="CK81" i="14"/>
  <c r="CK80" i="14" s="1"/>
  <c r="CJ81" i="14"/>
  <c r="CJ80" i="14" s="1"/>
  <c r="CI81" i="14"/>
  <c r="CI80" i="14" s="1"/>
  <c r="CH81" i="14"/>
  <c r="CG81" i="14"/>
  <c r="CG80" i="14" s="1"/>
  <c r="CF81" i="14"/>
  <c r="CF80" i="14" s="1"/>
  <c r="CE81" i="14"/>
  <c r="CE80" i="14" s="1"/>
  <c r="CD81" i="14"/>
  <c r="CD80" i="14" s="1"/>
  <c r="CC81" i="14"/>
  <c r="CC80" i="14" s="1"/>
  <c r="CB81" i="14"/>
  <c r="CB80" i="14" s="1"/>
  <c r="CA81" i="14"/>
  <c r="CA80" i="14" s="1"/>
  <c r="BZ81" i="14"/>
  <c r="BZ80" i="14" s="1"/>
  <c r="BY81" i="14"/>
  <c r="BY80" i="14" s="1"/>
  <c r="BX81" i="14"/>
  <c r="BX80" i="14" s="1"/>
  <c r="BW81" i="14"/>
  <c r="BW80" i="14" s="1"/>
  <c r="BV81" i="14"/>
  <c r="BV80" i="14" s="1"/>
  <c r="BU81" i="14"/>
  <c r="BU80" i="14" s="1"/>
  <c r="BT81" i="14"/>
  <c r="BT80" i="14" s="1"/>
  <c r="BF81" i="14"/>
  <c r="BF80" i="14" s="1"/>
  <c r="BE81" i="14"/>
  <c r="BE80" i="14" s="1"/>
  <c r="BD81" i="14"/>
  <c r="BD80" i="14" s="1"/>
  <c r="BC81" i="14"/>
  <c r="BC80" i="14" s="1"/>
  <c r="BB81" i="14"/>
  <c r="BB80" i="14" s="1"/>
  <c r="BA81" i="14"/>
  <c r="AZ81" i="14"/>
  <c r="AY81" i="14"/>
  <c r="AY80" i="14" s="1"/>
  <c r="AX81" i="14"/>
  <c r="AX80" i="14" s="1"/>
  <c r="AW81" i="14"/>
  <c r="AW80" i="14" s="1"/>
  <c r="AV81" i="14"/>
  <c r="AV80" i="14" s="1"/>
  <c r="AU81" i="14"/>
  <c r="AU80" i="14" s="1"/>
  <c r="AT81" i="14"/>
  <c r="AT80" i="14" s="1"/>
  <c r="AS81" i="14"/>
  <c r="AS80" i="14" s="1"/>
  <c r="AR81" i="14"/>
  <c r="AR80" i="14" s="1"/>
  <c r="AQ81" i="14"/>
  <c r="AQ80" i="14" s="1"/>
  <c r="AP81" i="14"/>
  <c r="AP80" i="14" s="1"/>
  <c r="AO81" i="14"/>
  <c r="AO80" i="14" s="1"/>
  <c r="AN81" i="14"/>
  <c r="AN80" i="14" s="1"/>
  <c r="AM81" i="14"/>
  <c r="AM80" i="14" s="1"/>
  <c r="Y81" i="14"/>
  <c r="Y80" i="14" s="1"/>
  <c r="X81" i="14"/>
  <c r="X80" i="14" s="1"/>
  <c r="W81" i="14"/>
  <c r="W80" i="14" s="1"/>
  <c r="V81" i="14"/>
  <c r="V80" i="14" s="1"/>
  <c r="U81" i="14"/>
  <c r="U80" i="14" s="1"/>
  <c r="T81" i="14"/>
  <c r="T80" i="14" s="1"/>
  <c r="S81" i="14"/>
  <c r="S80" i="14" s="1"/>
  <c r="R81" i="14"/>
  <c r="R80" i="14" s="1"/>
  <c r="Q81" i="14"/>
  <c r="Q80" i="14" s="1"/>
  <c r="P81" i="14"/>
  <c r="P80" i="14" s="1"/>
  <c r="O81" i="14"/>
  <c r="O80" i="14" s="1"/>
  <c r="N81" i="14"/>
  <c r="N80" i="14" s="1"/>
  <c r="M81" i="14"/>
  <c r="M80" i="14" s="1"/>
  <c r="L81" i="14"/>
  <c r="L80" i="14" s="1"/>
  <c r="K81" i="14"/>
  <c r="K80" i="14" s="1"/>
  <c r="J81" i="14"/>
  <c r="J80" i="14" s="1"/>
  <c r="I81" i="14"/>
  <c r="I80" i="14" s="1"/>
  <c r="H81" i="14"/>
  <c r="H80" i="14" s="1"/>
  <c r="G81" i="14"/>
  <c r="G80" i="14" s="1"/>
  <c r="F81" i="14"/>
  <c r="F80" i="14" s="1"/>
  <c r="DT80" i="14"/>
  <c r="DO80" i="14"/>
  <c r="CH80" i="14"/>
  <c r="BA80" i="14"/>
  <c r="AZ80" i="14"/>
  <c r="DT79" i="14"/>
  <c r="DS79" i="14"/>
  <c r="DR79" i="14"/>
  <c r="DQ79" i="14"/>
  <c r="DP79" i="14"/>
  <c r="DO79" i="14"/>
  <c r="DN79" i="14"/>
  <c r="DM79" i="14"/>
  <c r="DL79" i="14"/>
  <c r="DK79" i="14"/>
  <c r="DJ79" i="14"/>
  <c r="DI79" i="14"/>
  <c r="DH79" i="14"/>
  <c r="DG79" i="14"/>
  <c r="DF79" i="14"/>
  <c r="DE79" i="14"/>
  <c r="DD79" i="14"/>
  <c r="DC79" i="14"/>
  <c r="DB79" i="14"/>
  <c r="DA79" i="14"/>
  <c r="CM79" i="14"/>
  <c r="CL79" i="14"/>
  <c r="CK79" i="14"/>
  <c r="CJ79" i="14"/>
  <c r="CI79" i="14"/>
  <c r="CH79" i="14"/>
  <c r="CG79" i="14"/>
  <c r="CF79" i="14"/>
  <c r="CE79" i="14"/>
  <c r="CD79" i="14"/>
  <c r="CC79" i="14"/>
  <c r="CB79" i="14"/>
  <c r="CA79" i="14"/>
  <c r="BZ79" i="14"/>
  <c r="BY79" i="14"/>
  <c r="BX79" i="14"/>
  <c r="BW79" i="14"/>
  <c r="BV79" i="14"/>
  <c r="BU79" i="14"/>
  <c r="BT79" i="14"/>
  <c r="BF79" i="14"/>
  <c r="BE79" i="14"/>
  <c r="BD79" i="14"/>
  <c r="BC79" i="14"/>
  <c r="BB79" i="14"/>
  <c r="BA79" i="14"/>
  <c r="AZ79" i="14"/>
  <c r="AY79" i="14"/>
  <c r="AX79" i="14"/>
  <c r="AW79" i="14"/>
  <c r="AV79" i="14"/>
  <c r="AU79" i="14"/>
  <c r="AT79" i="14"/>
  <c r="AS79" i="14"/>
  <c r="AR79" i="14"/>
  <c r="AQ79" i="14"/>
  <c r="AP79" i="14"/>
  <c r="AO79" i="14"/>
  <c r="AN79" i="14"/>
  <c r="AM79" i="14"/>
  <c r="Y79" i="14"/>
  <c r="X79" i="14"/>
  <c r="W79" i="14"/>
  <c r="V79" i="14"/>
  <c r="U79" i="14"/>
  <c r="T79" i="14"/>
  <c r="S79" i="14"/>
  <c r="R79" i="14"/>
  <c r="Q79" i="14"/>
  <c r="P79" i="14"/>
  <c r="O79" i="14"/>
  <c r="N79" i="14"/>
  <c r="M79" i="14"/>
  <c r="L79" i="14"/>
  <c r="K79" i="14"/>
  <c r="J79" i="14"/>
  <c r="I79" i="14"/>
  <c r="H79" i="14"/>
  <c r="G79" i="14"/>
  <c r="F79" i="14"/>
  <c r="DT76" i="14"/>
  <c r="DT75" i="14" s="1"/>
  <c r="DS76" i="14"/>
  <c r="DS75" i="14" s="1"/>
  <c r="DR76" i="14"/>
  <c r="DR75" i="14" s="1"/>
  <c r="DQ76" i="14"/>
  <c r="DQ75" i="14" s="1"/>
  <c r="DP76" i="14"/>
  <c r="DP75" i="14" s="1"/>
  <c r="DO76" i="14"/>
  <c r="DO75" i="14" s="1"/>
  <c r="DN76" i="14"/>
  <c r="DN75" i="14" s="1"/>
  <c r="DM76" i="14"/>
  <c r="DM75" i="14" s="1"/>
  <c r="DL76" i="14"/>
  <c r="DL75" i="14" s="1"/>
  <c r="DK76" i="14"/>
  <c r="DK75" i="14" s="1"/>
  <c r="DJ76" i="14"/>
  <c r="DJ75" i="14" s="1"/>
  <c r="DI76" i="14"/>
  <c r="DI75" i="14" s="1"/>
  <c r="DH76" i="14"/>
  <c r="DH75" i="14" s="1"/>
  <c r="DG76" i="14"/>
  <c r="DG75" i="14" s="1"/>
  <c r="DF76" i="14"/>
  <c r="DF75" i="14" s="1"/>
  <c r="DE76" i="14"/>
  <c r="DE75" i="14" s="1"/>
  <c r="DD76" i="14"/>
  <c r="DD75" i="14" s="1"/>
  <c r="DC76" i="14"/>
  <c r="DC75" i="14" s="1"/>
  <c r="DB76" i="14"/>
  <c r="DB75" i="14" s="1"/>
  <c r="DA76" i="14"/>
  <c r="CM76" i="14"/>
  <c r="CM75" i="14" s="1"/>
  <c r="CL76" i="14"/>
  <c r="CK76" i="14"/>
  <c r="CK75" i="14" s="1"/>
  <c r="CJ76" i="14"/>
  <c r="CJ75" i="14" s="1"/>
  <c r="CI76" i="14"/>
  <c r="CH76" i="14"/>
  <c r="CH75" i="14" s="1"/>
  <c r="CG76" i="14"/>
  <c r="CG75" i="14" s="1"/>
  <c r="CF76" i="14"/>
  <c r="CF75" i="14" s="1"/>
  <c r="CE76" i="14"/>
  <c r="CE75" i="14" s="1"/>
  <c r="CD76" i="14"/>
  <c r="CD75" i="14" s="1"/>
  <c r="CC76" i="14"/>
  <c r="CC75" i="14" s="1"/>
  <c r="CB76" i="14"/>
  <c r="CB75" i="14" s="1"/>
  <c r="CA76" i="14"/>
  <c r="CA75" i="14" s="1"/>
  <c r="BZ76" i="14"/>
  <c r="BZ75" i="14" s="1"/>
  <c r="BY76" i="14"/>
  <c r="BY75" i="14" s="1"/>
  <c r="BX76" i="14"/>
  <c r="BX75" i="14" s="1"/>
  <c r="BW76" i="14"/>
  <c r="BW75" i="14" s="1"/>
  <c r="BV76" i="14"/>
  <c r="BV75" i="14" s="1"/>
  <c r="BU76" i="14"/>
  <c r="BU75" i="14" s="1"/>
  <c r="BT76" i="14"/>
  <c r="BT75" i="14" s="1"/>
  <c r="BF76" i="14"/>
  <c r="BF75" i="14" s="1"/>
  <c r="BE76" i="14"/>
  <c r="BE75" i="14" s="1"/>
  <c r="BD76" i="14"/>
  <c r="BD75" i="14" s="1"/>
  <c r="BC76" i="14"/>
  <c r="BC75" i="14" s="1"/>
  <c r="BB76" i="14"/>
  <c r="BB75" i="14" s="1"/>
  <c r="BA76" i="14"/>
  <c r="BA75" i="14" s="1"/>
  <c r="AZ76" i="14"/>
  <c r="AZ75" i="14" s="1"/>
  <c r="AY76" i="14"/>
  <c r="AY75" i="14" s="1"/>
  <c r="AX76" i="14"/>
  <c r="AX75" i="14" s="1"/>
  <c r="AW76" i="14"/>
  <c r="AW75" i="14" s="1"/>
  <c r="AV76" i="14"/>
  <c r="AV75" i="14" s="1"/>
  <c r="AU76" i="14"/>
  <c r="AU75" i="14" s="1"/>
  <c r="AT76" i="14"/>
  <c r="AT75" i="14" s="1"/>
  <c r="AS76" i="14"/>
  <c r="AS75" i="14" s="1"/>
  <c r="AR76" i="14"/>
  <c r="AR75" i="14" s="1"/>
  <c r="AQ76" i="14"/>
  <c r="AQ75" i="14" s="1"/>
  <c r="AP76" i="14"/>
  <c r="AP75" i="14" s="1"/>
  <c r="AO76" i="14"/>
  <c r="AN76" i="14"/>
  <c r="AM76" i="14"/>
  <c r="AM75" i="14" s="1"/>
  <c r="Y76" i="14"/>
  <c r="Y75" i="14" s="1"/>
  <c r="X76" i="14"/>
  <c r="X75" i="14" s="1"/>
  <c r="W76" i="14"/>
  <c r="W75" i="14" s="1"/>
  <c r="V76" i="14"/>
  <c r="V75" i="14" s="1"/>
  <c r="U76" i="14"/>
  <c r="U75" i="14" s="1"/>
  <c r="T76" i="14"/>
  <c r="T75" i="14" s="1"/>
  <c r="S76" i="14"/>
  <c r="S75" i="14" s="1"/>
  <c r="R76" i="14"/>
  <c r="R75" i="14" s="1"/>
  <c r="Q76" i="14"/>
  <c r="Q75" i="14" s="1"/>
  <c r="P76" i="14"/>
  <c r="P75" i="14" s="1"/>
  <c r="O76" i="14"/>
  <c r="O75" i="14" s="1"/>
  <c r="N76" i="14"/>
  <c r="N75" i="14" s="1"/>
  <c r="M76" i="14"/>
  <c r="M75" i="14" s="1"/>
  <c r="L76" i="14"/>
  <c r="L75" i="14" s="1"/>
  <c r="K76" i="14"/>
  <c r="K75" i="14" s="1"/>
  <c r="J76" i="14"/>
  <c r="J75" i="14" s="1"/>
  <c r="I76" i="14"/>
  <c r="I75" i="14" s="1"/>
  <c r="H76" i="14"/>
  <c r="H75" i="14" s="1"/>
  <c r="G76" i="14"/>
  <c r="F76" i="14"/>
  <c r="DA75" i="14"/>
  <c r="CL75" i="14"/>
  <c r="CI75" i="14"/>
  <c r="AO75" i="14"/>
  <c r="AN75" i="14"/>
  <c r="G75" i="14"/>
  <c r="F75" i="14"/>
  <c r="DT74" i="14"/>
  <c r="DS74" i="14"/>
  <c r="DR74" i="14"/>
  <c r="DQ74" i="14"/>
  <c r="DP74" i="14"/>
  <c r="DO74" i="14"/>
  <c r="DN74" i="14"/>
  <c r="DM74" i="14"/>
  <c r="DL74" i="14"/>
  <c r="DK74" i="14"/>
  <c r="DJ74" i="14"/>
  <c r="DI74" i="14"/>
  <c r="DH74" i="14"/>
  <c r="DG74" i="14"/>
  <c r="DF74" i="14"/>
  <c r="DE74" i="14"/>
  <c r="DD74" i="14"/>
  <c r="DC74" i="14"/>
  <c r="DB74" i="14"/>
  <c r="DA74" i="14"/>
  <c r="CM74" i="14"/>
  <c r="CL74" i="14"/>
  <c r="CK74" i="14"/>
  <c r="CJ74" i="14"/>
  <c r="CI74" i="14"/>
  <c r="CH74" i="14"/>
  <c r="CG74" i="14"/>
  <c r="CF74" i="14"/>
  <c r="CE74" i="14"/>
  <c r="CD74" i="14"/>
  <c r="CC74" i="14"/>
  <c r="CB74" i="14"/>
  <c r="CA74" i="14"/>
  <c r="BZ74" i="14"/>
  <c r="BY74" i="14"/>
  <c r="BX74" i="14"/>
  <c r="BW74" i="14"/>
  <c r="BV74" i="14"/>
  <c r="BU74" i="14"/>
  <c r="BT74" i="14"/>
  <c r="BF74" i="14"/>
  <c r="BE74" i="14"/>
  <c r="BD74" i="14"/>
  <c r="BC74" i="14"/>
  <c r="BB74" i="14"/>
  <c r="BA74" i="14"/>
  <c r="AZ74" i="14"/>
  <c r="AY74" i="14"/>
  <c r="AX74" i="14"/>
  <c r="AW74" i="14"/>
  <c r="AV74" i="14"/>
  <c r="AU74" i="14"/>
  <c r="AT74" i="14"/>
  <c r="AS74" i="14"/>
  <c r="AR74" i="14"/>
  <c r="AQ74" i="14"/>
  <c r="AP74" i="14"/>
  <c r="AO74" i="14"/>
  <c r="AN74" i="14"/>
  <c r="AM74" i="14"/>
  <c r="Y74" i="14"/>
  <c r="X74" i="14"/>
  <c r="W74" i="14"/>
  <c r="V74" i="14"/>
  <c r="U74" i="14"/>
  <c r="T74" i="14"/>
  <c r="S74" i="14"/>
  <c r="R74" i="14"/>
  <c r="Q74" i="14"/>
  <c r="P74" i="14"/>
  <c r="O74" i="14"/>
  <c r="N74" i="14"/>
  <c r="M74" i="14"/>
  <c r="L74" i="14"/>
  <c r="K74" i="14"/>
  <c r="J74" i="14"/>
  <c r="I74" i="14"/>
  <c r="H74" i="14"/>
  <c r="G74" i="14"/>
  <c r="F74" i="14"/>
  <c r="DT71" i="14"/>
  <c r="DT70" i="14" s="1"/>
  <c r="DS71" i="14"/>
  <c r="DS70" i="14" s="1"/>
  <c r="DR71" i="14"/>
  <c r="DR70" i="14" s="1"/>
  <c r="DQ71" i="14"/>
  <c r="DQ70" i="14" s="1"/>
  <c r="DP71" i="14"/>
  <c r="DP70" i="14" s="1"/>
  <c r="DO71" i="14"/>
  <c r="DO70" i="14" s="1"/>
  <c r="DN71" i="14"/>
  <c r="DM71" i="14"/>
  <c r="DM70" i="14" s="1"/>
  <c r="DL71" i="14"/>
  <c r="DL70" i="14" s="1"/>
  <c r="DK71" i="14"/>
  <c r="DJ71" i="14"/>
  <c r="DI71" i="14"/>
  <c r="DI70" i="14" s="1"/>
  <c r="DH71" i="14"/>
  <c r="DH70" i="14" s="1"/>
  <c r="DG71" i="14"/>
  <c r="DG70" i="14" s="1"/>
  <c r="DF71" i="14"/>
  <c r="DF70" i="14" s="1"/>
  <c r="DE71" i="14"/>
  <c r="DE70" i="14" s="1"/>
  <c r="DD71" i="14"/>
  <c r="DD70" i="14" s="1"/>
  <c r="DC71" i="14"/>
  <c r="DC70" i="14" s="1"/>
  <c r="DB71" i="14"/>
  <c r="DB70" i="14" s="1"/>
  <c r="DA71" i="14"/>
  <c r="DA70" i="14" s="1"/>
  <c r="CM71" i="14"/>
  <c r="CM70" i="14" s="1"/>
  <c r="CL71" i="14"/>
  <c r="CL70" i="14" s="1"/>
  <c r="CK71" i="14"/>
  <c r="CK70" i="14" s="1"/>
  <c r="CJ71" i="14"/>
  <c r="CJ70" i="14" s="1"/>
  <c r="CI71" i="14"/>
  <c r="CI70" i="14" s="1"/>
  <c r="CH71" i="14"/>
  <c r="CH70" i="14" s="1"/>
  <c r="CG71" i="14"/>
  <c r="CG70" i="14" s="1"/>
  <c r="CF71" i="14"/>
  <c r="CF70" i="14" s="1"/>
  <c r="CE71" i="14"/>
  <c r="CE70" i="14" s="1"/>
  <c r="CD71" i="14"/>
  <c r="CD70" i="14" s="1"/>
  <c r="CC71" i="14"/>
  <c r="CC70" i="14" s="1"/>
  <c r="CB71" i="14"/>
  <c r="CA71" i="14"/>
  <c r="BZ71" i="14"/>
  <c r="BZ70" i="14" s="1"/>
  <c r="BY71" i="14"/>
  <c r="BY70" i="14" s="1"/>
  <c r="BX71" i="14"/>
  <c r="BX70" i="14" s="1"/>
  <c r="BW71" i="14"/>
  <c r="BW70" i="14" s="1"/>
  <c r="BV71" i="14"/>
  <c r="BV70" i="14" s="1"/>
  <c r="BU71" i="14"/>
  <c r="BU70" i="14" s="1"/>
  <c r="BT71" i="14"/>
  <c r="BT70" i="14" s="1"/>
  <c r="BF71" i="14"/>
  <c r="BF70" i="14" s="1"/>
  <c r="BE71" i="14"/>
  <c r="BE70" i="14" s="1"/>
  <c r="BD71" i="14"/>
  <c r="BD70" i="14" s="1"/>
  <c r="BC71" i="14"/>
  <c r="BC70" i="14" s="1"/>
  <c r="BB71" i="14"/>
  <c r="BB70" i="14" s="1"/>
  <c r="BA71" i="14"/>
  <c r="BA70" i="14" s="1"/>
  <c r="AZ71" i="14"/>
  <c r="AZ70" i="14" s="1"/>
  <c r="AY71" i="14"/>
  <c r="AY70" i="14" s="1"/>
  <c r="AX71" i="14"/>
  <c r="AX70" i="14" s="1"/>
  <c r="AW71" i="14"/>
  <c r="AW70" i="14" s="1"/>
  <c r="AV71" i="14"/>
  <c r="AV70" i="14" s="1"/>
  <c r="AU71" i="14"/>
  <c r="AU70" i="14" s="1"/>
  <c r="AT71" i="14"/>
  <c r="AT70" i="14" s="1"/>
  <c r="AS71" i="14"/>
  <c r="AS70" i="14" s="1"/>
  <c r="AR71" i="14"/>
  <c r="AR70" i="14" s="1"/>
  <c r="AQ71" i="14"/>
  <c r="AQ70" i="14" s="1"/>
  <c r="AP71" i="14"/>
  <c r="AP70" i="14" s="1"/>
  <c r="AO71" i="14"/>
  <c r="AO70" i="14" s="1"/>
  <c r="AN71" i="14"/>
  <c r="AN70" i="14" s="1"/>
  <c r="AM71" i="14"/>
  <c r="AM70" i="14" s="1"/>
  <c r="Y71" i="14"/>
  <c r="Y70" i="14" s="1"/>
  <c r="X71" i="14"/>
  <c r="X70" i="14" s="1"/>
  <c r="W71" i="14"/>
  <c r="W70" i="14" s="1"/>
  <c r="V71" i="14"/>
  <c r="V70" i="14" s="1"/>
  <c r="U71" i="14"/>
  <c r="U70" i="14" s="1"/>
  <c r="T71" i="14"/>
  <c r="T70" i="14" s="1"/>
  <c r="S71" i="14"/>
  <c r="S70" i="14" s="1"/>
  <c r="R71" i="14"/>
  <c r="R70" i="14" s="1"/>
  <c r="Q71" i="14"/>
  <c r="Q70" i="14" s="1"/>
  <c r="P71" i="14"/>
  <c r="O71" i="14"/>
  <c r="O70" i="14" s="1"/>
  <c r="N71" i="14"/>
  <c r="N70" i="14" s="1"/>
  <c r="M71" i="14"/>
  <c r="M70" i="14" s="1"/>
  <c r="L71" i="14"/>
  <c r="L70" i="14" s="1"/>
  <c r="K71" i="14"/>
  <c r="K70" i="14" s="1"/>
  <c r="J71" i="14"/>
  <c r="J70" i="14" s="1"/>
  <c r="I71" i="14"/>
  <c r="I70" i="14" s="1"/>
  <c r="H71" i="14"/>
  <c r="H70" i="14" s="1"/>
  <c r="G71" i="14"/>
  <c r="G70" i="14" s="1"/>
  <c r="F71" i="14"/>
  <c r="F70" i="14" s="1"/>
  <c r="DN70" i="14"/>
  <c r="DK70" i="14"/>
  <c r="DJ70" i="14"/>
  <c r="CB70" i="14"/>
  <c r="CA70" i="14"/>
  <c r="P70" i="14"/>
  <c r="DT69" i="14"/>
  <c r="DS69" i="14"/>
  <c r="DR69" i="14"/>
  <c r="DQ69" i="14"/>
  <c r="DP69" i="14"/>
  <c r="DO69" i="14"/>
  <c r="DN69" i="14"/>
  <c r="DM69" i="14"/>
  <c r="DL69" i="14"/>
  <c r="DK69" i="14"/>
  <c r="DJ69" i="14"/>
  <c r="DI69" i="14"/>
  <c r="DH69" i="14"/>
  <c r="DG69" i="14"/>
  <c r="DF69" i="14"/>
  <c r="DE69" i="14"/>
  <c r="DD69" i="14"/>
  <c r="DC69" i="14"/>
  <c r="DB69" i="14"/>
  <c r="DA69" i="14"/>
  <c r="CM69" i="14"/>
  <c r="CL69" i="14"/>
  <c r="CK69" i="14"/>
  <c r="CJ69" i="14"/>
  <c r="CI69" i="14"/>
  <c r="CH69" i="14"/>
  <c r="CG69" i="14"/>
  <c r="CF69" i="14"/>
  <c r="CE69" i="14"/>
  <c r="CD69" i="14"/>
  <c r="CC69" i="14"/>
  <c r="CB69" i="14"/>
  <c r="CA69" i="14"/>
  <c r="BZ69" i="14"/>
  <c r="BY69" i="14"/>
  <c r="BX69" i="14"/>
  <c r="BW69" i="14"/>
  <c r="BV69" i="14"/>
  <c r="BU69" i="14"/>
  <c r="BT69" i="14"/>
  <c r="BF69" i="14"/>
  <c r="BE69" i="14"/>
  <c r="BD69" i="14"/>
  <c r="BC69" i="14"/>
  <c r="BB69" i="14"/>
  <c r="BA69" i="14"/>
  <c r="AZ69" i="14"/>
  <c r="AY69" i="14"/>
  <c r="AX69" i="14"/>
  <c r="AW69" i="14"/>
  <c r="AV69" i="14"/>
  <c r="AU69" i="14"/>
  <c r="AT69" i="14"/>
  <c r="AS69" i="14"/>
  <c r="AR69" i="14"/>
  <c r="AQ69" i="14"/>
  <c r="AP69" i="14"/>
  <c r="AO69" i="14"/>
  <c r="AN69" i="14"/>
  <c r="AM69" i="14"/>
  <c r="Y69" i="14"/>
  <c r="X69" i="14"/>
  <c r="W69" i="14"/>
  <c r="V69" i="14"/>
  <c r="U69" i="14"/>
  <c r="T69" i="14"/>
  <c r="S69" i="14"/>
  <c r="R69" i="14"/>
  <c r="Q69" i="14"/>
  <c r="P69" i="14"/>
  <c r="O69" i="14"/>
  <c r="N69" i="14"/>
  <c r="M69" i="14"/>
  <c r="L69" i="14"/>
  <c r="K69" i="14"/>
  <c r="J69" i="14"/>
  <c r="I69" i="14"/>
  <c r="H69" i="14"/>
  <c r="G69" i="14"/>
  <c r="F69" i="14"/>
  <c r="DT66" i="14"/>
  <c r="DT65" i="14" s="1"/>
  <c r="DS66" i="14"/>
  <c r="DR66" i="14"/>
  <c r="DR65" i="14" s="1"/>
  <c r="DQ66" i="14"/>
  <c r="DQ65" i="14" s="1"/>
  <c r="DP66" i="14"/>
  <c r="DP65" i="14" s="1"/>
  <c r="DO66" i="14"/>
  <c r="DN66" i="14"/>
  <c r="DN65" i="14" s="1"/>
  <c r="DM66" i="14"/>
  <c r="DM65" i="14" s="1"/>
  <c r="DL66" i="14"/>
  <c r="DL65" i="14" s="1"/>
  <c r="DK66" i="14"/>
  <c r="DK65" i="14" s="1"/>
  <c r="DJ66" i="14"/>
  <c r="DJ65" i="14" s="1"/>
  <c r="DI66" i="14"/>
  <c r="DI65" i="14" s="1"/>
  <c r="DH66" i="14"/>
  <c r="DH65" i="14" s="1"/>
  <c r="DG66" i="14"/>
  <c r="DG65" i="14" s="1"/>
  <c r="DF66" i="14"/>
  <c r="DF65" i="14" s="1"/>
  <c r="DE66" i="14"/>
  <c r="DE65" i="14" s="1"/>
  <c r="DD66" i="14"/>
  <c r="DD65" i="14" s="1"/>
  <c r="DC66" i="14"/>
  <c r="DC65" i="14" s="1"/>
  <c r="DB66" i="14"/>
  <c r="DB65" i="14" s="1"/>
  <c r="DA66" i="14"/>
  <c r="DA65" i="14" s="1"/>
  <c r="CM66" i="14"/>
  <c r="CM65" i="14" s="1"/>
  <c r="CL66" i="14"/>
  <c r="CL65" i="14" s="1"/>
  <c r="CK66" i="14"/>
  <c r="CK65" i="14" s="1"/>
  <c r="CJ66" i="14"/>
  <c r="CJ65" i="14" s="1"/>
  <c r="CI66" i="14"/>
  <c r="CI65" i="14" s="1"/>
  <c r="CH66" i="14"/>
  <c r="CH65" i="14" s="1"/>
  <c r="CG66" i="14"/>
  <c r="CG65" i="14" s="1"/>
  <c r="CF66" i="14"/>
  <c r="CF65" i="14" s="1"/>
  <c r="CE66" i="14"/>
  <c r="CE65" i="14" s="1"/>
  <c r="CD66" i="14"/>
  <c r="CD65" i="14" s="1"/>
  <c r="CC66" i="14"/>
  <c r="CC65" i="14" s="1"/>
  <c r="CB66" i="14"/>
  <c r="CB65" i="14" s="1"/>
  <c r="CA66" i="14"/>
  <c r="CA65" i="14" s="1"/>
  <c r="BZ66" i="14"/>
  <c r="BZ65" i="14" s="1"/>
  <c r="BY66" i="14"/>
  <c r="BY65" i="14" s="1"/>
  <c r="BX66" i="14"/>
  <c r="BX65" i="14" s="1"/>
  <c r="BW66" i="14"/>
  <c r="BW65" i="14" s="1"/>
  <c r="BV66" i="14"/>
  <c r="BV65" i="14" s="1"/>
  <c r="BU66" i="14"/>
  <c r="BU65" i="14" s="1"/>
  <c r="BT66" i="14"/>
  <c r="BT65" i="14" s="1"/>
  <c r="BF66" i="14"/>
  <c r="BE66" i="14"/>
  <c r="BD66" i="14"/>
  <c r="BC66" i="14"/>
  <c r="BC65" i="14" s="1"/>
  <c r="BB66" i="14"/>
  <c r="BB65" i="14" s="1"/>
  <c r="BA66" i="14"/>
  <c r="BA65" i="14" s="1"/>
  <c r="AZ66" i="14"/>
  <c r="AZ65" i="14" s="1"/>
  <c r="AY66" i="14"/>
  <c r="AY65" i="14" s="1"/>
  <c r="AX66" i="14"/>
  <c r="AX65" i="14" s="1"/>
  <c r="AW66" i="14"/>
  <c r="AW65" i="14" s="1"/>
  <c r="AV66" i="14"/>
  <c r="AV65" i="14" s="1"/>
  <c r="AU66" i="14"/>
  <c r="AU65" i="14" s="1"/>
  <c r="AT66" i="14"/>
  <c r="AT65" i="14" s="1"/>
  <c r="AS66" i="14"/>
  <c r="AS65" i="14" s="1"/>
  <c r="AR66" i="14"/>
  <c r="AR65" i="14" s="1"/>
  <c r="AQ66" i="14"/>
  <c r="AQ65" i="14" s="1"/>
  <c r="AP66" i="14"/>
  <c r="AP65" i="14" s="1"/>
  <c r="AO66" i="14"/>
  <c r="AO65" i="14" s="1"/>
  <c r="AN66" i="14"/>
  <c r="AN65" i="14" s="1"/>
  <c r="AM66" i="14"/>
  <c r="AM65" i="14" s="1"/>
  <c r="Y66" i="14"/>
  <c r="Y65" i="14" s="1"/>
  <c r="X66" i="14"/>
  <c r="X65" i="14" s="1"/>
  <c r="W66" i="14"/>
  <c r="W65" i="14" s="1"/>
  <c r="V66" i="14"/>
  <c r="V65" i="14" s="1"/>
  <c r="U66" i="14"/>
  <c r="U65" i="14" s="1"/>
  <c r="T66" i="14"/>
  <c r="T65" i="14" s="1"/>
  <c r="S66" i="14"/>
  <c r="S65" i="14" s="1"/>
  <c r="R66" i="14"/>
  <c r="Q66" i="14"/>
  <c r="Q65" i="14" s="1"/>
  <c r="P66" i="14"/>
  <c r="P65" i="14" s="1"/>
  <c r="O66" i="14"/>
  <c r="O65" i="14" s="1"/>
  <c r="N66" i="14"/>
  <c r="N65" i="14" s="1"/>
  <c r="M66" i="14"/>
  <c r="L66" i="14"/>
  <c r="L65" i="14" s="1"/>
  <c r="K66" i="14"/>
  <c r="K65" i="14" s="1"/>
  <c r="J66" i="14"/>
  <c r="J65" i="14" s="1"/>
  <c r="I66" i="14"/>
  <c r="I65" i="14" s="1"/>
  <c r="H66" i="14"/>
  <c r="H65" i="14" s="1"/>
  <c r="G66" i="14"/>
  <c r="G65" i="14" s="1"/>
  <c r="F66" i="14"/>
  <c r="DS65" i="14"/>
  <c r="DO65" i="14"/>
  <c r="BF65" i="14"/>
  <c r="BE65" i="14"/>
  <c r="BD65" i="14"/>
  <c r="R65" i="14"/>
  <c r="M65" i="14"/>
  <c r="F65" i="14"/>
  <c r="DT64" i="14"/>
  <c r="DS64" i="14"/>
  <c r="DR64" i="14"/>
  <c r="DQ64" i="14"/>
  <c r="DP64" i="14"/>
  <c r="DO64" i="14"/>
  <c r="DN64" i="14"/>
  <c r="DM64" i="14"/>
  <c r="DL64" i="14"/>
  <c r="DK64" i="14"/>
  <c r="DJ64" i="14"/>
  <c r="DI64" i="14"/>
  <c r="DH64" i="14"/>
  <c r="DG64" i="14"/>
  <c r="DF64" i="14"/>
  <c r="DE64" i="14"/>
  <c r="DD64" i="14"/>
  <c r="DC64" i="14"/>
  <c r="DB64" i="14"/>
  <c r="DA64" i="14"/>
  <c r="CM64" i="14"/>
  <c r="CL64" i="14"/>
  <c r="CK64" i="14"/>
  <c r="CJ64" i="14"/>
  <c r="CI64" i="14"/>
  <c r="CH64" i="14"/>
  <c r="CG64" i="14"/>
  <c r="CF64" i="14"/>
  <c r="CE64" i="14"/>
  <c r="CD64" i="14"/>
  <c r="CC64" i="14"/>
  <c r="CB64" i="14"/>
  <c r="CA64" i="14"/>
  <c r="BZ64" i="14"/>
  <c r="BY64" i="14"/>
  <c r="BX64" i="14"/>
  <c r="BW64" i="14"/>
  <c r="BV64" i="14"/>
  <c r="BU64" i="14"/>
  <c r="BT64" i="14"/>
  <c r="BF64" i="14"/>
  <c r="BE64" i="14"/>
  <c r="BD64" i="14"/>
  <c r="BC64" i="14"/>
  <c r="BB64" i="14"/>
  <c r="BA64" i="14"/>
  <c r="AZ64" i="14"/>
  <c r="AY64" i="14"/>
  <c r="AX64" i="14"/>
  <c r="AW64" i="14"/>
  <c r="AV64" i="14"/>
  <c r="AU64" i="14"/>
  <c r="AT64" i="14"/>
  <c r="AS64" i="14"/>
  <c r="AR64" i="14"/>
  <c r="AQ64" i="14"/>
  <c r="AP64" i="14"/>
  <c r="AO64" i="14"/>
  <c r="AN64" i="14"/>
  <c r="AM64" i="14"/>
  <c r="Y64" i="14"/>
  <c r="X64" i="14"/>
  <c r="W64" i="14"/>
  <c r="V64" i="14"/>
  <c r="U64" i="14"/>
  <c r="T64" i="14"/>
  <c r="S64" i="14"/>
  <c r="R64" i="14"/>
  <c r="Q64" i="14"/>
  <c r="P64" i="14"/>
  <c r="O64" i="14"/>
  <c r="N64" i="14"/>
  <c r="M64" i="14"/>
  <c r="L64" i="14"/>
  <c r="K64" i="14"/>
  <c r="J64" i="14"/>
  <c r="I64" i="14"/>
  <c r="H64" i="14"/>
  <c r="G64" i="14"/>
  <c r="F64" i="14"/>
  <c r="DT61" i="14"/>
  <c r="DS61" i="14"/>
  <c r="DS60" i="14" s="1"/>
  <c r="DR61" i="14"/>
  <c r="DR60" i="14" s="1"/>
  <c r="DQ61" i="14"/>
  <c r="DQ60" i="14" s="1"/>
  <c r="DP61" i="14"/>
  <c r="DP60" i="14" s="1"/>
  <c r="DO61" i="14"/>
  <c r="DO60" i="14" s="1"/>
  <c r="DN61" i="14"/>
  <c r="DN60" i="14" s="1"/>
  <c r="DM61" i="14"/>
  <c r="DL61" i="14"/>
  <c r="DK61" i="14"/>
  <c r="DJ61" i="14"/>
  <c r="DI61" i="14"/>
  <c r="DI60" i="14" s="1"/>
  <c r="DH61" i="14"/>
  <c r="DH60" i="14" s="1"/>
  <c r="DG61" i="14"/>
  <c r="DG60" i="14" s="1"/>
  <c r="DF61" i="14"/>
  <c r="DF60" i="14" s="1"/>
  <c r="DE61" i="14"/>
  <c r="DE60" i="14" s="1"/>
  <c r="DD61" i="14"/>
  <c r="DD60" i="14" s="1"/>
  <c r="DC61" i="14"/>
  <c r="DC60" i="14" s="1"/>
  <c r="DB61" i="14"/>
  <c r="DB60" i="14" s="1"/>
  <c r="DA61" i="14"/>
  <c r="DA60" i="14" s="1"/>
  <c r="CM61" i="14"/>
  <c r="CM60" i="14" s="1"/>
  <c r="CL61" i="14"/>
  <c r="CL60" i="14" s="1"/>
  <c r="CK61" i="14"/>
  <c r="CK60" i="14" s="1"/>
  <c r="CJ61" i="14"/>
  <c r="CJ60" i="14" s="1"/>
  <c r="CI61" i="14"/>
  <c r="CI60" i="14" s="1"/>
  <c r="CH61" i="14"/>
  <c r="CH60" i="14" s="1"/>
  <c r="CG61" i="14"/>
  <c r="CG60" i="14" s="1"/>
  <c r="CF61" i="14"/>
  <c r="CF60" i="14" s="1"/>
  <c r="CE61" i="14"/>
  <c r="CE60" i="14" s="1"/>
  <c r="CD61" i="14"/>
  <c r="CD60" i="14" s="1"/>
  <c r="CC61" i="14"/>
  <c r="CB61" i="14"/>
  <c r="CB60" i="14" s="1"/>
  <c r="CA61" i="14"/>
  <c r="CA60" i="14" s="1"/>
  <c r="BZ61" i="14"/>
  <c r="BY61" i="14"/>
  <c r="BY60" i="14" s="1"/>
  <c r="BX61" i="14"/>
  <c r="BX60" i="14" s="1"/>
  <c r="BW61" i="14"/>
  <c r="BW60" i="14" s="1"/>
  <c r="BV61" i="14"/>
  <c r="BV60" i="14" s="1"/>
  <c r="BU61" i="14"/>
  <c r="BU60" i="14" s="1"/>
  <c r="BT61" i="14"/>
  <c r="BT60" i="14" s="1"/>
  <c r="BF61" i="14"/>
  <c r="BF60" i="14" s="1"/>
  <c r="BE61" i="14"/>
  <c r="BE60" i="14" s="1"/>
  <c r="BD61" i="14"/>
  <c r="BD60" i="14" s="1"/>
  <c r="BC61" i="14"/>
  <c r="BC60" i="14" s="1"/>
  <c r="BB61" i="14"/>
  <c r="BB60" i="14" s="1"/>
  <c r="BA61" i="14"/>
  <c r="BA60" i="14" s="1"/>
  <c r="AZ61" i="14"/>
  <c r="AZ60" i="14" s="1"/>
  <c r="AY61" i="14"/>
  <c r="AX61" i="14"/>
  <c r="AW61" i="14"/>
  <c r="AW60" i="14" s="1"/>
  <c r="AV61" i="14"/>
  <c r="AV60" i="14" s="1"/>
  <c r="AU61" i="14"/>
  <c r="AU60" i="14" s="1"/>
  <c r="AT61" i="14"/>
  <c r="AT60" i="14" s="1"/>
  <c r="AS61" i="14"/>
  <c r="AS60" i="14" s="1"/>
  <c r="AR61" i="14"/>
  <c r="AR60" i="14" s="1"/>
  <c r="AQ61" i="14"/>
  <c r="AQ60" i="14" s="1"/>
  <c r="AP61" i="14"/>
  <c r="AP60" i="14" s="1"/>
  <c r="AO61" i="14"/>
  <c r="AO60" i="14" s="1"/>
  <c r="AN61" i="14"/>
  <c r="AN60" i="14" s="1"/>
  <c r="AM61" i="14"/>
  <c r="AM60" i="14" s="1"/>
  <c r="Y61" i="14"/>
  <c r="Y60" i="14" s="1"/>
  <c r="X61" i="14"/>
  <c r="X60" i="14" s="1"/>
  <c r="W61" i="14"/>
  <c r="W60" i="14" s="1"/>
  <c r="V61" i="14"/>
  <c r="V60" i="14" s="1"/>
  <c r="U61" i="14"/>
  <c r="U60" i="14" s="1"/>
  <c r="T61" i="14"/>
  <c r="T60" i="14" s="1"/>
  <c r="S61" i="14"/>
  <c r="S60" i="14" s="1"/>
  <c r="R61" i="14"/>
  <c r="R60" i="14" s="1"/>
  <c r="Q61" i="14"/>
  <c r="Q60" i="14" s="1"/>
  <c r="P61" i="14"/>
  <c r="O61" i="14"/>
  <c r="N61" i="14"/>
  <c r="N60" i="14" s="1"/>
  <c r="M61" i="14"/>
  <c r="M60" i="14" s="1"/>
  <c r="L61" i="14"/>
  <c r="L60" i="14" s="1"/>
  <c r="K61" i="14"/>
  <c r="K60" i="14" s="1"/>
  <c r="J61" i="14"/>
  <c r="J60" i="14" s="1"/>
  <c r="I61" i="14"/>
  <c r="I60" i="14" s="1"/>
  <c r="H61" i="14"/>
  <c r="H60" i="14" s="1"/>
  <c r="G61" i="14"/>
  <c r="G60" i="14" s="1"/>
  <c r="F61" i="14"/>
  <c r="F60" i="14" s="1"/>
  <c r="DT60" i="14"/>
  <c r="DM60" i="14"/>
  <c r="DL60" i="14"/>
  <c r="DK60" i="14"/>
  <c r="DJ60" i="14"/>
  <c r="CC60" i="14"/>
  <c r="BZ60" i="14"/>
  <c r="AY60" i="14"/>
  <c r="AX60" i="14"/>
  <c r="P60" i="14"/>
  <c r="O60" i="14"/>
  <c r="DT59" i="14"/>
  <c r="DS59" i="14"/>
  <c r="DR59" i="14"/>
  <c r="DQ59" i="14"/>
  <c r="DP59" i="14"/>
  <c r="DO59" i="14"/>
  <c r="DN59" i="14"/>
  <c r="DM59" i="14"/>
  <c r="DL59" i="14"/>
  <c r="DK59" i="14"/>
  <c r="DJ59" i="14"/>
  <c r="DI59" i="14"/>
  <c r="DH59" i="14"/>
  <c r="DG59" i="14"/>
  <c r="DF59" i="14"/>
  <c r="DE59" i="14"/>
  <c r="DD59" i="14"/>
  <c r="DC59" i="14"/>
  <c r="DB59" i="14"/>
  <c r="DA59" i="14"/>
  <c r="CM59" i="14"/>
  <c r="CL59" i="14"/>
  <c r="CK59" i="14"/>
  <c r="CJ59" i="14"/>
  <c r="CI59" i="14"/>
  <c r="CH59" i="14"/>
  <c r="CG59" i="14"/>
  <c r="CF59" i="14"/>
  <c r="CE59" i="14"/>
  <c r="CD59" i="14"/>
  <c r="CC59" i="14"/>
  <c r="CB59" i="14"/>
  <c r="CA59" i="14"/>
  <c r="BZ59" i="14"/>
  <c r="BY59" i="14"/>
  <c r="BX59" i="14"/>
  <c r="BW59" i="14"/>
  <c r="BV59" i="14"/>
  <c r="BU59" i="14"/>
  <c r="BT59" i="14"/>
  <c r="BF59" i="14"/>
  <c r="BE59" i="14"/>
  <c r="BD59" i="14"/>
  <c r="BC59" i="14"/>
  <c r="BB59" i="14"/>
  <c r="BA59" i="14"/>
  <c r="AZ59" i="14"/>
  <c r="AY59" i="14"/>
  <c r="AX59" i="14"/>
  <c r="AW59" i="14"/>
  <c r="AV59" i="14"/>
  <c r="AU59" i="14"/>
  <c r="AT59" i="14"/>
  <c r="AS59" i="14"/>
  <c r="AR59" i="14"/>
  <c r="AQ59" i="14"/>
  <c r="AP59" i="14"/>
  <c r="AO59" i="14"/>
  <c r="AN59" i="14"/>
  <c r="AM59" i="14"/>
  <c r="Y59" i="14"/>
  <c r="X59" i="14"/>
  <c r="W59" i="14"/>
  <c r="V59" i="14"/>
  <c r="U59" i="14"/>
  <c r="T59" i="14"/>
  <c r="S59" i="14"/>
  <c r="R59" i="14"/>
  <c r="Q59" i="14"/>
  <c r="P59" i="14"/>
  <c r="O59" i="14"/>
  <c r="N59" i="14"/>
  <c r="M59" i="14"/>
  <c r="L59" i="14"/>
  <c r="K59" i="14"/>
  <c r="J59" i="14"/>
  <c r="I59" i="14"/>
  <c r="H59" i="14"/>
  <c r="G59" i="14"/>
  <c r="F59" i="14"/>
  <c r="ED55" i="14"/>
  <c r="EC55" i="14"/>
  <c r="EB55" i="14"/>
  <c r="EA55" i="14"/>
  <c r="DZ55" i="14"/>
  <c r="DY55" i="14"/>
  <c r="DX55" i="14"/>
  <c r="DW55" i="14"/>
  <c r="DV55" i="14"/>
  <c r="CW55" i="14"/>
  <c r="CV55" i="14"/>
  <c r="CU55" i="14"/>
  <c r="CT55" i="14"/>
  <c r="CS55" i="14"/>
  <c r="CR55" i="14"/>
  <c r="CQ55" i="14"/>
  <c r="CP55" i="14"/>
  <c r="CO55" i="14"/>
  <c r="BP55" i="14"/>
  <c r="BO55" i="14"/>
  <c r="BN55" i="14"/>
  <c r="BM55" i="14"/>
  <c r="BL55" i="14"/>
  <c r="BK55" i="14"/>
  <c r="BJ55" i="14"/>
  <c r="BI55" i="14"/>
  <c r="BH55" i="14"/>
  <c r="AI55" i="14"/>
  <c r="AH55" i="14"/>
  <c r="AG55" i="14"/>
  <c r="AF55" i="14"/>
  <c r="AE55" i="14"/>
  <c r="AD55" i="14"/>
  <c r="AC55" i="14"/>
  <c r="AB55" i="14"/>
  <c r="AA55" i="14"/>
  <c r="ED54" i="14"/>
  <c r="EC54" i="14"/>
  <c r="EB54" i="14"/>
  <c r="EA54" i="14"/>
  <c r="DZ54" i="14"/>
  <c r="DY54" i="14"/>
  <c r="DX54" i="14"/>
  <c r="DW54" i="14"/>
  <c r="DV54" i="14"/>
  <c r="CW54" i="14"/>
  <c r="CV54" i="14"/>
  <c r="CU54" i="14"/>
  <c r="CT54" i="14"/>
  <c r="CS54" i="14"/>
  <c r="CR54" i="14"/>
  <c r="CQ54" i="14"/>
  <c r="CP54" i="14"/>
  <c r="CO54" i="14"/>
  <c r="BP54" i="14"/>
  <c r="BO54" i="14"/>
  <c r="BN54" i="14"/>
  <c r="BM54" i="14"/>
  <c r="BL54" i="14"/>
  <c r="BK54" i="14"/>
  <c r="BJ54" i="14"/>
  <c r="BI54" i="14"/>
  <c r="BH54" i="14"/>
  <c r="AI54" i="14"/>
  <c r="AH54" i="14"/>
  <c r="AG54" i="14"/>
  <c r="AF54" i="14"/>
  <c r="AE54" i="14"/>
  <c r="AD54" i="14"/>
  <c r="AC54" i="14"/>
  <c r="AB54" i="14"/>
  <c r="AA54" i="14"/>
  <c r="ED53" i="14"/>
  <c r="EC53" i="14"/>
  <c r="EB53" i="14"/>
  <c r="EA53" i="14"/>
  <c r="DZ53" i="14"/>
  <c r="DY53" i="14"/>
  <c r="DX53" i="14"/>
  <c r="DW53" i="14"/>
  <c r="DV53" i="14"/>
  <c r="CW53" i="14"/>
  <c r="CV53" i="14"/>
  <c r="CU53" i="14"/>
  <c r="CT53" i="14"/>
  <c r="CS53" i="14"/>
  <c r="CR53" i="14"/>
  <c r="CQ53" i="14"/>
  <c r="CP53" i="14"/>
  <c r="CO53" i="14"/>
  <c r="BP53" i="14"/>
  <c r="BO53" i="14"/>
  <c r="BN53" i="14"/>
  <c r="BM53" i="14"/>
  <c r="BL53" i="14"/>
  <c r="BK53" i="14"/>
  <c r="BJ53" i="14"/>
  <c r="BI53" i="14"/>
  <c r="BH53" i="14"/>
  <c r="AI53" i="14"/>
  <c r="AH53" i="14"/>
  <c r="AG53" i="14"/>
  <c r="AF53" i="14"/>
  <c r="AE53" i="14"/>
  <c r="AD53" i="14"/>
  <c r="AC53" i="14"/>
  <c r="AB53" i="14"/>
  <c r="AA53" i="14"/>
  <c r="ED52" i="14"/>
  <c r="EC52" i="14"/>
  <c r="EB52" i="14"/>
  <c r="EA52" i="14"/>
  <c r="DZ52" i="14"/>
  <c r="DY52" i="14"/>
  <c r="DX52" i="14"/>
  <c r="DW52" i="14"/>
  <c r="DV52" i="14"/>
  <c r="CW52" i="14"/>
  <c r="CV52" i="14"/>
  <c r="CU52" i="14"/>
  <c r="CT52" i="14"/>
  <c r="CS52" i="14"/>
  <c r="CR52" i="14"/>
  <c r="CQ52" i="14"/>
  <c r="CP52" i="14"/>
  <c r="CO52" i="14"/>
  <c r="BP52" i="14"/>
  <c r="BO52" i="14"/>
  <c r="BN52" i="14"/>
  <c r="BM52" i="14"/>
  <c r="BL52" i="14"/>
  <c r="BK52" i="14"/>
  <c r="BJ52" i="14"/>
  <c r="BI52" i="14"/>
  <c r="BH52" i="14"/>
  <c r="AI52" i="14"/>
  <c r="AH52" i="14"/>
  <c r="AG52" i="14"/>
  <c r="AF52" i="14"/>
  <c r="AE52" i="14"/>
  <c r="AD52" i="14"/>
  <c r="AC52" i="14"/>
  <c r="AB52" i="14"/>
  <c r="AA52" i="14"/>
  <c r="ED51" i="14"/>
  <c r="EC51" i="14"/>
  <c r="EB51" i="14"/>
  <c r="EA51" i="14"/>
  <c r="DZ51" i="14"/>
  <c r="DY51" i="14"/>
  <c r="DX51" i="14"/>
  <c r="DW51" i="14"/>
  <c r="DV51" i="14"/>
  <c r="CW51" i="14"/>
  <c r="CV51" i="14"/>
  <c r="CU51" i="14"/>
  <c r="CT51" i="14"/>
  <c r="CS51" i="14"/>
  <c r="CR51" i="14"/>
  <c r="CQ51" i="14"/>
  <c r="CP51" i="14"/>
  <c r="CO51" i="14"/>
  <c r="BP51" i="14"/>
  <c r="BO51" i="14"/>
  <c r="BN51" i="14"/>
  <c r="BM51" i="14"/>
  <c r="BL51" i="14"/>
  <c r="BK51" i="14"/>
  <c r="BJ51" i="14"/>
  <c r="BI51" i="14"/>
  <c r="BH51" i="14"/>
  <c r="AI51" i="14"/>
  <c r="AH51" i="14"/>
  <c r="AG51" i="14"/>
  <c r="AF51" i="14"/>
  <c r="AE51" i="14"/>
  <c r="AD51" i="14"/>
  <c r="AC51" i="14"/>
  <c r="AB51" i="14"/>
  <c r="AA51" i="14"/>
  <c r="ED50" i="14"/>
  <c r="EC50" i="14"/>
  <c r="EB50" i="14"/>
  <c r="EA50" i="14"/>
  <c r="DZ50" i="14"/>
  <c r="DY50" i="14"/>
  <c r="DX50" i="14"/>
  <c r="DW50" i="14"/>
  <c r="DV50" i="14"/>
  <c r="CW50" i="14"/>
  <c r="CV50" i="14"/>
  <c r="CU50" i="14"/>
  <c r="CT50" i="14"/>
  <c r="CS50" i="14"/>
  <c r="CR50" i="14"/>
  <c r="CQ50" i="14"/>
  <c r="CP50" i="14"/>
  <c r="CO50" i="14"/>
  <c r="BP50" i="14"/>
  <c r="BO50" i="14"/>
  <c r="BN50" i="14"/>
  <c r="BM50" i="14"/>
  <c r="BL50" i="14"/>
  <c r="BK50" i="14"/>
  <c r="BJ50" i="14"/>
  <c r="BI50" i="14"/>
  <c r="BH50" i="14"/>
  <c r="AI50" i="14"/>
  <c r="AH50" i="14"/>
  <c r="AG50" i="14"/>
  <c r="AF50" i="14"/>
  <c r="AE50" i="14"/>
  <c r="AD50" i="14"/>
  <c r="AC50" i="14"/>
  <c r="AB50" i="14"/>
  <c r="AA50" i="14"/>
  <c r="ED49" i="14"/>
  <c r="EC49" i="14"/>
  <c r="EB49" i="14"/>
  <c r="EA49" i="14"/>
  <c r="DZ49" i="14"/>
  <c r="DY49" i="14"/>
  <c r="DX49" i="14"/>
  <c r="DW49" i="14"/>
  <c r="DV49" i="14"/>
  <c r="CW49" i="14"/>
  <c r="CV49" i="14"/>
  <c r="CU49" i="14"/>
  <c r="CT49" i="14"/>
  <c r="CS49" i="14"/>
  <c r="CR49" i="14"/>
  <c r="CQ49" i="14"/>
  <c r="CP49" i="14"/>
  <c r="CO49" i="14"/>
  <c r="BP49" i="14"/>
  <c r="BO49" i="14"/>
  <c r="BN49" i="14"/>
  <c r="BM49" i="14"/>
  <c r="BL49" i="14"/>
  <c r="BK49" i="14"/>
  <c r="BJ49" i="14"/>
  <c r="BI49" i="14"/>
  <c r="BH49" i="14"/>
  <c r="AI49" i="14"/>
  <c r="AH49" i="14"/>
  <c r="AG49" i="14"/>
  <c r="AF49" i="14"/>
  <c r="AE49" i="14"/>
  <c r="AD49" i="14"/>
  <c r="AC49" i="14"/>
  <c r="AB49" i="14"/>
  <c r="AA49" i="14"/>
  <c r="ED46" i="14"/>
  <c r="EC46" i="14"/>
  <c r="EB46" i="14"/>
  <c r="EA46" i="14"/>
  <c r="DZ46" i="14"/>
  <c r="DY46" i="14"/>
  <c r="DX46" i="14"/>
  <c r="DW46" i="14"/>
  <c r="DV46" i="14"/>
  <c r="CW46" i="14"/>
  <c r="CV46" i="14"/>
  <c r="CU46" i="14"/>
  <c r="CT46" i="14"/>
  <c r="CS46" i="14"/>
  <c r="CR46" i="14"/>
  <c r="CQ46" i="14"/>
  <c r="CP46" i="14"/>
  <c r="CO46" i="14"/>
  <c r="BP46" i="14"/>
  <c r="BO46" i="14"/>
  <c r="BN46" i="14"/>
  <c r="BM46" i="14"/>
  <c r="BL46" i="14"/>
  <c r="BK46" i="14"/>
  <c r="BJ46" i="14"/>
  <c r="BI46" i="14"/>
  <c r="BH46" i="14"/>
  <c r="AI46" i="14"/>
  <c r="AH46" i="14"/>
  <c r="AG46" i="14"/>
  <c r="AF46" i="14"/>
  <c r="AE46" i="14"/>
  <c r="AD46" i="14"/>
  <c r="AC46" i="14"/>
  <c r="AB46" i="14"/>
  <c r="AA46" i="14"/>
  <c r="ED45" i="14"/>
  <c r="EC45" i="14"/>
  <c r="EB45" i="14"/>
  <c r="EA45" i="14"/>
  <c r="DZ45" i="14"/>
  <c r="DY45" i="14"/>
  <c r="DX45" i="14"/>
  <c r="DW45" i="14"/>
  <c r="DV45" i="14"/>
  <c r="CW45" i="14"/>
  <c r="CV45" i="14"/>
  <c r="CU45" i="14"/>
  <c r="CT45" i="14"/>
  <c r="CS45" i="14"/>
  <c r="CR45" i="14"/>
  <c r="CQ45" i="14"/>
  <c r="CP45" i="14"/>
  <c r="CO45" i="14"/>
  <c r="BP45" i="14"/>
  <c r="BO45" i="14"/>
  <c r="BN45" i="14"/>
  <c r="BM45" i="14"/>
  <c r="BL45" i="14"/>
  <c r="BK45" i="14"/>
  <c r="BJ45" i="14"/>
  <c r="BI45" i="14"/>
  <c r="BH45" i="14"/>
  <c r="AI45" i="14"/>
  <c r="AH45" i="14"/>
  <c r="AG45" i="14"/>
  <c r="AF45" i="14"/>
  <c r="AE45" i="14"/>
  <c r="AD45" i="14"/>
  <c r="AC45" i="14"/>
  <c r="AB45" i="14"/>
  <c r="AA45" i="14"/>
  <c r="ED44" i="14"/>
  <c r="EC44" i="14"/>
  <c r="EB44" i="14"/>
  <c r="EA44" i="14"/>
  <c r="DZ44" i="14"/>
  <c r="DY44" i="14"/>
  <c r="DX44" i="14"/>
  <c r="DW44" i="14"/>
  <c r="DV44" i="14"/>
  <c r="CW44" i="14"/>
  <c r="CV44" i="14"/>
  <c r="CU44" i="14"/>
  <c r="CT44" i="14"/>
  <c r="CS44" i="14"/>
  <c r="CR44" i="14"/>
  <c r="CQ44" i="14"/>
  <c r="CP44" i="14"/>
  <c r="CO44" i="14"/>
  <c r="BP44" i="14"/>
  <c r="BO44" i="14"/>
  <c r="BN44" i="14"/>
  <c r="BM44" i="14"/>
  <c r="BL44" i="14"/>
  <c r="BK44" i="14"/>
  <c r="BJ44" i="14"/>
  <c r="BI44" i="14"/>
  <c r="BH44" i="14"/>
  <c r="AI44" i="14"/>
  <c r="AH44" i="14"/>
  <c r="AG44" i="14"/>
  <c r="AF44" i="14"/>
  <c r="AE44" i="14"/>
  <c r="AD44" i="14"/>
  <c r="AC44" i="14"/>
  <c r="AB44" i="14"/>
  <c r="AA44" i="14"/>
  <c r="ED43" i="14"/>
  <c r="EC43" i="14"/>
  <c r="EB43" i="14"/>
  <c r="EA43" i="14"/>
  <c r="DZ43" i="14"/>
  <c r="DY43" i="14"/>
  <c r="DX43" i="14"/>
  <c r="DW43" i="14"/>
  <c r="DV43" i="14"/>
  <c r="CW43" i="14"/>
  <c r="CV43" i="14"/>
  <c r="CU43" i="14"/>
  <c r="CT43" i="14"/>
  <c r="CS43" i="14"/>
  <c r="CR43" i="14"/>
  <c r="CQ43" i="14"/>
  <c r="CP43" i="14"/>
  <c r="CO43" i="14"/>
  <c r="BP43" i="14"/>
  <c r="BO43" i="14"/>
  <c r="BN43" i="14"/>
  <c r="BM43" i="14"/>
  <c r="BL43" i="14"/>
  <c r="BK43" i="14"/>
  <c r="BJ43" i="14"/>
  <c r="BI43" i="14"/>
  <c r="BH43" i="14"/>
  <c r="AI43" i="14"/>
  <c r="AH43" i="14"/>
  <c r="AG43" i="14"/>
  <c r="AF43" i="14"/>
  <c r="AE43" i="14"/>
  <c r="AD43" i="14"/>
  <c r="AC43" i="14"/>
  <c r="AB43" i="14"/>
  <c r="AA43" i="14"/>
  <c r="ED42" i="14"/>
  <c r="EC42" i="14"/>
  <c r="EB42" i="14"/>
  <c r="EA42" i="14"/>
  <c r="DZ42" i="14"/>
  <c r="DY42" i="14"/>
  <c r="DX42" i="14"/>
  <c r="DW42" i="14"/>
  <c r="DV42" i="14"/>
  <c r="CW42" i="14"/>
  <c r="CV42" i="14"/>
  <c r="CU42" i="14"/>
  <c r="CT42" i="14"/>
  <c r="CS42" i="14"/>
  <c r="CR42" i="14"/>
  <c r="CQ42" i="14"/>
  <c r="CP42" i="14"/>
  <c r="CO42" i="14"/>
  <c r="BP42" i="14"/>
  <c r="BO42" i="14"/>
  <c r="BN42" i="14"/>
  <c r="BM42" i="14"/>
  <c r="BL42" i="14"/>
  <c r="BK42" i="14"/>
  <c r="BJ42" i="14"/>
  <c r="BI42" i="14"/>
  <c r="BH42" i="14"/>
  <c r="AI42" i="14"/>
  <c r="AH42" i="14"/>
  <c r="AG42" i="14"/>
  <c r="AF42" i="14"/>
  <c r="AE42" i="14"/>
  <c r="AD42" i="14"/>
  <c r="AC42" i="14"/>
  <c r="AB42" i="14"/>
  <c r="AA42" i="14"/>
  <c r="ED41" i="14"/>
  <c r="EC41" i="14"/>
  <c r="EB41" i="14"/>
  <c r="EA41" i="14"/>
  <c r="DZ41" i="14"/>
  <c r="DY41" i="14"/>
  <c r="DX41" i="14"/>
  <c r="DW41" i="14"/>
  <c r="DV41" i="14"/>
  <c r="CW41" i="14"/>
  <c r="CV41" i="14"/>
  <c r="CU41" i="14"/>
  <c r="CT41" i="14"/>
  <c r="CS41" i="14"/>
  <c r="CR41" i="14"/>
  <c r="CQ41" i="14"/>
  <c r="CP41" i="14"/>
  <c r="CO41" i="14"/>
  <c r="BP41" i="14"/>
  <c r="BO41" i="14"/>
  <c r="BN41" i="14"/>
  <c r="BM41" i="14"/>
  <c r="BL41" i="14"/>
  <c r="BK41" i="14"/>
  <c r="BJ41" i="14"/>
  <c r="BI41" i="14"/>
  <c r="BH41" i="14"/>
  <c r="AI41" i="14"/>
  <c r="AH41" i="14"/>
  <c r="AG41" i="14"/>
  <c r="AF41" i="14"/>
  <c r="AE41" i="14"/>
  <c r="AD41" i="14"/>
  <c r="AC41" i="14"/>
  <c r="AB41" i="14"/>
  <c r="AA41" i="14"/>
  <c r="ED40" i="14"/>
  <c r="EC40" i="14"/>
  <c r="EB40" i="14"/>
  <c r="EA40" i="14"/>
  <c r="DZ40" i="14"/>
  <c r="DY40" i="14"/>
  <c r="DX40" i="14"/>
  <c r="DW40" i="14"/>
  <c r="DV40" i="14"/>
  <c r="CW40" i="14"/>
  <c r="CV40" i="14"/>
  <c r="CU40" i="14"/>
  <c r="CT40" i="14"/>
  <c r="CS40" i="14"/>
  <c r="CR40" i="14"/>
  <c r="CQ40" i="14"/>
  <c r="CP40" i="14"/>
  <c r="CO40" i="14"/>
  <c r="BP40" i="14"/>
  <c r="BO40" i="14"/>
  <c r="BN40" i="14"/>
  <c r="BM40" i="14"/>
  <c r="BL40" i="14"/>
  <c r="BK40" i="14"/>
  <c r="BJ40" i="14"/>
  <c r="BI40" i="14"/>
  <c r="BH40" i="14"/>
  <c r="AI40" i="14"/>
  <c r="AH40" i="14"/>
  <c r="AG40" i="14"/>
  <c r="AF40" i="14"/>
  <c r="AE40" i="14"/>
  <c r="AD40" i="14"/>
  <c r="AC40" i="14"/>
  <c r="AB40" i="14"/>
  <c r="AA40" i="14"/>
  <c r="ED39" i="14"/>
  <c r="EC39" i="14"/>
  <c r="EB39" i="14"/>
  <c r="EA39" i="14"/>
  <c r="DZ39" i="14"/>
  <c r="DY39" i="14"/>
  <c r="DX39" i="14"/>
  <c r="DW39" i="14"/>
  <c r="DV39" i="14"/>
  <c r="CW39" i="14"/>
  <c r="CV39" i="14"/>
  <c r="CU39" i="14"/>
  <c r="CT39" i="14"/>
  <c r="CS39" i="14"/>
  <c r="CR39" i="14"/>
  <c r="CQ39" i="14"/>
  <c r="CP39" i="14"/>
  <c r="CO39" i="14"/>
  <c r="BP39" i="14"/>
  <c r="BO39" i="14"/>
  <c r="BN39" i="14"/>
  <c r="BM39" i="14"/>
  <c r="BL39" i="14"/>
  <c r="BK39" i="14"/>
  <c r="BJ39" i="14"/>
  <c r="BI39" i="14"/>
  <c r="BH39" i="14"/>
  <c r="AI39" i="14"/>
  <c r="AH39" i="14"/>
  <c r="AG39" i="14"/>
  <c r="AF39" i="14"/>
  <c r="AE39" i="14"/>
  <c r="AD39" i="14"/>
  <c r="AC39" i="14"/>
  <c r="AB39" i="14"/>
  <c r="AA39" i="14"/>
  <c r="ED36" i="14"/>
  <c r="EC36" i="14"/>
  <c r="EB36" i="14"/>
  <c r="EA36" i="14"/>
  <c r="DZ36" i="14"/>
  <c r="DY36" i="14"/>
  <c r="DX36" i="14"/>
  <c r="DW36" i="14"/>
  <c r="DV36" i="14"/>
  <c r="CW36" i="14"/>
  <c r="CV36" i="14"/>
  <c r="CU36" i="14"/>
  <c r="CT36" i="14"/>
  <c r="CS36" i="14"/>
  <c r="CR36" i="14"/>
  <c r="CQ36" i="14"/>
  <c r="CP36" i="14"/>
  <c r="CO36" i="14"/>
  <c r="BP36" i="14"/>
  <c r="BO36" i="14"/>
  <c r="BN36" i="14"/>
  <c r="BM36" i="14"/>
  <c r="BL36" i="14"/>
  <c r="BK36" i="14"/>
  <c r="BJ36" i="14"/>
  <c r="BI36" i="14"/>
  <c r="BH36" i="14"/>
  <c r="AI36" i="14"/>
  <c r="AH36" i="14"/>
  <c r="AG36" i="14"/>
  <c r="AF36" i="14"/>
  <c r="AE36" i="14"/>
  <c r="AD36" i="14"/>
  <c r="AC36" i="14"/>
  <c r="AB36" i="14"/>
  <c r="AA36" i="14"/>
  <c r="ED35" i="14"/>
  <c r="EC35" i="14"/>
  <c r="EB35" i="14"/>
  <c r="EA35" i="14"/>
  <c r="DZ35" i="14"/>
  <c r="DY35" i="14"/>
  <c r="DX35" i="14"/>
  <c r="DW35" i="14"/>
  <c r="DV35" i="14"/>
  <c r="CW35" i="14"/>
  <c r="CV35" i="14"/>
  <c r="CU35" i="14"/>
  <c r="CT35" i="14"/>
  <c r="CS35" i="14"/>
  <c r="CR35" i="14"/>
  <c r="CQ35" i="14"/>
  <c r="CP35" i="14"/>
  <c r="CO35" i="14"/>
  <c r="BP35" i="14"/>
  <c r="BO35" i="14"/>
  <c r="BN35" i="14"/>
  <c r="BM35" i="14"/>
  <c r="BL35" i="14"/>
  <c r="BK35" i="14"/>
  <c r="BJ35" i="14"/>
  <c r="BI35" i="14"/>
  <c r="BH35" i="14"/>
  <c r="AI35" i="14"/>
  <c r="AH35" i="14"/>
  <c r="AG35" i="14"/>
  <c r="AF35" i="14"/>
  <c r="AE35" i="14"/>
  <c r="AD35" i="14"/>
  <c r="AC35" i="14"/>
  <c r="AB35" i="14"/>
  <c r="AA35" i="14"/>
  <c r="ED34" i="14"/>
  <c r="EC34" i="14"/>
  <c r="EB34" i="14"/>
  <c r="EA34" i="14"/>
  <c r="DZ34" i="14"/>
  <c r="DY34" i="14"/>
  <c r="DX34" i="14"/>
  <c r="DW34" i="14"/>
  <c r="DV34" i="14"/>
  <c r="CW34" i="14"/>
  <c r="CV34" i="14"/>
  <c r="CU34" i="14"/>
  <c r="CT34" i="14"/>
  <c r="CS34" i="14"/>
  <c r="CR34" i="14"/>
  <c r="CQ34" i="14"/>
  <c r="CP34" i="14"/>
  <c r="CO34" i="14"/>
  <c r="BP34" i="14"/>
  <c r="BO34" i="14"/>
  <c r="BN34" i="14"/>
  <c r="BM34" i="14"/>
  <c r="BL34" i="14"/>
  <c r="BK34" i="14"/>
  <c r="BJ34" i="14"/>
  <c r="BI34" i="14"/>
  <c r="BH34" i="14"/>
  <c r="AI34" i="14"/>
  <c r="AH34" i="14"/>
  <c r="AG34" i="14"/>
  <c r="AF34" i="14"/>
  <c r="AE34" i="14"/>
  <c r="AD34" i="14"/>
  <c r="AC34" i="14"/>
  <c r="AB34" i="14"/>
  <c r="AA34" i="14"/>
  <c r="ED33" i="14"/>
  <c r="EC33" i="14"/>
  <c r="EB33" i="14"/>
  <c r="EA33" i="14"/>
  <c r="DZ33" i="14"/>
  <c r="DY33" i="14"/>
  <c r="DX33" i="14"/>
  <c r="DW33" i="14"/>
  <c r="DV33" i="14"/>
  <c r="CW33" i="14"/>
  <c r="CV33" i="14"/>
  <c r="CU33" i="14"/>
  <c r="CT33" i="14"/>
  <c r="CS33" i="14"/>
  <c r="CR33" i="14"/>
  <c r="CQ33" i="14"/>
  <c r="CP33" i="14"/>
  <c r="CO33" i="14"/>
  <c r="BP33" i="14"/>
  <c r="BO33" i="14"/>
  <c r="BN33" i="14"/>
  <c r="BM33" i="14"/>
  <c r="BL33" i="14"/>
  <c r="BK33" i="14"/>
  <c r="BJ33" i="14"/>
  <c r="BI33" i="14"/>
  <c r="BH33" i="14"/>
  <c r="AI33" i="14"/>
  <c r="AH33" i="14"/>
  <c r="AG33" i="14"/>
  <c r="AF33" i="14"/>
  <c r="AE33" i="14"/>
  <c r="AD33" i="14"/>
  <c r="AC33" i="14"/>
  <c r="AB33" i="14"/>
  <c r="AA33" i="14"/>
  <c r="ED32" i="14"/>
  <c r="EC32" i="14"/>
  <c r="EB32" i="14"/>
  <c r="EA32" i="14"/>
  <c r="DZ32" i="14"/>
  <c r="DY32" i="14"/>
  <c r="DX32" i="14"/>
  <c r="DW32" i="14"/>
  <c r="DV32" i="14"/>
  <c r="CW32" i="14"/>
  <c r="CV32" i="14"/>
  <c r="CU32" i="14"/>
  <c r="CT32" i="14"/>
  <c r="CS32" i="14"/>
  <c r="CR32" i="14"/>
  <c r="CQ32" i="14"/>
  <c r="CP32" i="14"/>
  <c r="CO32" i="14"/>
  <c r="BP32" i="14"/>
  <c r="BO32" i="14"/>
  <c r="BN32" i="14"/>
  <c r="BM32" i="14"/>
  <c r="BL32" i="14"/>
  <c r="BK32" i="14"/>
  <c r="BJ32" i="14"/>
  <c r="BI32" i="14"/>
  <c r="BH32" i="14"/>
  <c r="AI32" i="14"/>
  <c r="AH32" i="14"/>
  <c r="AG32" i="14"/>
  <c r="AF32" i="14"/>
  <c r="AE32" i="14"/>
  <c r="AD32" i="14"/>
  <c r="AC32" i="14"/>
  <c r="AB32" i="14"/>
  <c r="AA32" i="14"/>
  <c r="ED31" i="14"/>
  <c r="EC31" i="14"/>
  <c r="EB31" i="14"/>
  <c r="EA31" i="14"/>
  <c r="DZ31" i="14"/>
  <c r="DY31" i="14"/>
  <c r="DX31" i="14"/>
  <c r="DW31" i="14"/>
  <c r="DV31" i="14"/>
  <c r="CW31" i="14"/>
  <c r="CV31" i="14"/>
  <c r="CU31" i="14"/>
  <c r="CT31" i="14"/>
  <c r="CS31" i="14"/>
  <c r="CR31" i="14"/>
  <c r="CQ31" i="14"/>
  <c r="CP31" i="14"/>
  <c r="CO31" i="14"/>
  <c r="BP31" i="14"/>
  <c r="BO31" i="14"/>
  <c r="BN31" i="14"/>
  <c r="BM31" i="14"/>
  <c r="BL31" i="14"/>
  <c r="BK31" i="14"/>
  <c r="BJ31" i="14"/>
  <c r="BI31" i="14"/>
  <c r="BH31" i="14"/>
  <c r="AI31" i="14"/>
  <c r="AH31" i="14"/>
  <c r="AG31" i="14"/>
  <c r="AF31" i="14"/>
  <c r="AE31" i="14"/>
  <c r="AD31" i="14"/>
  <c r="AC31" i="14"/>
  <c r="AB31" i="14"/>
  <c r="AA31" i="14"/>
  <c r="ED30" i="14"/>
  <c r="EC30" i="14"/>
  <c r="EB30" i="14"/>
  <c r="EA30" i="14"/>
  <c r="DZ30" i="14"/>
  <c r="DY30" i="14"/>
  <c r="DX30" i="14"/>
  <c r="DW30" i="14"/>
  <c r="DV30" i="14"/>
  <c r="CW30" i="14"/>
  <c r="CV30" i="14"/>
  <c r="CU30" i="14"/>
  <c r="CT30" i="14"/>
  <c r="CS30" i="14"/>
  <c r="CR30" i="14"/>
  <c r="CQ30" i="14"/>
  <c r="CP30" i="14"/>
  <c r="CO30" i="14"/>
  <c r="BP30" i="14"/>
  <c r="BO30" i="14"/>
  <c r="BN30" i="14"/>
  <c r="BM30" i="14"/>
  <c r="BL30" i="14"/>
  <c r="BK30" i="14"/>
  <c r="BJ30" i="14"/>
  <c r="BI30" i="14"/>
  <c r="BH30" i="14"/>
  <c r="AI30" i="14"/>
  <c r="AH30" i="14"/>
  <c r="AG30" i="14"/>
  <c r="AF30" i="14"/>
  <c r="AE30" i="14"/>
  <c r="AD30" i="14"/>
  <c r="AC30" i="14"/>
  <c r="AB30" i="14"/>
  <c r="AA30" i="14"/>
  <c r="ED29" i="14"/>
  <c r="EC29" i="14"/>
  <c r="EB29" i="14"/>
  <c r="EA29" i="14"/>
  <c r="DZ29" i="14"/>
  <c r="DY29" i="14"/>
  <c r="DX29" i="14"/>
  <c r="DW29" i="14"/>
  <c r="DV29" i="14"/>
  <c r="CW29" i="14"/>
  <c r="CV29" i="14"/>
  <c r="CU29" i="14"/>
  <c r="CT29" i="14"/>
  <c r="CS29" i="14"/>
  <c r="CR29" i="14"/>
  <c r="CQ29" i="14"/>
  <c r="CP29" i="14"/>
  <c r="CO29" i="14"/>
  <c r="BP29" i="14"/>
  <c r="BO29" i="14"/>
  <c r="BN29" i="14"/>
  <c r="BM29" i="14"/>
  <c r="BL29" i="14"/>
  <c r="BK29" i="14"/>
  <c r="BJ29" i="14"/>
  <c r="BI29" i="14"/>
  <c r="BH29" i="14"/>
  <c r="AI29" i="14"/>
  <c r="AH29" i="14"/>
  <c r="AG29" i="14"/>
  <c r="AF29" i="14"/>
  <c r="AE29" i="14"/>
  <c r="AD29" i="14"/>
  <c r="AC29" i="14"/>
  <c r="AB29" i="14"/>
  <c r="AA29" i="14"/>
  <c r="ED25" i="14"/>
  <c r="EC25" i="14"/>
  <c r="EB25" i="14"/>
  <c r="EA25" i="14"/>
  <c r="DZ25" i="14"/>
  <c r="DY25" i="14"/>
  <c r="DX25" i="14"/>
  <c r="DW25" i="14"/>
  <c r="DV25" i="14"/>
  <c r="CW25" i="14"/>
  <c r="CV25" i="14"/>
  <c r="CU25" i="14"/>
  <c r="CT25" i="14"/>
  <c r="CS25" i="14"/>
  <c r="CR25" i="14"/>
  <c r="CQ25" i="14"/>
  <c r="CP25" i="14"/>
  <c r="CO25" i="14"/>
  <c r="BP25" i="14"/>
  <c r="BO25" i="14"/>
  <c r="BN25" i="14"/>
  <c r="BM25" i="14"/>
  <c r="BL25" i="14"/>
  <c r="BK25" i="14"/>
  <c r="BJ25" i="14"/>
  <c r="BI25" i="14"/>
  <c r="BH25" i="14"/>
  <c r="AI25" i="14"/>
  <c r="AH25" i="14"/>
  <c r="AG25" i="14"/>
  <c r="AF25" i="14"/>
  <c r="AE25" i="14"/>
  <c r="AD25" i="14"/>
  <c r="AC25" i="14"/>
  <c r="AB25" i="14"/>
  <c r="AA25" i="14"/>
  <c r="ED24" i="14"/>
  <c r="EC24" i="14"/>
  <c r="EB24" i="14"/>
  <c r="EA24" i="14"/>
  <c r="DZ24" i="14"/>
  <c r="DY24" i="14"/>
  <c r="DX24" i="14"/>
  <c r="DW24" i="14"/>
  <c r="DV24" i="14"/>
  <c r="CW24" i="14"/>
  <c r="CV24" i="14"/>
  <c r="CU24" i="14"/>
  <c r="CT24" i="14"/>
  <c r="CS24" i="14"/>
  <c r="CR24" i="14"/>
  <c r="CQ24" i="14"/>
  <c r="CP24" i="14"/>
  <c r="CO24" i="14"/>
  <c r="BP24" i="14"/>
  <c r="BO24" i="14"/>
  <c r="BN24" i="14"/>
  <c r="BM24" i="14"/>
  <c r="BL24" i="14"/>
  <c r="BK24" i="14"/>
  <c r="BJ24" i="14"/>
  <c r="BI24" i="14"/>
  <c r="BH24" i="14"/>
  <c r="AI24" i="14"/>
  <c r="AH24" i="14"/>
  <c r="AG24" i="14"/>
  <c r="AF24" i="14"/>
  <c r="AE24" i="14"/>
  <c r="AD24" i="14"/>
  <c r="AC24" i="14"/>
  <c r="AB24" i="14"/>
  <c r="AA24" i="14"/>
  <c r="ED23" i="14"/>
  <c r="EC23" i="14"/>
  <c r="EB23" i="14"/>
  <c r="EA23" i="14"/>
  <c r="DZ23" i="14"/>
  <c r="DY23" i="14"/>
  <c r="DX23" i="14"/>
  <c r="DW23" i="14"/>
  <c r="DV23" i="14"/>
  <c r="CW23" i="14"/>
  <c r="CV23" i="14"/>
  <c r="CU23" i="14"/>
  <c r="CT23" i="14"/>
  <c r="CS23" i="14"/>
  <c r="CR23" i="14"/>
  <c r="CQ23" i="14"/>
  <c r="CP23" i="14"/>
  <c r="CO23" i="14"/>
  <c r="BP23" i="14"/>
  <c r="BO23" i="14"/>
  <c r="BN23" i="14"/>
  <c r="BM23" i="14"/>
  <c r="BL23" i="14"/>
  <c r="BK23" i="14"/>
  <c r="BJ23" i="14"/>
  <c r="BI23" i="14"/>
  <c r="BH23" i="14"/>
  <c r="AI23" i="14"/>
  <c r="AH23" i="14"/>
  <c r="AG23" i="14"/>
  <c r="AF23" i="14"/>
  <c r="AE23" i="14"/>
  <c r="AD23" i="14"/>
  <c r="AC23" i="14"/>
  <c r="AB23" i="14"/>
  <c r="AA23" i="14"/>
  <c r="ED22" i="14"/>
  <c r="EC22" i="14"/>
  <c r="EB22" i="14"/>
  <c r="EA22" i="14"/>
  <c r="DZ22" i="14"/>
  <c r="DY22" i="14"/>
  <c r="DX22" i="14"/>
  <c r="DW22" i="14"/>
  <c r="DV22" i="14"/>
  <c r="CW22" i="14"/>
  <c r="CV22" i="14"/>
  <c r="CU22" i="14"/>
  <c r="CT22" i="14"/>
  <c r="CS22" i="14"/>
  <c r="CR22" i="14"/>
  <c r="CQ22" i="14"/>
  <c r="CP22" i="14"/>
  <c r="CO22" i="14"/>
  <c r="BP22" i="14"/>
  <c r="BO22" i="14"/>
  <c r="BN22" i="14"/>
  <c r="BM22" i="14"/>
  <c r="BL22" i="14"/>
  <c r="BK22" i="14"/>
  <c r="BJ22" i="14"/>
  <c r="BI22" i="14"/>
  <c r="BH22" i="14"/>
  <c r="AI22" i="14"/>
  <c r="AH22" i="14"/>
  <c r="AG22" i="14"/>
  <c r="AF22" i="14"/>
  <c r="AE22" i="14"/>
  <c r="AD22" i="14"/>
  <c r="AC22" i="14"/>
  <c r="AB22" i="14"/>
  <c r="AA22" i="14"/>
  <c r="ED21" i="14"/>
  <c r="EC21" i="14"/>
  <c r="EB21" i="14"/>
  <c r="EA21" i="14"/>
  <c r="DZ21" i="14"/>
  <c r="DY21" i="14"/>
  <c r="DX21" i="14"/>
  <c r="DW21" i="14"/>
  <c r="DV21" i="14"/>
  <c r="CW21" i="14"/>
  <c r="CV21" i="14"/>
  <c r="CU21" i="14"/>
  <c r="CT21" i="14"/>
  <c r="CS21" i="14"/>
  <c r="CR21" i="14"/>
  <c r="CQ21" i="14"/>
  <c r="CP21" i="14"/>
  <c r="CO21" i="14"/>
  <c r="BP21" i="14"/>
  <c r="BO21" i="14"/>
  <c r="BN21" i="14"/>
  <c r="BM21" i="14"/>
  <c r="BL21" i="14"/>
  <c r="BK21" i="14"/>
  <c r="BJ21" i="14"/>
  <c r="BI21" i="14"/>
  <c r="BH21" i="14"/>
  <c r="AI21" i="14"/>
  <c r="AH21" i="14"/>
  <c r="AG21" i="14"/>
  <c r="AF21" i="14"/>
  <c r="AE21" i="14"/>
  <c r="AD21" i="14"/>
  <c r="AC21" i="14"/>
  <c r="AB21" i="14"/>
  <c r="AA21" i="14"/>
  <c r="ED20" i="14"/>
  <c r="EC20" i="14"/>
  <c r="EB20" i="14"/>
  <c r="EA20" i="14"/>
  <c r="DZ20" i="14"/>
  <c r="DY20" i="14"/>
  <c r="DX20" i="14"/>
  <c r="DW20" i="14"/>
  <c r="DV20" i="14"/>
  <c r="CW20" i="14"/>
  <c r="CV20" i="14"/>
  <c r="CU20" i="14"/>
  <c r="CT20" i="14"/>
  <c r="CS20" i="14"/>
  <c r="CR20" i="14"/>
  <c r="CQ20" i="14"/>
  <c r="CP20" i="14"/>
  <c r="CO20" i="14"/>
  <c r="BP20" i="14"/>
  <c r="BO20" i="14"/>
  <c r="BN20" i="14"/>
  <c r="BM20" i="14"/>
  <c r="BL20" i="14"/>
  <c r="BK20" i="14"/>
  <c r="BJ20" i="14"/>
  <c r="BI20" i="14"/>
  <c r="BH20" i="14"/>
  <c r="AI20" i="14"/>
  <c r="AH20" i="14"/>
  <c r="AG20" i="14"/>
  <c r="AF20" i="14"/>
  <c r="AE20" i="14"/>
  <c r="AD20" i="14"/>
  <c r="AC20" i="14"/>
  <c r="AB20" i="14"/>
  <c r="AA20" i="14"/>
  <c r="ED19" i="14"/>
  <c r="EC19" i="14"/>
  <c r="EB19" i="14"/>
  <c r="EA19" i="14"/>
  <c r="DZ19" i="14"/>
  <c r="DY19" i="14"/>
  <c r="DX19" i="14"/>
  <c r="DW19" i="14"/>
  <c r="DV19" i="14"/>
  <c r="CW19" i="14"/>
  <c r="CV19" i="14"/>
  <c r="CU19" i="14"/>
  <c r="CT19" i="14"/>
  <c r="CS19" i="14"/>
  <c r="CR19" i="14"/>
  <c r="CQ19" i="14"/>
  <c r="CP19" i="14"/>
  <c r="CO19" i="14"/>
  <c r="BP19" i="14"/>
  <c r="BO19" i="14"/>
  <c r="BN19" i="14"/>
  <c r="BM19" i="14"/>
  <c r="BL19" i="14"/>
  <c r="BK19" i="14"/>
  <c r="BJ19" i="14"/>
  <c r="BI19" i="14"/>
  <c r="BH19" i="14"/>
  <c r="AI19" i="14"/>
  <c r="AH19" i="14"/>
  <c r="AG19" i="14"/>
  <c r="AF19" i="14"/>
  <c r="AE19" i="14"/>
  <c r="AD19" i="14"/>
  <c r="AC19" i="14"/>
  <c r="AB19" i="14"/>
  <c r="AA19" i="14"/>
  <c r="ED18" i="14"/>
  <c r="EC18" i="14"/>
  <c r="EB18" i="14"/>
  <c r="EA18" i="14"/>
  <c r="DZ18" i="14"/>
  <c r="DY18" i="14"/>
  <c r="DX18" i="14"/>
  <c r="DW18" i="14"/>
  <c r="DV18" i="14"/>
  <c r="CW18" i="14"/>
  <c r="CV18" i="14"/>
  <c r="CU18" i="14"/>
  <c r="CT18" i="14"/>
  <c r="CS18" i="14"/>
  <c r="CR18" i="14"/>
  <c r="CQ18" i="14"/>
  <c r="CP18" i="14"/>
  <c r="CO18" i="14"/>
  <c r="BP18" i="14"/>
  <c r="BO18" i="14"/>
  <c r="BN18" i="14"/>
  <c r="BM18" i="14"/>
  <c r="BL18" i="14"/>
  <c r="BK18" i="14"/>
  <c r="BJ18" i="14"/>
  <c r="BI18" i="14"/>
  <c r="BH18" i="14"/>
  <c r="AI18" i="14"/>
  <c r="AH18" i="14"/>
  <c r="AG18" i="14"/>
  <c r="AF18" i="14"/>
  <c r="AE18" i="14"/>
  <c r="AD18" i="14"/>
  <c r="AC18" i="14"/>
  <c r="AB18" i="14"/>
  <c r="AA18" i="14"/>
  <c r="ED17" i="14"/>
  <c r="EC17" i="14"/>
  <c r="EB17" i="14"/>
  <c r="EA17" i="14"/>
  <c r="DZ17" i="14"/>
  <c r="DY17" i="14"/>
  <c r="DX17" i="14"/>
  <c r="DW17" i="14"/>
  <c r="DV17" i="14"/>
  <c r="CW17" i="14"/>
  <c r="CV17" i="14"/>
  <c r="CU17" i="14"/>
  <c r="CT17" i="14"/>
  <c r="CS17" i="14"/>
  <c r="CR17" i="14"/>
  <c r="CQ17" i="14"/>
  <c r="CP17" i="14"/>
  <c r="CO17" i="14"/>
  <c r="BP17" i="14"/>
  <c r="BO17" i="14"/>
  <c r="BN17" i="14"/>
  <c r="BM17" i="14"/>
  <c r="BL17" i="14"/>
  <c r="BK17" i="14"/>
  <c r="BJ17" i="14"/>
  <c r="BI17" i="14"/>
  <c r="BH17" i="14"/>
  <c r="AI17" i="14"/>
  <c r="AH17" i="14"/>
  <c r="AG17" i="14"/>
  <c r="AF17" i="14"/>
  <c r="AE17" i="14"/>
  <c r="AD17" i="14"/>
  <c r="AC17" i="14"/>
  <c r="AB17" i="14"/>
  <c r="AA17" i="14"/>
  <c r="ED14" i="14"/>
  <c r="EC14" i="14"/>
  <c r="EB14" i="14"/>
  <c r="EA14" i="14"/>
  <c r="DZ14" i="14"/>
  <c r="DY14" i="14"/>
  <c r="DX14" i="14"/>
  <c r="DW14" i="14"/>
  <c r="DV14" i="14"/>
  <c r="CW14" i="14"/>
  <c r="CV14" i="14"/>
  <c r="CU14" i="14"/>
  <c r="CT14" i="14"/>
  <c r="CS14" i="14"/>
  <c r="CR14" i="14"/>
  <c r="CQ14" i="14"/>
  <c r="CP14" i="14"/>
  <c r="CO14" i="14"/>
  <c r="BP14" i="14"/>
  <c r="BO14" i="14"/>
  <c r="BN14" i="14"/>
  <c r="BM14" i="14"/>
  <c r="BL14" i="14"/>
  <c r="BK14" i="14"/>
  <c r="BJ14" i="14"/>
  <c r="BI14" i="14"/>
  <c r="BH14" i="14"/>
  <c r="AI14" i="14"/>
  <c r="AH14" i="14"/>
  <c r="AG14" i="14"/>
  <c r="AF14" i="14"/>
  <c r="AE14" i="14"/>
  <c r="AD14" i="14"/>
  <c r="AC14" i="14"/>
  <c r="AB14" i="14"/>
  <c r="AA14" i="14"/>
  <c r="ED13" i="14"/>
  <c r="EC13" i="14"/>
  <c r="EB13" i="14"/>
  <c r="EA13" i="14"/>
  <c r="DZ13" i="14"/>
  <c r="DY13" i="14"/>
  <c r="DX13" i="14"/>
  <c r="DW13" i="14"/>
  <c r="DV13" i="14"/>
  <c r="CW13" i="14"/>
  <c r="CV13" i="14"/>
  <c r="CU13" i="14"/>
  <c r="CT13" i="14"/>
  <c r="CS13" i="14"/>
  <c r="CR13" i="14"/>
  <c r="CQ13" i="14"/>
  <c r="CP13" i="14"/>
  <c r="CO13" i="14"/>
  <c r="BP13" i="14"/>
  <c r="BO13" i="14"/>
  <c r="BN13" i="14"/>
  <c r="BM13" i="14"/>
  <c r="BL13" i="14"/>
  <c r="BK13" i="14"/>
  <c r="BJ13" i="14"/>
  <c r="BI13" i="14"/>
  <c r="BH13" i="14"/>
  <c r="AI13" i="14"/>
  <c r="AH13" i="14"/>
  <c r="AG13" i="14"/>
  <c r="AF13" i="14"/>
  <c r="AE13" i="14"/>
  <c r="AD13" i="14"/>
  <c r="AC13" i="14"/>
  <c r="AB13" i="14"/>
  <c r="AA13" i="14"/>
  <c r="ED12" i="14"/>
  <c r="EC12" i="14"/>
  <c r="EB12" i="14"/>
  <c r="EA12" i="14"/>
  <c r="DZ12" i="14"/>
  <c r="DY12" i="14"/>
  <c r="DX12" i="14"/>
  <c r="DW12" i="14"/>
  <c r="DV12" i="14"/>
  <c r="CW12" i="14"/>
  <c r="CV12" i="14"/>
  <c r="CU12" i="14"/>
  <c r="CT12" i="14"/>
  <c r="CS12" i="14"/>
  <c r="CR12" i="14"/>
  <c r="CQ12" i="14"/>
  <c r="CP12" i="14"/>
  <c r="CO12" i="14"/>
  <c r="BP12" i="14"/>
  <c r="BO12" i="14"/>
  <c r="BN12" i="14"/>
  <c r="BM12" i="14"/>
  <c r="BL12" i="14"/>
  <c r="BK12" i="14"/>
  <c r="BJ12" i="14"/>
  <c r="BI12" i="14"/>
  <c r="BH12" i="14"/>
  <c r="AI12" i="14"/>
  <c r="AH12" i="14"/>
  <c r="AG12" i="14"/>
  <c r="AF12" i="14"/>
  <c r="AE12" i="14"/>
  <c r="AD12" i="14"/>
  <c r="AC12" i="14"/>
  <c r="AB12" i="14"/>
  <c r="AA12" i="14"/>
  <c r="ED11" i="14"/>
  <c r="EC11" i="14"/>
  <c r="EB11" i="14"/>
  <c r="EA11" i="14"/>
  <c r="DZ11" i="14"/>
  <c r="DY11" i="14"/>
  <c r="DX11" i="14"/>
  <c r="DW11" i="14"/>
  <c r="DV11" i="14"/>
  <c r="CW11" i="14"/>
  <c r="CV11" i="14"/>
  <c r="CU11" i="14"/>
  <c r="CT11" i="14"/>
  <c r="CS11" i="14"/>
  <c r="CR11" i="14"/>
  <c r="CQ11" i="14"/>
  <c r="CP11" i="14"/>
  <c r="CO11" i="14"/>
  <c r="BP11" i="14"/>
  <c r="BO11" i="14"/>
  <c r="BN11" i="14"/>
  <c r="BM11" i="14"/>
  <c r="BL11" i="14"/>
  <c r="BK11" i="14"/>
  <c r="BJ11" i="14"/>
  <c r="BI11" i="14"/>
  <c r="BH11" i="14"/>
  <c r="AI11" i="14"/>
  <c r="AH11" i="14"/>
  <c r="AG11" i="14"/>
  <c r="AF11" i="14"/>
  <c r="AE11" i="14"/>
  <c r="AD11" i="14"/>
  <c r="AC11" i="14"/>
  <c r="AB11" i="14"/>
  <c r="AA11" i="14"/>
  <c r="ED10" i="14"/>
  <c r="EC10" i="14"/>
  <c r="EB10" i="14"/>
  <c r="EA10" i="14"/>
  <c r="DZ10" i="14"/>
  <c r="DY10" i="14"/>
  <c r="DX10" i="14"/>
  <c r="DW10" i="14"/>
  <c r="DV10" i="14"/>
  <c r="CW10" i="14"/>
  <c r="CV10" i="14"/>
  <c r="CU10" i="14"/>
  <c r="CT10" i="14"/>
  <c r="CS10" i="14"/>
  <c r="CR10" i="14"/>
  <c r="CQ10" i="14"/>
  <c r="CP10" i="14"/>
  <c r="CO10" i="14"/>
  <c r="BP10" i="14"/>
  <c r="BO10" i="14"/>
  <c r="BN10" i="14"/>
  <c r="BM10" i="14"/>
  <c r="BL10" i="14"/>
  <c r="BK10" i="14"/>
  <c r="BJ10" i="14"/>
  <c r="BI10" i="14"/>
  <c r="BH10" i="14"/>
  <c r="AI10" i="14"/>
  <c r="AH10" i="14"/>
  <c r="AG10" i="14"/>
  <c r="AF10" i="14"/>
  <c r="AE10" i="14"/>
  <c r="AD10" i="14"/>
  <c r="AC10" i="14"/>
  <c r="AB10" i="14"/>
  <c r="AA10" i="14"/>
  <c r="ED9" i="14"/>
  <c r="EC9" i="14"/>
  <c r="EB9" i="14"/>
  <c r="EA9" i="14"/>
  <c r="DZ9" i="14"/>
  <c r="DY9" i="14"/>
  <c r="DX9" i="14"/>
  <c r="DW9" i="14"/>
  <c r="DV9" i="14"/>
  <c r="CW9" i="14"/>
  <c r="CV9" i="14"/>
  <c r="CU9" i="14"/>
  <c r="CT9" i="14"/>
  <c r="CS9" i="14"/>
  <c r="CR9" i="14"/>
  <c r="CQ9" i="14"/>
  <c r="CP9" i="14"/>
  <c r="CO9" i="14"/>
  <c r="BP9" i="14"/>
  <c r="BO9" i="14"/>
  <c r="BN9" i="14"/>
  <c r="BM9" i="14"/>
  <c r="BL9" i="14"/>
  <c r="BK9" i="14"/>
  <c r="BJ9" i="14"/>
  <c r="BI9" i="14"/>
  <c r="BH9" i="14"/>
  <c r="AI9" i="14"/>
  <c r="AH9" i="14"/>
  <c r="AG9" i="14"/>
  <c r="AF9" i="14"/>
  <c r="AE9" i="14"/>
  <c r="AD9" i="14"/>
  <c r="AC9" i="14"/>
  <c r="AB9" i="14"/>
  <c r="AA9" i="14"/>
  <c r="ED8" i="14"/>
  <c r="EC8" i="14"/>
  <c r="EB8" i="14"/>
  <c r="EA8" i="14"/>
  <c r="DZ8" i="14"/>
  <c r="DY8" i="14"/>
  <c r="DX8" i="14"/>
  <c r="DW8" i="14"/>
  <c r="DV8" i="14"/>
  <c r="CW8" i="14"/>
  <c r="CV8" i="14"/>
  <c r="CU8" i="14"/>
  <c r="CT8" i="14"/>
  <c r="CS8" i="14"/>
  <c r="CR8" i="14"/>
  <c r="CQ8" i="14"/>
  <c r="CP8" i="14"/>
  <c r="CO8" i="14"/>
  <c r="BP8" i="14"/>
  <c r="BO8" i="14"/>
  <c r="BN8" i="14"/>
  <c r="BM8" i="14"/>
  <c r="BL8" i="14"/>
  <c r="BK8" i="14"/>
  <c r="BJ8" i="14"/>
  <c r="BI8" i="14"/>
  <c r="BH8" i="14"/>
  <c r="AI8" i="14"/>
  <c r="AH8" i="14"/>
  <c r="AG8" i="14"/>
  <c r="AF8" i="14"/>
  <c r="AE8" i="14"/>
  <c r="AD8" i="14"/>
  <c r="AC8" i="14"/>
  <c r="AB8" i="14"/>
  <c r="AA8" i="14"/>
  <c r="ED7" i="14"/>
  <c r="EC7" i="14"/>
  <c r="EB7" i="14"/>
  <c r="EA7" i="14"/>
  <c r="DZ7" i="14"/>
  <c r="DY7" i="14"/>
  <c r="DX7" i="14"/>
  <c r="DW7" i="14"/>
  <c r="DV7" i="14"/>
  <c r="CW7" i="14"/>
  <c r="CV7" i="14"/>
  <c r="CU7" i="14"/>
  <c r="CT7" i="14"/>
  <c r="CS7" i="14"/>
  <c r="CR7" i="14"/>
  <c r="CQ7" i="14"/>
  <c r="CP7" i="14"/>
  <c r="CO7" i="14"/>
  <c r="BP7" i="14"/>
  <c r="BO7" i="14"/>
  <c r="BN7" i="14"/>
  <c r="BM7" i="14"/>
  <c r="BL7" i="14"/>
  <c r="BK7" i="14"/>
  <c r="BJ7" i="14"/>
  <c r="BI7" i="14"/>
  <c r="BH7" i="14"/>
  <c r="AI7" i="14"/>
  <c r="AH7" i="14"/>
  <c r="AG7" i="14"/>
  <c r="AF7" i="14"/>
  <c r="AE7" i="14"/>
  <c r="AD7" i="14"/>
  <c r="AC7" i="14"/>
  <c r="AB7" i="14"/>
  <c r="AA7" i="14"/>
  <c r="ED6" i="14"/>
  <c r="EC6" i="14"/>
  <c r="EB6" i="14"/>
  <c r="EA6" i="14"/>
  <c r="DZ6" i="14"/>
  <c r="DY6" i="14"/>
  <c r="DX6" i="14"/>
  <c r="DW6" i="14"/>
  <c r="DV6" i="14"/>
  <c r="CW6" i="14"/>
  <c r="CV6" i="14"/>
  <c r="CU6" i="14"/>
  <c r="CT6" i="14"/>
  <c r="CS6" i="14"/>
  <c r="CR6" i="14"/>
  <c r="CQ6" i="14"/>
  <c r="CP6" i="14"/>
  <c r="CO6" i="14"/>
  <c r="BP6" i="14"/>
  <c r="BO6" i="14"/>
  <c r="BN6" i="14"/>
  <c r="BM6" i="14"/>
  <c r="BL6" i="14"/>
  <c r="BK6" i="14"/>
  <c r="BJ6" i="14"/>
  <c r="BI6" i="14"/>
  <c r="BH6" i="14"/>
  <c r="AI6" i="14"/>
  <c r="AH6" i="14"/>
  <c r="AG6" i="14"/>
  <c r="AF6" i="14"/>
  <c r="AE6" i="14"/>
  <c r="AD6" i="14"/>
  <c r="AC6" i="14"/>
  <c r="AB6" i="14"/>
  <c r="AA6" i="14"/>
  <c r="ED5" i="14"/>
  <c r="EC5" i="14"/>
  <c r="EB5" i="14"/>
  <c r="EA5" i="14"/>
  <c r="DZ5" i="14"/>
  <c r="DY5" i="14"/>
  <c r="DX5" i="14"/>
  <c r="DW5" i="14"/>
  <c r="DV5" i="14"/>
  <c r="CW5" i="14"/>
  <c r="CV5" i="14"/>
  <c r="CU5" i="14"/>
  <c r="CT5" i="14"/>
  <c r="CS5" i="14"/>
  <c r="CR5" i="14"/>
  <c r="CQ5" i="14"/>
  <c r="CP5" i="14"/>
  <c r="CO5" i="14"/>
  <c r="BP5" i="14"/>
  <c r="BO5" i="14"/>
  <c r="BN5" i="14"/>
  <c r="BM5" i="14"/>
  <c r="BL5" i="14"/>
  <c r="BK5" i="14"/>
  <c r="BJ5" i="14"/>
  <c r="BI5" i="14"/>
  <c r="BH5" i="14"/>
  <c r="AI5" i="14"/>
  <c r="AH5" i="14"/>
  <c r="AG5" i="14"/>
  <c r="AF5" i="14"/>
  <c r="AE5" i="14"/>
  <c r="AD5" i="14"/>
  <c r="AC5" i="14"/>
  <c r="AB5" i="14"/>
  <c r="AA5" i="14"/>
  <c r="BH71" i="14" l="1"/>
  <c r="BH70" i="14" s="1"/>
  <c r="BP66" i="14"/>
  <c r="BP65" i="14" s="1"/>
  <c r="AB66" i="14"/>
  <c r="AB65" i="14" s="1"/>
  <c r="BP79" i="14"/>
  <c r="AF79" i="14"/>
  <c r="CT66" i="14"/>
  <c r="CT65" i="14" s="1"/>
  <c r="BJ61" i="14"/>
  <c r="BJ60" i="14" s="1"/>
  <c r="DZ61" i="14"/>
  <c r="DZ60" i="14" s="1"/>
  <c r="BJ66" i="14"/>
  <c r="BJ65" i="14" s="1"/>
  <c r="DZ66" i="14"/>
  <c r="DZ65" i="14" s="1"/>
  <c r="AD71" i="14"/>
  <c r="AD70" i="14" s="1"/>
  <c r="BK59" i="14"/>
  <c r="EA61" i="14"/>
  <c r="EA60" i="14" s="1"/>
  <c r="BK66" i="14"/>
  <c r="BK65" i="14" s="1"/>
  <c r="EA66" i="14"/>
  <c r="EA65" i="14" s="1"/>
  <c r="BO64" i="14"/>
  <c r="AI71" i="14"/>
  <c r="AI70" i="14" s="1"/>
  <c r="DW71" i="14"/>
  <c r="DW70" i="14" s="1"/>
  <c r="AA76" i="14"/>
  <c r="AA75" i="14" s="1"/>
  <c r="CQ74" i="14"/>
  <c r="BK79" i="14"/>
  <c r="BL61" i="14"/>
  <c r="BL60" i="14" s="1"/>
  <c r="EB61" i="14"/>
  <c r="EB60" i="14" s="1"/>
  <c r="BL66" i="14"/>
  <c r="BL65" i="14" s="1"/>
  <c r="EB66" i="14"/>
  <c r="EB65" i="14" s="1"/>
  <c r="BP64" i="14"/>
  <c r="BH69" i="14"/>
  <c r="DX71" i="14"/>
  <c r="DX70" i="14" s="1"/>
  <c r="CV71" i="14"/>
  <c r="CV70" i="14" s="1"/>
  <c r="AB76" i="14"/>
  <c r="AB75" i="14" s="1"/>
  <c r="EB81" i="14"/>
  <c r="EB80" i="14" s="1"/>
  <c r="BM61" i="14"/>
  <c r="BM60" i="14" s="1"/>
  <c r="CO61" i="14"/>
  <c r="CO60" i="14" s="1"/>
  <c r="BM66" i="14"/>
  <c r="BM65" i="14" s="1"/>
  <c r="EC66" i="14"/>
  <c r="EC65" i="14" s="1"/>
  <c r="DY69" i="14"/>
  <c r="CS74" i="14"/>
  <c r="EC61" i="14"/>
  <c r="EC60" i="14" s="1"/>
  <c r="DV74" i="14"/>
  <c r="BN61" i="14"/>
  <c r="BN60" i="14" s="1"/>
  <c r="DZ69" i="14"/>
  <c r="EB71" i="14"/>
  <c r="EB70" i="14" s="1"/>
  <c r="CU61" i="14"/>
  <c r="CU60" i="14" s="1"/>
  <c r="AA66" i="14"/>
  <c r="AA65" i="14" s="1"/>
  <c r="CQ64" i="14"/>
  <c r="BO71" i="14"/>
  <c r="BO70" i="14" s="1"/>
  <c r="AI76" i="14"/>
  <c r="AI75" i="14" s="1"/>
  <c r="DW74" i="14"/>
  <c r="AA79" i="14"/>
  <c r="BL69" i="14"/>
  <c r="AF76" i="14"/>
  <c r="AF75" i="14" s="1"/>
  <c r="BM71" i="14"/>
  <c r="BM70" i="14" s="1"/>
  <c r="CR61" i="14"/>
  <c r="CR60" i="14" s="1"/>
  <c r="CV61" i="14"/>
  <c r="CV60" i="14" s="1"/>
  <c r="AB64" i="14"/>
  <c r="CR66" i="14"/>
  <c r="CR65" i="14" s="1"/>
  <c r="BP71" i="14"/>
  <c r="BP70" i="14" s="1"/>
  <c r="BH74" i="14"/>
  <c r="DX74" i="14"/>
  <c r="CR79" i="14"/>
  <c r="BM69" i="14"/>
  <c r="ED61" i="14"/>
  <c r="ED60" i="14" s="1"/>
  <c r="BO61" i="14"/>
  <c r="BO60" i="14" s="1"/>
  <c r="CU76" i="14"/>
  <c r="CU75" i="14" s="1"/>
  <c r="BP61" i="14"/>
  <c r="BP60" i="14" s="1"/>
  <c r="CQ61" i="14"/>
  <c r="CQ60" i="14" s="1"/>
  <c r="CS61" i="14"/>
  <c r="CS60" i="14" s="1"/>
  <c r="CW61" i="14"/>
  <c r="CW60" i="14" s="1"/>
  <c r="CS66" i="14"/>
  <c r="CS65" i="14" s="1"/>
  <c r="CO71" i="14"/>
  <c r="CO70" i="14" s="1"/>
  <c r="BI74" i="14"/>
  <c r="CO69" i="14"/>
  <c r="BN66" i="14"/>
  <c r="BN65" i="14" s="1"/>
  <c r="BK69" i="14"/>
  <c r="AE76" i="14"/>
  <c r="AE75" i="14" s="1"/>
  <c r="AC61" i="14"/>
  <c r="AC60" i="14" s="1"/>
  <c r="CP61" i="14"/>
  <c r="CP60" i="14" s="1"/>
  <c r="AD61" i="14"/>
  <c r="AD60" i="14" s="1"/>
  <c r="CT61" i="14"/>
  <c r="CT60" i="14" s="1"/>
  <c r="CT64" i="14"/>
  <c r="CP71" i="14"/>
  <c r="CP70" i="14" s="1"/>
  <c r="BJ76" i="14"/>
  <c r="BJ75" i="14" s="1"/>
  <c r="EB69" i="14"/>
  <c r="DY71" i="14"/>
  <c r="DY70" i="14" s="1"/>
  <c r="AG76" i="14"/>
  <c r="AG75" i="14" s="1"/>
  <c r="AH74" i="14"/>
  <c r="AE61" i="14"/>
  <c r="AE60" i="14" s="1"/>
  <c r="AI61" i="14"/>
  <c r="AI60" i="14" s="1"/>
  <c r="AE66" i="14"/>
  <c r="AE65" i="14" s="1"/>
  <c r="CU64" i="14"/>
  <c r="AA71" i="14"/>
  <c r="AA70" i="14" s="1"/>
  <c r="CQ71" i="14"/>
  <c r="CQ70" i="14" s="1"/>
  <c r="EA74" i="14"/>
  <c r="CU79" i="14"/>
  <c r="DV76" i="14"/>
  <c r="DV75" i="14" s="1"/>
  <c r="AF61" i="14"/>
  <c r="AF60" i="14" s="1"/>
  <c r="AF66" i="14"/>
  <c r="AF65" i="14" s="1"/>
  <c r="CV64" i="14"/>
  <c r="BH64" i="14"/>
  <c r="AB71" i="14"/>
  <c r="AB70" i="14" s="1"/>
  <c r="CR71" i="14"/>
  <c r="CR70" i="14" s="1"/>
  <c r="BL74" i="14"/>
  <c r="EB76" i="14"/>
  <c r="EB75" i="14" s="1"/>
  <c r="AF81" i="14"/>
  <c r="AF80" i="14" s="1"/>
  <c r="ED66" i="14"/>
  <c r="ED65" i="14" s="1"/>
  <c r="BO66" i="14"/>
  <c r="BO65" i="14" s="1"/>
  <c r="BP81" i="14"/>
  <c r="BP80" i="14" s="1"/>
  <c r="AG61" i="14"/>
  <c r="AG60" i="14" s="1"/>
  <c r="AG66" i="14"/>
  <c r="AG65" i="14" s="1"/>
  <c r="BI64" i="14"/>
  <c r="AC71" i="14"/>
  <c r="AC70" i="14" s="1"/>
  <c r="EC76" i="14"/>
  <c r="EC75" i="14" s="1"/>
  <c r="AA59" i="14"/>
  <c r="BN71" i="14"/>
  <c r="BN70" i="14" s="1"/>
  <c r="AH61" i="14"/>
  <c r="AH60" i="14" s="1"/>
  <c r="DV61" i="14"/>
  <c r="DV60" i="14" s="1"/>
  <c r="AH66" i="14"/>
  <c r="AH65" i="14" s="1"/>
  <c r="DV66" i="14"/>
  <c r="DV65" i="14" s="1"/>
  <c r="AD69" i="14"/>
  <c r="ED76" i="14"/>
  <c r="ED75" i="14" s="1"/>
  <c r="CT74" i="14"/>
  <c r="EA69" i="14"/>
  <c r="AB61" i="14"/>
  <c r="AB60" i="14" s="1"/>
  <c r="DW61" i="14"/>
  <c r="DW60" i="14" s="1"/>
  <c r="AI66" i="14"/>
  <c r="AI65" i="14" s="1"/>
  <c r="DW66" i="14"/>
  <c r="DW65" i="14" s="1"/>
  <c r="EA64" i="14"/>
  <c r="AE69" i="14"/>
  <c r="CU71" i="14"/>
  <c r="CU70" i="14" s="1"/>
  <c r="BO76" i="14"/>
  <c r="BO75" i="14" s="1"/>
  <c r="AI81" i="14"/>
  <c r="AI80" i="14" s="1"/>
  <c r="DW81" i="14"/>
  <c r="DW80" i="14" s="1"/>
  <c r="CV76" i="14"/>
  <c r="CV75" i="14" s="1"/>
  <c r="DX61" i="14"/>
  <c r="DX60" i="14" s="1"/>
  <c r="BH66" i="14"/>
  <c r="BH65" i="14" s="1"/>
  <c r="DX64" i="14"/>
  <c r="AF69" i="14"/>
  <c r="CV69" i="14"/>
  <c r="BP76" i="14"/>
  <c r="BP75" i="14" s="1"/>
  <c r="BH79" i="14"/>
  <c r="BH61" i="14"/>
  <c r="BH60" i="14" s="1"/>
  <c r="BI61" i="14"/>
  <c r="BI60" i="14" s="1"/>
  <c r="DY61" i="14"/>
  <c r="DY60" i="14" s="1"/>
  <c r="BI66" i="14"/>
  <c r="BI65" i="14" s="1"/>
  <c r="DY66" i="14"/>
  <c r="DY65" i="14" s="1"/>
  <c r="EC64" i="14"/>
  <c r="CW69" i="14"/>
  <c r="AE64" i="14"/>
  <c r="AI69" i="14"/>
  <c r="AA74" i="14"/>
  <c r="AB81" i="14"/>
  <c r="AB80" i="14" s="1"/>
  <c r="AB79" i="14"/>
  <c r="CV81" i="14"/>
  <c r="CV80" i="14" s="1"/>
  <c r="CV79" i="14"/>
  <c r="AB59" i="14"/>
  <c r="BL59" i="14"/>
  <c r="CV59" i="14"/>
  <c r="DX59" i="14"/>
  <c r="AF64" i="14"/>
  <c r="CR64" i="14"/>
  <c r="EB64" i="14"/>
  <c r="CU66" i="14"/>
  <c r="CU65" i="14" s="1"/>
  <c r="DX66" i="14"/>
  <c r="DX65" i="14" s="1"/>
  <c r="BN69" i="14"/>
  <c r="CP69" i="14"/>
  <c r="AE71" i="14"/>
  <c r="AE70" i="14" s="1"/>
  <c r="BK71" i="14"/>
  <c r="BK70" i="14" s="1"/>
  <c r="CW71" i="14"/>
  <c r="CW70" i="14" s="1"/>
  <c r="DZ71" i="14"/>
  <c r="DZ70" i="14" s="1"/>
  <c r="AB74" i="14"/>
  <c r="BP74" i="14"/>
  <c r="DX76" i="14"/>
  <c r="DX75" i="14" s="1"/>
  <c r="AI79" i="14"/>
  <c r="CR81" i="14"/>
  <c r="CR80" i="14" s="1"/>
  <c r="CU59" i="14"/>
  <c r="AA61" i="14"/>
  <c r="AA60" i="14" s="1"/>
  <c r="BI71" i="14"/>
  <c r="BI70" i="14" s="1"/>
  <c r="BI69" i="14"/>
  <c r="AC76" i="14"/>
  <c r="AC75" i="14" s="1"/>
  <c r="AC74" i="14"/>
  <c r="CO76" i="14"/>
  <c r="CO75" i="14" s="1"/>
  <c r="CO74" i="14"/>
  <c r="CW76" i="14"/>
  <c r="CW75" i="14" s="1"/>
  <c r="CW74" i="14"/>
  <c r="AC81" i="14"/>
  <c r="AC80" i="14" s="1"/>
  <c r="AC79" i="14"/>
  <c r="BI81" i="14"/>
  <c r="BI80" i="14" s="1"/>
  <c r="BI79" i="14"/>
  <c r="CO81" i="14"/>
  <c r="CO80" i="14" s="1"/>
  <c r="CO79" i="14"/>
  <c r="CW81" i="14"/>
  <c r="CW80" i="14" s="1"/>
  <c r="CW79" i="14"/>
  <c r="EC81" i="14"/>
  <c r="EC80" i="14" s="1"/>
  <c r="EC79" i="14"/>
  <c r="AC59" i="14"/>
  <c r="BM59" i="14"/>
  <c r="CO59" i="14"/>
  <c r="CW59" i="14"/>
  <c r="DY59" i="14"/>
  <c r="AG64" i="14"/>
  <c r="CS64" i="14"/>
  <c r="CV66" i="14"/>
  <c r="CV65" i="14" s="1"/>
  <c r="AA69" i="14"/>
  <c r="BO69" i="14"/>
  <c r="CQ69" i="14"/>
  <c r="AF71" i="14"/>
  <c r="AF70" i="14" s="1"/>
  <c r="BL71" i="14"/>
  <c r="BL70" i="14" s="1"/>
  <c r="EA71" i="14"/>
  <c r="EA70" i="14" s="1"/>
  <c r="AE74" i="14"/>
  <c r="CU74" i="14"/>
  <c r="BH76" i="14"/>
  <c r="BH75" i="14" s="1"/>
  <c r="EA76" i="14"/>
  <c r="EA75" i="14" s="1"/>
  <c r="BH81" i="14"/>
  <c r="BH80" i="14" s="1"/>
  <c r="CU81" i="14"/>
  <c r="CU80" i="14" s="1"/>
  <c r="BJ71" i="14"/>
  <c r="BJ70" i="14" s="1"/>
  <c r="BJ69" i="14"/>
  <c r="DV71" i="14"/>
  <c r="DV70" i="14" s="1"/>
  <c r="DV69" i="14"/>
  <c r="ED71" i="14"/>
  <c r="ED70" i="14" s="1"/>
  <c r="ED69" i="14"/>
  <c r="AD76" i="14"/>
  <c r="AD75" i="14" s="1"/>
  <c r="AD74" i="14"/>
  <c r="CP76" i="14"/>
  <c r="CP75" i="14" s="1"/>
  <c r="CP74" i="14"/>
  <c r="AD81" i="14"/>
  <c r="AD80" i="14" s="1"/>
  <c r="AD79" i="14"/>
  <c r="BJ81" i="14"/>
  <c r="BJ80" i="14" s="1"/>
  <c r="BJ79" i="14"/>
  <c r="CP81" i="14"/>
  <c r="CP80" i="14" s="1"/>
  <c r="CP79" i="14"/>
  <c r="DV81" i="14"/>
  <c r="DV80" i="14" s="1"/>
  <c r="DV79" i="14"/>
  <c r="ED81" i="14"/>
  <c r="ED80" i="14" s="1"/>
  <c r="ED79" i="14"/>
  <c r="AD59" i="14"/>
  <c r="BN59" i="14"/>
  <c r="CP59" i="14"/>
  <c r="DZ59" i="14"/>
  <c r="AH64" i="14"/>
  <c r="BJ64" i="14"/>
  <c r="DV64" i="14"/>
  <c r="ED64" i="14"/>
  <c r="AB69" i="14"/>
  <c r="BP69" i="14"/>
  <c r="CR69" i="14"/>
  <c r="DW69" i="14"/>
  <c r="AF74" i="14"/>
  <c r="CV74" i="14"/>
  <c r="BI76" i="14"/>
  <c r="BI75" i="14" s="1"/>
  <c r="CQ76" i="14"/>
  <c r="CQ75" i="14" s="1"/>
  <c r="DW79" i="14"/>
  <c r="AA81" i="14"/>
  <c r="AA80" i="14" s="1"/>
  <c r="BK81" i="14"/>
  <c r="BK80" i="14" s="1"/>
  <c r="AI59" i="14"/>
  <c r="BK61" i="14"/>
  <c r="BK60" i="14" s="1"/>
  <c r="AE81" i="14"/>
  <c r="AE80" i="14" s="1"/>
  <c r="AE79" i="14"/>
  <c r="AE59" i="14"/>
  <c r="BO59" i="14"/>
  <c r="CQ59" i="14"/>
  <c r="EA59" i="14"/>
  <c r="AA64" i="14"/>
  <c r="AI64" i="14"/>
  <c r="BK64" i="14"/>
  <c r="DW64" i="14"/>
  <c r="AC69" i="14"/>
  <c r="CU69" i="14"/>
  <c r="DX69" i="14"/>
  <c r="AG74" i="14"/>
  <c r="EB74" i="14"/>
  <c r="BL76" i="14"/>
  <c r="BL75" i="14" s="1"/>
  <c r="EB79" i="14"/>
  <c r="BO81" i="14"/>
  <c r="BO80" i="14" s="1"/>
  <c r="BO79" i="14"/>
  <c r="BO74" i="14"/>
  <c r="BK76" i="14"/>
  <c r="BK75" i="14" s="1"/>
  <c r="DW76" i="14"/>
  <c r="DW75" i="14" s="1"/>
  <c r="CR76" i="14"/>
  <c r="CR75" i="14" s="1"/>
  <c r="BL81" i="14"/>
  <c r="BL80" i="14" s="1"/>
  <c r="BL79" i="14"/>
  <c r="DX81" i="14"/>
  <c r="DX80" i="14" s="1"/>
  <c r="DX79" i="14"/>
  <c r="AF59" i="14"/>
  <c r="BH59" i="14"/>
  <c r="BP59" i="14"/>
  <c r="CR59" i="14"/>
  <c r="EB59" i="14"/>
  <c r="BL64" i="14"/>
  <c r="CQ66" i="14"/>
  <c r="CQ65" i="14" s="1"/>
  <c r="BJ74" i="14"/>
  <c r="EC74" i="14"/>
  <c r="EA81" i="14"/>
  <c r="EA80" i="14" s="1"/>
  <c r="EA79" i="14"/>
  <c r="DW59" i="14"/>
  <c r="EC71" i="14"/>
  <c r="EC70" i="14" s="1"/>
  <c r="EC69" i="14"/>
  <c r="CQ81" i="14"/>
  <c r="CQ80" i="14" s="1"/>
  <c r="CQ79" i="14"/>
  <c r="AC66" i="14"/>
  <c r="AC65" i="14" s="1"/>
  <c r="CO66" i="14"/>
  <c r="CO65" i="14" s="1"/>
  <c r="CW66" i="14"/>
  <c r="CW65" i="14" s="1"/>
  <c r="AG71" i="14"/>
  <c r="AG70" i="14" s="1"/>
  <c r="AG69" i="14"/>
  <c r="CS71" i="14"/>
  <c r="CS70" i="14" s="1"/>
  <c r="CS69" i="14"/>
  <c r="BM76" i="14"/>
  <c r="BM75" i="14" s="1"/>
  <c r="BM74" i="14"/>
  <c r="CS76" i="14"/>
  <c r="CS75" i="14" s="1"/>
  <c r="DY76" i="14"/>
  <c r="DY75" i="14" s="1"/>
  <c r="DY74" i="14"/>
  <c r="AG81" i="14"/>
  <c r="AG80" i="14" s="1"/>
  <c r="AG79" i="14"/>
  <c r="BM81" i="14"/>
  <c r="BM80" i="14" s="1"/>
  <c r="BM79" i="14"/>
  <c r="CS81" i="14"/>
  <c r="CS80" i="14" s="1"/>
  <c r="CS79" i="14"/>
  <c r="DY81" i="14"/>
  <c r="DY80" i="14" s="1"/>
  <c r="DY79" i="14"/>
  <c r="AG59" i="14"/>
  <c r="BI59" i="14"/>
  <c r="CS59" i="14"/>
  <c r="EC59" i="14"/>
  <c r="AC64" i="14"/>
  <c r="BM64" i="14"/>
  <c r="CO64" i="14"/>
  <c r="CW64" i="14"/>
  <c r="DY64" i="14"/>
  <c r="AI74" i="14"/>
  <c r="BK74" i="14"/>
  <c r="ED74" i="14"/>
  <c r="AD66" i="14"/>
  <c r="AD65" i="14" s="1"/>
  <c r="CP66" i="14"/>
  <c r="CP65" i="14" s="1"/>
  <c r="AH71" i="14"/>
  <c r="AH70" i="14" s="1"/>
  <c r="AH69" i="14"/>
  <c r="CT71" i="14"/>
  <c r="CT70" i="14" s="1"/>
  <c r="CT69" i="14"/>
  <c r="AH76" i="14"/>
  <c r="AH75" i="14" s="1"/>
  <c r="BN76" i="14"/>
  <c r="BN75" i="14" s="1"/>
  <c r="BN74" i="14"/>
  <c r="CT76" i="14"/>
  <c r="CT75" i="14" s="1"/>
  <c r="DZ76" i="14"/>
  <c r="DZ75" i="14" s="1"/>
  <c r="DZ74" i="14"/>
  <c r="AH81" i="14"/>
  <c r="AH80" i="14" s="1"/>
  <c r="AH79" i="14"/>
  <c r="BN81" i="14"/>
  <c r="BN80" i="14" s="1"/>
  <c r="BN79" i="14"/>
  <c r="CT81" i="14"/>
  <c r="CT80" i="14" s="1"/>
  <c r="CT79" i="14"/>
  <c r="DZ81" i="14"/>
  <c r="DZ80" i="14" s="1"/>
  <c r="DZ79" i="14"/>
  <c r="AH59" i="14"/>
  <c r="BJ59" i="14"/>
  <c r="CT59" i="14"/>
  <c r="DV59" i="14"/>
  <c r="ED59" i="14"/>
  <c r="AD64" i="14"/>
  <c r="BN64" i="14"/>
  <c r="CP64" i="14"/>
  <c r="DZ64" i="14"/>
  <c r="CR74" i="14"/>
  <c r="D16" i="3" l="1"/>
  <c r="E16" i="3" s="1"/>
  <c r="D15" i="3"/>
  <c r="E15" i="3" s="1"/>
  <c r="C8" i="3"/>
  <c r="C7" i="3"/>
  <c r="C6" i="3"/>
  <c r="C10" i="3" s="1"/>
  <c r="C9" i="3" l="1"/>
  <c r="E18" i="3"/>
  <c r="E17" i="3"/>
  <c r="D47" i="2" l="1"/>
  <c r="C47" i="2"/>
  <c r="D45" i="2"/>
  <c r="D46" i="2" s="1"/>
  <c r="C45" i="2"/>
  <c r="C46" i="2" s="1"/>
  <c r="D44" i="2"/>
  <c r="C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E2" i="2"/>
  <c r="D43" i="1"/>
  <c r="D41" i="1"/>
  <c r="C43" i="1"/>
  <c r="C41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  <c r="C40" i="1"/>
  <c r="D40" i="1"/>
  <c r="E47" i="2" l="1"/>
  <c r="E45" i="2"/>
  <c r="E46" i="2" s="1"/>
  <c r="E44" i="2"/>
  <c r="C42" i="1"/>
  <c r="D42" i="1"/>
  <c r="E43" i="1"/>
  <c r="E40" i="1"/>
  <c r="E41" i="1"/>
  <c r="E42" i="1" s="1"/>
  <c r="F27" i="25" l="1"/>
  <c r="F39" i="25" s="1"/>
  <c r="F33" i="25"/>
  <c r="F35" i="25"/>
  <c r="F34" i="25" s="1"/>
  <c r="F25" i="25"/>
  <c r="F26" i="2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2" authorId="0" shapeId="0" xr:uid="{00000000-0006-0000-0000-000001000000}">
      <text>
        <r>
          <rPr>
            <sz val="11"/>
            <color rgb="FF000000"/>
            <rFont val="Aptos Narrow"/>
            <family val="2"/>
          </rPr>
          <t>Value was calculated excluding outliers.</t>
        </r>
      </text>
    </comment>
    <comment ref="C10" authorId="0" shapeId="0" xr:uid="{00000000-0006-0000-0000-000002000000}">
      <text>
        <r>
          <rPr>
            <sz val="11"/>
            <color rgb="FF000000"/>
            <rFont val="Aptos Narrow"/>
            <family val="2"/>
          </rPr>
          <t>Value was calculated excluding outliers.</t>
        </r>
      </text>
    </comment>
    <comment ref="D13" authorId="0" shapeId="0" xr:uid="{00000000-0006-0000-0000-000003000000}">
      <text>
        <r>
          <rPr>
            <sz val="11"/>
            <color indexed="8"/>
            <rFont val="Aptos Narrow"/>
            <family val="2"/>
            <scheme val="minor"/>
          </rPr>
          <t>Value was calculated excluding outliers.</t>
        </r>
      </text>
    </comment>
    <comment ref="D23" authorId="0" shapeId="0" xr:uid="{00000000-0006-0000-0000-000004000000}">
      <text>
        <r>
          <rPr>
            <sz val="11"/>
            <color indexed="8"/>
            <rFont val="Aptos Narrow"/>
            <family val="2"/>
            <scheme val="minor"/>
          </rPr>
          <t>Value was calculated excluding outliers.</t>
        </r>
      </text>
    </comment>
    <comment ref="C34" authorId="0" shapeId="0" xr:uid="{00000000-0006-0000-0000-000006000000}">
      <text>
        <r>
          <rPr>
            <sz val="11"/>
            <color rgb="FF000000"/>
            <rFont val="Aptos Narrow"/>
            <family val="2"/>
          </rPr>
          <t>Value was calculated excluding outliers.</t>
        </r>
      </text>
    </comment>
    <comment ref="D34" authorId="0" shapeId="0" xr:uid="{00000000-0006-0000-0000-000005000000}">
      <text>
        <r>
          <rPr>
            <sz val="11"/>
            <color indexed="8"/>
            <rFont val="Aptos Narrow"/>
            <family val="2"/>
            <scheme val="minor"/>
          </rPr>
          <t>Value was calculated excluding outliers.</t>
        </r>
      </text>
    </comment>
    <comment ref="D36" authorId="0" shapeId="0" xr:uid="{00000000-0006-0000-0000-000008000000}">
      <text>
        <r>
          <rPr>
            <sz val="11"/>
            <color rgb="FF000000"/>
            <rFont val="Aptos Narrow"/>
            <family val="2"/>
          </rPr>
          <t>Value was calculated excluding outliers.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4" authorId="0" shapeId="0" xr:uid="{62AD92C8-DB9F-6B46-86E4-9162032D76D3}">
      <text>
        <r>
          <rPr>
            <sz val="11"/>
            <color indexed="8"/>
            <rFont val="Aptos Narrow"/>
            <family val="2"/>
            <scheme val="minor"/>
          </rPr>
          <t>Value was calculated excluding outliers.</t>
        </r>
      </text>
    </comment>
    <comment ref="D7" authorId="0" shapeId="0" xr:uid="{8A5143F3-CB86-214F-BC62-FAA2E5A79707}">
      <text>
        <r>
          <rPr>
            <sz val="11"/>
            <color indexed="8"/>
            <rFont val="Aptos Narrow"/>
            <family val="2"/>
            <scheme val="minor"/>
          </rPr>
          <t>Value was calculated excluding outliers.</t>
        </r>
      </text>
    </comment>
    <comment ref="D11" authorId="0" shapeId="0" xr:uid="{0E976A20-4146-2D44-B1B5-BF3D14A0B496}">
      <text>
        <r>
          <rPr>
            <sz val="11"/>
            <color rgb="FF000000"/>
            <rFont val="Aptos Narrow"/>
            <family val="2"/>
          </rPr>
          <t>Value was calculated excluding outliers.</t>
        </r>
      </text>
    </comment>
    <comment ref="D13" authorId="0" shapeId="0" xr:uid="{A29C7AFD-A048-7846-A45B-80C062044B6E}">
      <text>
        <r>
          <rPr>
            <sz val="11"/>
            <color indexed="8"/>
            <rFont val="Aptos Narrow"/>
            <family val="2"/>
            <scheme val="minor"/>
          </rPr>
          <t>Value was calculated excluding outliers.</t>
        </r>
      </text>
    </comment>
    <comment ref="D15" authorId="0" shapeId="0" xr:uid="{99E33B57-A42B-DB4A-BA18-E796B3D01694}">
      <text>
        <r>
          <rPr>
            <sz val="11"/>
            <color indexed="8"/>
            <rFont val="Aptos Narrow"/>
            <family val="2"/>
            <scheme val="minor"/>
          </rPr>
          <t>Value was calculated excluding outliers.</t>
        </r>
      </text>
    </comment>
    <comment ref="C27" authorId="0" shapeId="0" xr:uid="{CD3CD1D9-1CFB-F64A-9857-C56A6C727A1B}">
      <text>
        <r>
          <rPr>
            <sz val="11"/>
            <color rgb="FF000000"/>
            <rFont val="Aptos Narrow"/>
            <family val="2"/>
          </rPr>
          <t>Value was calculated excluding outliers.</t>
        </r>
      </text>
    </comment>
    <comment ref="D29" authorId="0" shapeId="0" xr:uid="{DEB7C984-5D58-6944-8146-40B8FA5D1E36}">
      <text>
        <r>
          <rPr>
            <sz val="11"/>
            <color indexed="8"/>
            <rFont val="Aptos Narrow"/>
            <family val="2"/>
            <scheme val="minor"/>
          </rPr>
          <t>Value was calculated excluding outliers.</t>
        </r>
      </text>
    </comment>
    <comment ref="D31" authorId="0" shapeId="0" xr:uid="{7E07BC00-89E2-D94B-88E3-29925AB68BB8}">
      <text>
        <r>
          <rPr>
            <sz val="11"/>
            <color indexed="8"/>
            <rFont val="Aptos Narrow"/>
            <family val="2"/>
            <scheme val="minor"/>
          </rPr>
          <t>Value was calculated excluding outliers.</t>
        </r>
      </text>
    </comment>
    <comment ref="C32" authorId="0" shapeId="0" xr:uid="{30BB88E6-57E8-6B4F-97DF-54EA0D9CD7EC}">
      <text>
        <r>
          <rPr>
            <sz val="11"/>
            <color rgb="FF000000"/>
            <rFont val="Aptos Narrow"/>
            <family val="2"/>
          </rPr>
          <t>Value was calculated excluding outliers.</t>
        </r>
      </text>
    </comment>
    <comment ref="D32" authorId="0" shapeId="0" xr:uid="{E812D47F-7853-3B4A-B3E3-79BC8E68CA28}">
      <text>
        <r>
          <rPr>
            <sz val="11"/>
            <color indexed="8"/>
            <rFont val="Aptos Narrow"/>
            <family val="2"/>
            <scheme val="minor"/>
          </rPr>
          <t>Value was calculated excluding outliers.</t>
        </r>
      </text>
    </comment>
    <comment ref="D34" authorId="0" shapeId="0" xr:uid="{ED02D172-ADD1-3045-AB7E-DB546C6260DE}">
      <text>
        <r>
          <rPr>
            <sz val="11"/>
            <color indexed="8"/>
            <rFont val="Aptos Narrow"/>
            <family val="2"/>
            <scheme val="minor"/>
          </rPr>
          <t>Value was calculated excluding outliers.</t>
        </r>
      </text>
    </comment>
    <comment ref="C35" authorId="0" shapeId="0" xr:uid="{6FD43504-0760-6246-9BFA-D0C7815BA9DF}">
      <text>
        <r>
          <rPr>
            <sz val="11"/>
            <color rgb="FF000000"/>
            <rFont val="Aptos Narrow"/>
            <family val="2"/>
          </rPr>
          <t>Value was calculated excluding outliers.</t>
        </r>
      </text>
    </comment>
    <comment ref="D35" authorId="0" shapeId="0" xr:uid="{48DE0AFB-1B4E-154F-ACE9-85E40146CB60}">
      <text>
        <r>
          <rPr>
            <sz val="11"/>
            <color indexed="8"/>
            <rFont val="Aptos Narrow"/>
            <family val="2"/>
            <scheme val="minor"/>
          </rPr>
          <t>Value was calculated excluding outliers.</t>
        </r>
      </text>
    </comment>
    <comment ref="C36" authorId="0" shapeId="0" xr:uid="{BE196D73-E7CA-0E47-BA33-EF29CAA3F887}">
      <text>
        <r>
          <rPr>
            <sz val="11"/>
            <color rgb="FF000000"/>
            <rFont val="Aptos Narrow"/>
            <family val="2"/>
          </rPr>
          <t>Value was calculated excluding outliers.</t>
        </r>
      </text>
    </comment>
    <comment ref="D36" authorId="0" shapeId="0" xr:uid="{C4E70BF8-C3BB-B940-B672-FA6465D3313C}">
      <text>
        <r>
          <rPr>
            <sz val="11"/>
            <color indexed="8"/>
            <rFont val="Aptos Narrow"/>
            <family val="2"/>
            <scheme val="minor"/>
          </rPr>
          <t>Value was calculated excluding outliers.</t>
        </r>
      </text>
    </comment>
    <comment ref="D39" authorId="0" shapeId="0" xr:uid="{0C88FFD1-8F2E-B14F-BB21-A4667D50F3E5}">
      <text>
        <r>
          <rPr>
            <sz val="11"/>
            <color indexed="8"/>
            <rFont val="Aptos Narrow"/>
            <family val="2"/>
            <scheme val="minor"/>
          </rPr>
          <t>Value was calculated excluding outliers.</t>
        </r>
      </text>
    </comment>
    <comment ref="D41" authorId="0" shapeId="0" xr:uid="{50DB5763-76E2-2947-8063-7220CC4FF573}">
      <text>
        <r>
          <rPr>
            <sz val="11"/>
            <color indexed="8"/>
            <rFont val="Aptos Narrow"/>
            <family val="2"/>
            <scheme val="minor"/>
          </rPr>
          <t>Value was calculated excluding outliers.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Lab, Marinelli</author>
  </authors>
  <commentList>
    <comment ref="M19" authorId="0" shapeId="0" xr:uid="{2BB06D5B-7F74-044A-938A-8B3FE00CF6E7}">
      <text>
        <r>
          <rPr>
            <b/>
            <sz val="9"/>
            <color indexed="81"/>
            <rFont val="Tahoma"/>
            <family val="2"/>
          </rPr>
          <t>Lab, Marinelli:</t>
        </r>
        <r>
          <rPr>
            <sz val="9"/>
            <color indexed="81"/>
            <rFont val="Tahoma"/>
            <family val="2"/>
          </rPr>
          <t xml:space="preserve">
tether/tygon found leaking when flushing syringe at the end of run. </t>
        </r>
      </text>
    </comment>
    <comment ref="AT19" authorId="0" shapeId="0" xr:uid="{FC0AD3A6-889E-984B-9698-74DB6230230F}">
      <text>
        <r>
          <rPr>
            <b/>
            <sz val="9"/>
            <color indexed="81"/>
            <rFont val="Tahoma"/>
            <family val="2"/>
          </rPr>
          <t>Lab, Marinelli:</t>
        </r>
        <r>
          <rPr>
            <sz val="9"/>
            <color indexed="81"/>
            <rFont val="Tahoma"/>
            <family val="2"/>
          </rPr>
          <t xml:space="preserve">
tether/tygon found leaking when flushing syringe at the end of run. </t>
        </r>
      </text>
    </comment>
    <comment ref="CA19" authorId="0" shapeId="0" xr:uid="{C850620C-BA4C-2E43-B736-7D18A3868336}">
      <text>
        <r>
          <rPr>
            <b/>
            <sz val="9"/>
            <color indexed="81"/>
            <rFont val="Tahoma"/>
            <family val="2"/>
          </rPr>
          <t>Lab, Marinelli:</t>
        </r>
        <r>
          <rPr>
            <sz val="9"/>
            <color indexed="81"/>
            <rFont val="Tahoma"/>
            <family val="2"/>
          </rPr>
          <t xml:space="preserve">
tether/tygon found leaking when flushing syringe at the end of run. </t>
        </r>
      </text>
    </comment>
    <comment ref="S22" authorId="0" shapeId="0" xr:uid="{204F260F-633F-544F-927B-9564F10D2070}">
      <text>
        <r>
          <rPr>
            <b/>
            <sz val="9"/>
            <color indexed="81"/>
            <rFont val="Tahoma"/>
            <family val="2"/>
          </rPr>
          <t>Lab, Marinelli:</t>
        </r>
        <r>
          <rPr>
            <sz val="9"/>
            <color indexed="81"/>
            <rFont val="Tahoma"/>
            <family val="2"/>
          </rPr>
          <t xml:space="preserve">
cut tether many times. Had to go upstaires to make more tethers, was cut when came back. Discard data?</t>
        </r>
      </text>
    </comment>
    <comment ref="AZ22" authorId="0" shapeId="0" xr:uid="{1BA9F9DB-82E1-B443-BD21-BF0B58BCA5A6}">
      <text>
        <r>
          <rPr>
            <b/>
            <sz val="9"/>
            <color indexed="81"/>
            <rFont val="Tahoma"/>
            <family val="2"/>
          </rPr>
          <t>Lab, Marinelli:</t>
        </r>
        <r>
          <rPr>
            <sz val="9"/>
            <color indexed="81"/>
            <rFont val="Tahoma"/>
            <family val="2"/>
          </rPr>
          <t xml:space="preserve">
cut tether many times. Had to go upstaires to make more tethers, was cut when came back. Discard data?</t>
        </r>
      </text>
    </comment>
    <comment ref="CG22" authorId="0" shapeId="0" xr:uid="{232096A7-62D9-8145-8721-4DBA838CB54E}">
      <text>
        <r>
          <rPr>
            <b/>
            <sz val="9"/>
            <color indexed="81"/>
            <rFont val="Tahoma"/>
            <family val="2"/>
          </rPr>
          <t>Lab, Marinelli:</t>
        </r>
        <r>
          <rPr>
            <sz val="9"/>
            <color indexed="81"/>
            <rFont val="Tahoma"/>
            <family val="2"/>
          </rPr>
          <t xml:space="preserve">
cut tether many times. Had to go upstaires to make more tethers, was cut when came back. Discard data?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<sst xmlns="http://schemas.openxmlformats.org/spreadsheetml/2006/main" count="3594" uniqueCount="908">
  <si>
    <t>Molecule Name</t>
  </si>
  <si>
    <t>Lance-FRET kinase assay_two positive control rows: Run Date</t>
  </si>
  <si>
    <t>CIDD-0072424</t>
  </si>
  <si>
    <t>2020-02-07</t>
  </si>
  <si>
    <t>2020-08-05</t>
  </si>
  <si>
    <t>2019-10-04</t>
  </si>
  <si>
    <t>2019-09-18</t>
  </si>
  <si>
    <t>2019-08-09</t>
  </si>
  <si>
    <t>2019-07-30</t>
  </si>
  <si>
    <t>2019-07-19</t>
  </si>
  <si>
    <t>2019-06-27</t>
  </si>
  <si>
    <t>2019-06-21</t>
  </si>
  <si>
    <t>2019-06-18</t>
  </si>
  <si>
    <t>2019-06-11</t>
  </si>
  <si>
    <t>2019-06-07</t>
  </si>
  <si>
    <t>2019-06-06</t>
  </si>
  <si>
    <t>2019-05-02</t>
  </si>
  <si>
    <t>2019-05-01</t>
  </si>
  <si>
    <t>2019-04-30</t>
  </si>
  <si>
    <t>2019-04-10</t>
  </si>
  <si>
    <t>2019-04-08</t>
  </si>
  <si>
    <t>2019-04-02</t>
  </si>
  <si>
    <t>2019-04-01</t>
  </si>
  <si>
    <t>2019-03-28</t>
  </si>
  <si>
    <t>2019-03-25</t>
  </si>
  <si>
    <t>2019-03-22</t>
  </si>
  <si>
    <t>2019-03-21</t>
  </si>
  <si>
    <t>2019-03-20</t>
  </si>
  <si>
    <t>2019-03-19</t>
  </si>
  <si>
    <t>2019-03-18</t>
  </si>
  <si>
    <t>2019-03-15</t>
  </si>
  <si>
    <t>2019-03-13</t>
  </si>
  <si>
    <t>2019-03-08</t>
  </si>
  <si>
    <t>2020-07-30</t>
  </si>
  <si>
    <t>Mean</t>
  </si>
  <si>
    <t>SD</t>
  </si>
  <si>
    <t>SEM</t>
  </si>
  <si>
    <t>CIDD-0150612</t>
  </si>
  <si>
    <t>2021-12-14</t>
  </si>
  <si>
    <t>2021-08-30</t>
  </si>
  <si>
    <t>2021-07-30</t>
  </si>
  <si>
    <t>2021-07-29</t>
  </si>
  <si>
    <t>2021-07-27</t>
  </si>
  <si>
    <t>2021-02-08</t>
  </si>
  <si>
    <t>2020-11-05</t>
  </si>
  <si>
    <t>2020-11-04</t>
  </si>
  <si>
    <t>2020-10-30</t>
  </si>
  <si>
    <t>2020-07-23</t>
  </si>
  <si>
    <t>2020-07-21</t>
  </si>
  <si>
    <t>2020-07-17</t>
  </si>
  <si>
    <t>2020-07-01</t>
  </si>
  <si>
    <t>2020-06-29</t>
  </si>
  <si>
    <t>2020-01-21</t>
  </si>
  <si>
    <t>2021-07-14</t>
  </si>
  <si>
    <t>2021-07-13</t>
  </si>
  <si>
    <t>2023-07-14</t>
  </si>
  <si>
    <t>2023-06-30</t>
  </si>
  <si>
    <t>2023-06-28</t>
  </si>
  <si>
    <t>2022-06-01</t>
  </si>
  <si>
    <t>2022-05-20</t>
  </si>
  <si>
    <t>2022-03-02</t>
  </si>
  <si>
    <t>2022-02-18</t>
  </si>
  <si>
    <t>2022-02-16</t>
  </si>
  <si>
    <t>2022-02-10</t>
  </si>
  <si>
    <t>2022-02-09</t>
  </si>
  <si>
    <t>2022-01-26</t>
  </si>
  <si>
    <t>2022-01-25</t>
  </si>
  <si>
    <t>2022-01-20</t>
  </si>
  <si>
    <t>2021-12-17</t>
  </si>
  <si>
    <t>2021-12-16</t>
  </si>
  <si>
    <t>2021-11-23</t>
  </si>
  <si>
    <t>2024-05-10</t>
  </si>
  <si>
    <t>2024-05-03</t>
  </si>
  <si>
    <t>2024-04-30</t>
  </si>
  <si>
    <t>2024-03-29</t>
  </si>
  <si>
    <t>Sample</t>
  </si>
  <si>
    <t>Measured (nM)</t>
  </si>
  <si>
    <t>Corrected (nM)</t>
  </si>
  <si>
    <t>612_sol_10</t>
  </si>
  <si>
    <t>612_sol_11</t>
  </si>
  <si>
    <t>612_sol_12</t>
  </si>
  <si>
    <t>LogD</t>
  </si>
  <si>
    <t>Measured (aqueous)</t>
  </si>
  <si>
    <t>Measured (organic)</t>
  </si>
  <si>
    <t>logD</t>
  </si>
  <si>
    <t>612_aq_13</t>
  </si>
  <si>
    <t>612_aq_14</t>
  </si>
  <si>
    <t>Plasma Stability</t>
  </si>
  <si>
    <t>% Absolute</t>
  </si>
  <si>
    <t>Ln Transform</t>
  </si>
  <si>
    <t>Time (min)</t>
  </si>
  <si>
    <t>612_hPL_0_76</t>
  </si>
  <si>
    <t>612_hPL_0_77</t>
  </si>
  <si>
    <t>612_hPL_0_78</t>
  </si>
  <si>
    <t>612_hPL_15_79</t>
  </si>
  <si>
    <t>612_hPL_15_80</t>
  </si>
  <si>
    <t>612_hPL_15_81</t>
  </si>
  <si>
    <t>612_hPL_30_82</t>
  </si>
  <si>
    <t>612_hPL_30_83</t>
  </si>
  <si>
    <t>612_hPL_30_84</t>
  </si>
  <si>
    <t>612_hPL_60_85</t>
  </si>
  <si>
    <t>612_hPL_60_86</t>
  </si>
  <si>
    <t>612_hPL_60_87</t>
  </si>
  <si>
    <t xml:space="preserve">t1/2: </t>
  </si>
  <si>
    <t>Procainamide</t>
  </si>
  <si>
    <t>PROAM_hPL_0_201</t>
  </si>
  <si>
    <t>PROAM_hPL_0_202</t>
  </si>
  <si>
    <t>PROAM_hPL_0_203</t>
  </si>
  <si>
    <t>PROAM_hPL_0_204</t>
  </si>
  <si>
    <t>PROAM_hPL_15_205</t>
  </si>
  <si>
    <t>PROAM_hPL_15_206</t>
  </si>
  <si>
    <t>PROAM_hPL_15_207</t>
  </si>
  <si>
    <t>PROAM_hPL_15_208</t>
  </si>
  <si>
    <t>PROAM_hPL_30_209</t>
  </si>
  <si>
    <t>PROAM_hPL_30_210</t>
  </si>
  <si>
    <t>PROAM_hPL_30_211</t>
  </si>
  <si>
    <t>PROAM_hPL_30_212</t>
  </si>
  <si>
    <t>PROAM_hPL_60_213</t>
  </si>
  <si>
    <t>PROAM_hPL_60_214</t>
  </si>
  <si>
    <t>PROAM_hPL_60_215</t>
  </si>
  <si>
    <t>PROAM_hPL_60_216</t>
  </si>
  <si>
    <t>PROAM_hPL_180_217</t>
  </si>
  <si>
    <t>PROAM_hPL_180_218</t>
  </si>
  <si>
    <t>PROAM_hPL_180_219</t>
  </si>
  <si>
    <t>PROAM_hPL_180_220</t>
  </si>
  <si>
    <t>Procaine</t>
  </si>
  <si>
    <t>Procaine_hPL_0_26</t>
  </si>
  <si>
    <t>Procaine_hPL_0_27</t>
  </si>
  <si>
    <t>Procaine_hPL_0_28</t>
  </si>
  <si>
    <t>Procaine_hPL_0_29</t>
  </si>
  <si>
    <t>Procaine_hPL_15_34</t>
  </si>
  <si>
    <t>Procaine_hPL_15_35</t>
  </si>
  <si>
    <t>Procaine_hPL_15_36</t>
  </si>
  <si>
    <t>Procaine_hPL_15_37</t>
  </si>
  <si>
    <t>Procaine_hPL_30_30</t>
  </si>
  <si>
    <t>Procaine_hPL_30_31</t>
  </si>
  <si>
    <t>Procaine_hPL_30_32</t>
  </si>
  <si>
    <t>Procaine_hPL_30_33</t>
  </si>
  <si>
    <t>Procaine_hPL_60_66</t>
  </si>
  <si>
    <t>Procaine_hPL_60_67</t>
  </si>
  <si>
    <t>Procaine_hPL_60_68</t>
  </si>
  <si>
    <t>Procaine_hPL_60_69</t>
  </si>
  <si>
    <t>Procaine_hPL_180_70</t>
  </si>
  <si>
    <t>Procaine_hPL_180_71</t>
  </si>
  <si>
    <t>Procaine_hPL_180_72</t>
  </si>
  <si>
    <t>Procaine_hPL_180_73</t>
  </si>
  <si>
    <t>Plasma Protein Binding</t>
  </si>
  <si>
    <t>% Recovery</t>
  </si>
  <si>
    <t>% Free</t>
  </si>
  <si>
    <t>% Bound</t>
  </si>
  <si>
    <t>mPPB_612_1W_61</t>
  </si>
  <si>
    <t>mPPB_612_1R_62</t>
  </si>
  <si>
    <t>mPPB_612_2W_63</t>
  </si>
  <si>
    <t>mPPB_612_2R_64</t>
  </si>
  <si>
    <t>mPPB_612_3W_65</t>
  </si>
  <si>
    <t>mPPB_612_3R_66</t>
  </si>
  <si>
    <t>Testosterone</t>
  </si>
  <si>
    <t>mPPB_TST_H_3W_195</t>
  </si>
  <si>
    <t>mPPB_TST_H_3R_196</t>
  </si>
  <si>
    <t>mPPB_TST_H_2W_193</t>
  </si>
  <si>
    <t>mPPB_TST_H_2R_194</t>
  </si>
  <si>
    <t>mPPB_TST_H_1W_191</t>
  </si>
  <si>
    <t>mPPB_TST_H_1R_192</t>
  </si>
  <si>
    <t>Metoprolol</t>
  </si>
  <si>
    <t>mPPB_MET_H_3W_208</t>
  </si>
  <si>
    <t>mPPB_MET_H_3R_209</t>
  </si>
  <si>
    <t>mPPB_MET_H_2W_206</t>
  </si>
  <si>
    <t>mPPB_MET_H_2R_207</t>
  </si>
  <si>
    <t>mPPB_MET_H_1W_204</t>
  </si>
  <si>
    <t>mPPB_MET_H_1R_205</t>
  </si>
  <si>
    <t>Microsomal Clearance</t>
  </si>
  <si>
    <t>612_HLM_0_61</t>
  </si>
  <si>
    <t>612_HLM_0_62</t>
  </si>
  <si>
    <t>612_HLM_0_63</t>
  </si>
  <si>
    <t>612_HLM_5_65</t>
  </si>
  <si>
    <t>612_HLM_5_66</t>
  </si>
  <si>
    <t>612_HLM_5_67</t>
  </si>
  <si>
    <t>612_HLM_15_69</t>
  </si>
  <si>
    <t>k</t>
  </si>
  <si>
    <t>612_HLM_15_70</t>
  </si>
  <si>
    <t>612_HLM_15_71</t>
  </si>
  <si>
    <t>t1/2</t>
  </si>
  <si>
    <t>612_HLM_30_73</t>
  </si>
  <si>
    <t>612_HLM_30_74</t>
  </si>
  <si>
    <t>CLint</t>
  </si>
  <si>
    <t>612_HLM_30_75</t>
  </si>
  <si>
    <t>612_HLM_60_77</t>
  </si>
  <si>
    <t>612_HLM_60_78</t>
  </si>
  <si>
    <t>612_HLM_60_79</t>
  </si>
  <si>
    <t>612_HLM_60-NADPH_1</t>
  </si>
  <si>
    <t>612_HLM_60-NADPH_2</t>
  </si>
  <si>
    <t>612_HLM_60-NADPH_3</t>
  </si>
  <si>
    <t>60 (-NADPH)</t>
  </si>
  <si>
    <t>TST HLM_1_0_02</t>
  </si>
  <si>
    <t>TST HLM_2_0_03</t>
  </si>
  <si>
    <t>TST HLM_3_0_04</t>
  </si>
  <si>
    <t>TST HLM_4_0_05</t>
  </si>
  <si>
    <t>TST HLM_1_5_06</t>
  </si>
  <si>
    <t>TST HLM_2_5_07</t>
  </si>
  <si>
    <t>TST HLM_3_5_08</t>
  </si>
  <si>
    <t>TST HLM_4_5_09</t>
  </si>
  <si>
    <t>TST HLM_1_15_10</t>
  </si>
  <si>
    <t>TST HLM_2_15_11</t>
  </si>
  <si>
    <t>TST HLM_3_15_12</t>
  </si>
  <si>
    <t>TST HLM_4_15_13</t>
  </si>
  <si>
    <t>TST HLM_1_30_14</t>
  </si>
  <si>
    <t>TST HLM_2_30_15</t>
  </si>
  <si>
    <t>TST HLM_3_30_16</t>
  </si>
  <si>
    <t>TST HLM_4_30_17</t>
  </si>
  <si>
    <t>TST HLM_1_60_18</t>
  </si>
  <si>
    <t>TST HLM_2_60_19</t>
  </si>
  <si>
    <t>TST HLM_3_60_20</t>
  </si>
  <si>
    <t>TST HLM_4_60_21</t>
  </si>
  <si>
    <t>TST HLM_1_60-NADPH_22</t>
  </si>
  <si>
    <t>TST HLM_2_60-NADPH_23</t>
  </si>
  <si>
    <t>TST HLM_3_60-NADPH_24</t>
  </si>
  <si>
    <t>TST HLM_4_60-NADPH_25</t>
  </si>
  <si>
    <t>Kinase activity (% of control)</t>
  </si>
  <si>
    <t>PKCε</t>
  </si>
  <si>
    <t>PKCδ</t>
  </si>
  <si>
    <t>PKCθ</t>
  </si>
  <si>
    <t>PKCγ</t>
  </si>
  <si>
    <t>PKCζ</t>
  </si>
  <si>
    <t>PKCβII</t>
  </si>
  <si>
    <t>PKCε:1</t>
  </si>
  <si>
    <t>PKCε:2</t>
  </si>
  <si>
    <t>PKCε:3</t>
  </si>
  <si>
    <t>PKCε:4</t>
  </si>
  <si>
    <t>PKCε:5</t>
  </si>
  <si>
    <t>PKCε:6</t>
  </si>
  <si>
    <t>PKCδ:1</t>
  </si>
  <si>
    <t>PKCδ:2</t>
  </si>
  <si>
    <t>PKCδ:3</t>
  </si>
  <si>
    <t>PKCθ:1</t>
  </si>
  <si>
    <t>PKCθ:2</t>
  </si>
  <si>
    <t>PKCθ:3</t>
  </si>
  <si>
    <t>PKCγ:1</t>
  </si>
  <si>
    <t>PKCγ:2</t>
  </si>
  <si>
    <t>PKCγ:3</t>
  </si>
  <si>
    <t>PKCζ:1</t>
  </si>
  <si>
    <t>PKCζ:2</t>
  </si>
  <si>
    <t>PKCζ:3</t>
  </si>
  <si>
    <t>PKCβII:1</t>
  </si>
  <si>
    <t>PKCβII:2</t>
  </si>
  <si>
    <t>PKCβII:3</t>
  </si>
  <si>
    <t>[ATP] µM</t>
  </si>
  <si>
    <t>log [CP612], M</t>
  </si>
  <si>
    <t>Kinase activity (% control)</t>
  </si>
  <si>
    <t>baseline</t>
  </si>
  <si>
    <t>Vehicle</t>
  </si>
  <si>
    <t>CP612</t>
  </si>
  <si>
    <t>Round</t>
  </si>
  <si>
    <t>rat#</t>
  </si>
  <si>
    <t>Sex</t>
  </si>
  <si>
    <t>Cage</t>
  </si>
  <si>
    <t>D1 Inf (FR1)</t>
  </si>
  <si>
    <t>D2 Inf (FR1)</t>
  </si>
  <si>
    <t>D3 Inf (FR1)</t>
  </si>
  <si>
    <t>D4 Inf (FR1)</t>
  </si>
  <si>
    <t>last-3 Inf (FR1)</t>
  </si>
  <si>
    <t>last-2 Inf (FR1)</t>
  </si>
  <si>
    <t>last-1 Inf (FR1)</t>
  </si>
  <si>
    <t>last Inf (FR1)</t>
  </si>
  <si>
    <t>D1 Inf (FR3)</t>
  </si>
  <si>
    <t>D2 Inf (FR3)</t>
  </si>
  <si>
    <t>D1 Inf (FR6)</t>
  </si>
  <si>
    <t>D2 Inf (FR6)</t>
  </si>
  <si>
    <t>D1 Inf (FR12)</t>
  </si>
  <si>
    <t>D2 Inf (FR12)</t>
  </si>
  <si>
    <t>D1 Inf (FR24)</t>
  </si>
  <si>
    <t>D2 Inf (FR24)</t>
  </si>
  <si>
    <t>D1 Inf (FR48)</t>
  </si>
  <si>
    <t>D2 Inf (FR48)</t>
  </si>
  <si>
    <t>D1 Inf (FR96)</t>
  </si>
  <si>
    <t>D2 Inf (FR96)</t>
  </si>
  <si>
    <t>AVG Inf (FR1_D1 to D4)</t>
  </si>
  <si>
    <t>AVG Inf (FR1_Last 4 FR1 days)</t>
  </si>
  <si>
    <t>AVG Inf (FR1_Last 2 FR1 days)</t>
  </si>
  <si>
    <t>AVG Inf (FR3)</t>
  </si>
  <si>
    <t>AVG Inf (FR6)</t>
  </si>
  <si>
    <t>AVG Inf (FR12)</t>
  </si>
  <si>
    <t>AVG Inf (FR24)</t>
  </si>
  <si>
    <t>AVG Inf (FR48)</t>
  </si>
  <si>
    <t>AVG Inf (FR96)</t>
  </si>
  <si>
    <t>D1 AH (FR1)</t>
  </si>
  <si>
    <t>D2 AH (FR1)</t>
  </si>
  <si>
    <t>D3 AH (FR1)</t>
  </si>
  <si>
    <t>D4 AH (FR1)</t>
  </si>
  <si>
    <t>last-3 AH (FR1)</t>
  </si>
  <si>
    <t>last-2 AH (FR1)</t>
  </si>
  <si>
    <t>last-1 AH (FR1)</t>
  </si>
  <si>
    <t>last AH (FR1)</t>
  </si>
  <si>
    <t>D1 AH (FR3)</t>
  </si>
  <si>
    <t>D2 AH (FR3)</t>
  </si>
  <si>
    <t>D1 AH (FR6)</t>
  </si>
  <si>
    <t>D2 AH (FR6)</t>
  </si>
  <si>
    <t>D1 AH (FR12)</t>
  </si>
  <si>
    <t>D2 AH (FR12)</t>
  </si>
  <si>
    <t>D1 AH (FR24)</t>
  </si>
  <si>
    <t>D2 AH (FR24)</t>
  </si>
  <si>
    <t>D1 AH (FR48)</t>
  </si>
  <si>
    <t>D2 AH (FR48)</t>
  </si>
  <si>
    <t>D1 AH (FR96)</t>
  </si>
  <si>
    <t>D2 AH (FR96)</t>
  </si>
  <si>
    <t>AVG AH (FR3)</t>
  </si>
  <si>
    <t>AVG AH (FR6)</t>
  </si>
  <si>
    <t>AVG AH (FR12)</t>
  </si>
  <si>
    <t>AVG AH (FR24)</t>
  </si>
  <si>
    <t>AVG AH (FR48)</t>
  </si>
  <si>
    <t>AVG AH (FR96)</t>
  </si>
  <si>
    <t>D1 IH (FR1)</t>
  </si>
  <si>
    <t>D2 IH (FR1)</t>
  </si>
  <si>
    <t>D3 IH (FR1)</t>
  </si>
  <si>
    <t>D4 IH (FR1)</t>
  </si>
  <si>
    <t>last-3 IH (FR1)</t>
  </si>
  <si>
    <t>last-2 IH (FR1)</t>
  </si>
  <si>
    <t>last-1 IH (FR1)</t>
  </si>
  <si>
    <t>last IH (FR1)</t>
  </si>
  <si>
    <t>D1 IH (FR3)</t>
  </si>
  <si>
    <t>D2 IH (FR3)</t>
  </si>
  <si>
    <t>D1 IH (FR6)</t>
  </si>
  <si>
    <t>D2 IH (FR6)</t>
  </si>
  <si>
    <t>D1 IH (FR12)</t>
  </si>
  <si>
    <t>D2 IH (FR12)</t>
  </si>
  <si>
    <t>D1 IH (FR24)</t>
  </si>
  <si>
    <t>D2 IH (FR24)</t>
  </si>
  <si>
    <t>D1 IH (FR48)</t>
  </si>
  <si>
    <t>D2 IH (FR48)</t>
  </si>
  <si>
    <t>D1 IH (FR96)</t>
  </si>
  <si>
    <t>D2 IH (FR96)</t>
  </si>
  <si>
    <t>AVG IH (FR1_D1 to D4)</t>
  </si>
  <si>
    <t>AVG IH (FR1_Last 4 FR1 days)</t>
  </si>
  <si>
    <t>AVG IH (FR1_Last 2 FR1 days)</t>
  </si>
  <si>
    <t>AVG IH (FR3)</t>
  </si>
  <si>
    <t>AVG IH (FR6)</t>
  </si>
  <si>
    <t>AVG IH (FR12)</t>
  </si>
  <si>
    <t>AVG IH (FR24)</t>
  </si>
  <si>
    <t>AVG IH (FR48)</t>
  </si>
  <si>
    <t>AVG IH (FR96)</t>
  </si>
  <si>
    <t>D1 Latency (FR1)</t>
  </si>
  <si>
    <t>D2 Latency (FR1)</t>
  </si>
  <si>
    <t>D3 Latency (FR1)</t>
  </si>
  <si>
    <t>D4 Latency (FR1)</t>
  </si>
  <si>
    <t>last-3 Latency (FR1)</t>
  </si>
  <si>
    <t>last-2 Latency (FR1)</t>
  </si>
  <si>
    <t>last-1 Latency (FR1)</t>
  </si>
  <si>
    <t>last Latency (FR1)</t>
  </si>
  <si>
    <t>D1 Latency (FR3)</t>
  </si>
  <si>
    <t>D2 Latency (FR3)</t>
  </si>
  <si>
    <t>D1 Latency (FR6)</t>
  </si>
  <si>
    <t>D2 Latency (FR6)</t>
  </si>
  <si>
    <t>D1 Latency (FR12)</t>
  </si>
  <si>
    <t>D2 Latency (FR12)</t>
  </si>
  <si>
    <t>D1 Latency (FR24)</t>
  </si>
  <si>
    <t>D2 Latency (FR24)</t>
  </si>
  <si>
    <t>D1 Latency (FR48)</t>
  </si>
  <si>
    <t>D2 Latency (FR48)</t>
  </si>
  <si>
    <t>D1 Latency (FR96)</t>
  </si>
  <si>
    <t>D2 Latency (FR96)</t>
  </si>
  <si>
    <t>AVG Latency (FR1_D1 to D4)</t>
  </si>
  <si>
    <t>AVG Latency (FR1_Last 4 FR1 days)</t>
  </si>
  <si>
    <t>AVG Latency (FR1_Last 2 FR1 days)</t>
  </si>
  <si>
    <t>AVG Latency (FR3)</t>
  </si>
  <si>
    <t>AVG Latency (FR6)</t>
  </si>
  <si>
    <t>AVG Latency (FR12)</t>
  </si>
  <si>
    <t>AVG Latency (FR24)</t>
  </si>
  <si>
    <t>AVG Latency (FR48)</t>
  </si>
  <si>
    <t>AVG Latency (FR96)</t>
  </si>
  <si>
    <t>E20</t>
  </si>
  <si>
    <t>Veh</t>
  </si>
  <si>
    <t>E21</t>
  </si>
  <si>
    <t>E42</t>
  </si>
  <si>
    <t>E43</t>
  </si>
  <si>
    <t>E44</t>
  </si>
  <si>
    <t>E14</t>
  </si>
  <si>
    <t>E15</t>
  </si>
  <si>
    <t>E25</t>
  </si>
  <si>
    <t>E36</t>
  </si>
  <si>
    <t/>
  </si>
  <si>
    <t>E37</t>
  </si>
  <si>
    <t>E16</t>
  </si>
  <si>
    <t>Mor</t>
  </si>
  <si>
    <t>E17</t>
  </si>
  <si>
    <t>E22</t>
  </si>
  <si>
    <t>E38</t>
  </si>
  <si>
    <t>E39</t>
  </si>
  <si>
    <t>E01</t>
  </si>
  <si>
    <t>E02</t>
  </si>
  <si>
    <t>E03</t>
  </si>
  <si>
    <t>E23</t>
  </si>
  <si>
    <t>E24</t>
  </si>
  <si>
    <t>Not patent</t>
  </si>
  <si>
    <t>E04</t>
  </si>
  <si>
    <t>CP612-Low</t>
  </si>
  <si>
    <t>E05</t>
  </si>
  <si>
    <t>E26</t>
  </si>
  <si>
    <t>E27</t>
  </si>
  <si>
    <t>E10</t>
  </si>
  <si>
    <t>E11</t>
  </si>
  <si>
    <t>E32</t>
  </si>
  <si>
    <t>E33</t>
  </si>
  <si>
    <t>E08</t>
  </si>
  <si>
    <t>CP612-Mid</t>
  </si>
  <si>
    <t>E09</t>
  </si>
  <si>
    <t>E30</t>
  </si>
  <si>
    <t>E31</t>
  </si>
  <si>
    <t>E18</t>
  </si>
  <si>
    <t>E19</t>
  </si>
  <si>
    <t>E40</t>
  </si>
  <si>
    <t>E41</t>
  </si>
  <si>
    <t>E12</t>
  </si>
  <si>
    <t>CP612-High</t>
  </si>
  <si>
    <t>E34</t>
  </si>
  <si>
    <t>E35</t>
  </si>
  <si>
    <t>E06</t>
  </si>
  <si>
    <t>E07</t>
  </si>
  <si>
    <t>E28</t>
  </si>
  <si>
    <t>E29</t>
  </si>
  <si>
    <t>E13</t>
  </si>
  <si>
    <t>Count</t>
  </si>
  <si>
    <t>CP612-Low + Mor</t>
  </si>
  <si>
    <t>CP612-Mid + Mor</t>
  </si>
  <si>
    <t>CP612-High + Mor</t>
  </si>
  <si>
    <t>D3 Inf (PR)</t>
  </si>
  <si>
    <t>D3 Breakin Point (PR)</t>
  </si>
  <si>
    <t>D3 AH (PR)</t>
  </si>
  <si>
    <t>D3 IH (PR)</t>
  </si>
  <si>
    <t>D3 Latency (PR)</t>
  </si>
  <si>
    <t>D1 mg/kg (FR6)</t>
  </si>
  <si>
    <t>D2 mg/kg (FR6)</t>
  </si>
  <si>
    <t>D3 mg/kg (PR)</t>
  </si>
  <si>
    <t>Group (SA)</t>
  </si>
  <si>
    <t>cage</t>
  </si>
  <si>
    <t>D5 Inf (FR3)</t>
  </si>
  <si>
    <t>D5 AH (FR3)</t>
  </si>
  <si>
    <t>D5 IH (FR3)</t>
  </si>
  <si>
    <t>D5 Latency (FR3)</t>
  </si>
  <si>
    <t>D6 Inf (FR3)</t>
  </si>
  <si>
    <t>D6 AH (FR3)</t>
  </si>
  <si>
    <t>D6 IH (FR3)</t>
  </si>
  <si>
    <t>D6 Latency (FR3)</t>
  </si>
  <si>
    <t>D7 Inf (FR3)</t>
  </si>
  <si>
    <t>D7 AH (FR3)</t>
  </si>
  <si>
    <t>D7 IH (FR3)</t>
  </si>
  <si>
    <t>D7 Latency (FR3)</t>
  </si>
  <si>
    <t>D8 Inf (FR3)</t>
  </si>
  <si>
    <t>D8 AH (FR3)</t>
  </si>
  <si>
    <t>D8 IH (FR3)</t>
  </si>
  <si>
    <t>D8 Latency (FR3)</t>
  </si>
  <si>
    <t>D9 Inf (FR3)</t>
  </si>
  <si>
    <t>D9 AH (FR3)</t>
  </si>
  <si>
    <t>D9 IH (FR3)</t>
  </si>
  <si>
    <t>D9 Latency (FR3)</t>
  </si>
  <si>
    <t>Inf (avg all)</t>
  </si>
  <si>
    <t>AH (avg all)</t>
  </si>
  <si>
    <t>D9 IH (avg all)</t>
  </si>
  <si>
    <t>D9 Latency (avg all)</t>
  </si>
  <si>
    <t>Inf (avg last 3 days)</t>
  </si>
  <si>
    <t>AH (avg last 3 days)</t>
  </si>
  <si>
    <t>D9 IH (avg last 3 days)</t>
  </si>
  <si>
    <t>D9 Latency (avg last 3 days)</t>
  </si>
  <si>
    <t>Group (PR1)</t>
  </si>
  <si>
    <t>D10 Inf (PR1)</t>
  </si>
  <si>
    <t>D10 AH (PR1)</t>
  </si>
  <si>
    <t>D10 IH (PR1)</t>
  </si>
  <si>
    <t>D10 Latency (PR1)</t>
  </si>
  <si>
    <t>D10 Inf (PR1) Log</t>
  </si>
  <si>
    <t>D10 AH (PR1) Log</t>
  </si>
  <si>
    <t>D10 IH (PR1) Log</t>
  </si>
  <si>
    <t>D10 Latency (PR1) Log</t>
  </si>
  <si>
    <t>D10 BP (PR1)</t>
  </si>
  <si>
    <t>Prior treatment at PR1</t>
  </si>
  <si>
    <t>Group (PR2_WD)</t>
  </si>
  <si>
    <t>D12 Inf (PR2_WD)</t>
  </si>
  <si>
    <t>D12 AH (PR2_WD)</t>
  </si>
  <si>
    <t>D12 IH (PR2_WD)</t>
  </si>
  <si>
    <t>D12 Latency (PR2_WD)</t>
  </si>
  <si>
    <t>D12 Inf (PR2_WD) Log</t>
  </si>
  <si>
    <t>D12 AH (PR2_WD) Log</t>
  </si>
  <si>
    <t>D12 IH (PR2_WD) Log</t>
  </si>
  <si>
    <t>D12 Latency (PR2_WD) Log</t>
  </si>
  <si>
    <t>D12 BP (PR2_WD)</t>
  </si>
  <si>
    <t>Prior treatment at PR2</t>
  </si>
  <si>
    <t>Group (PR3_Nal)</t>
  </si>
  <si>
    <t>D13 Inf (PR3_Nal)</t>
  </si>
  <si>
    <t>D13 AH (PR3_Nal)</t>
  </si>
  <si>
    <t>D13 IH (PR3_Nal)</t>
  </si>
  <si>
    <t>D13 Latency (PR3_Nal)</t>
  </si>
  <si>
    <t>D13 Inf (PR3_Nal) Log</t>
  </si>
  <si>
    <t>D13 AH (PR3_Nal) Log</t>
  </si>
  <si>
    <t>D13 IH (PR3_Nal) Log</t>
  </si>
  <si>
    <t>D13 Latency (PR3_Nal) Log</t>
  </si>
  <si>
    <t>D13 BP (PR3_Nal)</t>
  </si>
  <si>
    <t>D04</t>
  </si>
  <si>
    <t>CP1</t>
  </si>
  <si>
    <t>D25</t>
  </si>
  <si>
    <t>D05</t>
  </si>
  <si>
    <t>D28</t>
  </si>
  <si>
    <t>D07</t>
  </si>
  <si>
    <t>D09</t>
  </si>
  <si>
    <t>D11</t>
  </si>
  <si>
    <t>D14</t>
  </si>
  <si>
    <t>D22</t>
  </si>
  <si>
    <t>D23</t>
  </si>
  <si>
    <t>D24</t>
  </si>
  <si>
    <t>D27</t>
  </si>
  <si>
    <t>D29</t>
  </si>
  <si>
    <t>D30</t>
  </si>
  <si>
    <t>D08</t>
  </si>
  <si>
    <t>D15</t>
  </si>
  <si>
    <t>D16</t>
  </si>
  <si>
    <t>D19</t>
  </si>
  <si>
    <t>D18</t>
  </si>
  <si>
    <t>D20</t>
  </si>
  <si>
    <t>D21</t>
  </si>
  <si>
    <t>Cp1</t>
  </si>
  <si>
    <t>All</t>
  </si>
  <si>
    <t>Total count</t>
  </si>
  <si>
    <t>Mouse</t>
  </si>
  <si>
    <t>Schedule</t>
  </si>
  <si>
    <t>6h</t>
  </si>
  <si>
    <t>24h</t>
  </si>
  <si>
    <t>C01</t>
  </si>
  <si>
    <t>C02</t>
  </si>
  <si>
    <t>C10</t>
  </si>
  <si>
    <t>C05</t>
  </si>
  <si>
    <t>C06</t>
  </si>
  <si>
    <t>C09</t>
  </si>
  <si>
    <t>C03</t>
  </si>
  <si>
    <t>C07</t>
  </si>
  <si>
    <t>C08</t>
  </si>
  <si>
    <t>C04</t>
  </si>
  <si>
    <t>C11</t>
  </si>
  <si>
    <t>C12</t>
  </si>
  <si>
    <t>Treatment</t>
  </si>
  <si>
    <t>D06</t>
  </si>
  <si>
    <t>Because of this, we are eliminating 3wk from the statistical analysis</t>
  </si>
  <si>
    <t>G07</t>
  </si>
  <si>
    <t>G08</t>
  </si>
  <si>
    <t>G09</t>
  </si>
  <si>
    <t>H05</t>
  </si>
  <si>
    <t>H06</t>
  </si>
  <si>
    <t>D10</t>
  </si>
  <si>
    <t>D17</t>
  </si>
  <si>
    <t>H23</t>
  </si>
  <si>
    <t>H24</t>
  </si>
  <si>
    <t>D03</t>
  </si>
  <si>
    <t>G01</t>
  </si>
  <si>
    <t>G02</t>
  </si>
  <si>
    <t>G03</t>
  </si>
  <si>
    <t>H17</t>
  </si>
  <si>
    <t>H18</t>
  </si>
  <si>
    <t>D01</t>
  </si>
  <si>
    <t>D02</t>
  </si>
  <si>
    <t>D12</t>
  </si>
  <si>
    <t>D13</t>
  </si>
  <si>
    <t>H11</t>
  </si>
  <si>
    <t>H12</t>
  </si>
  <si>
    <t>G04</t>
  </si>
  <si>
    <t>G05</t>
  </si>
  <si>
    <t>G06</t>
  </si>
  <si>
    <t>H07</t>
  </si>
  <si>
    <t>H08</t>
  </si>
  <si>
    <t>H21</t>
  </si>
  <si>
    <t>H22</t>
  </si>
  <si>
    <t>H03</t>
  </si>
  <si>
    <t>H04</t>
  </si>
  <si>
    <t>H13</t>
  </si>
  <si>
    <t>H14</t>
  </si>
  <si>
    <t>G10</t>
  </si>
  <si>
    <t>G11</t>
  </si>
  <si>
    <t>G12</t>
  </si>
  <si>
    <t>H01</t>
  </si>
  <si>
    <t>H02</t>
  </si>
  <si>
    <t>H15</t>
  </si>
  <si>
    <t>H16</t>
  </si>
  <si>
    <t>H09</t>
  </si>
  <si>
    <t>H10</t>
  </si>
  <si>
    <t>H19</t>
  </si>
  <si>
    <t>H20</t>
  </si>
  <si>
    <t>F04</t>
  </si>
  <si>
    <t>F05</t>
  </si>
  <si>
    <t>F06</t>
  </si>
  <si>
    <t>F19</t>
  </si>
  <si>
    <t>F20</t>
  </si>
  <si>
    <t>F09</t>
  </si>
  <si>
    <t>F10</t>
  </si>
  <si>
    <t>F13</t>
  </si>
  <si>
    <t>F14</t>
  </si>
  <si>
    <t>F15</t>
  </si>
  <si>
    <t>F11</t>
  </si>
  <si>
    <t>F12</t>
  </si>
  <si>
    <t>F16</t>
  </si>
  <si>
    <t>F17</t>
  </si>
  <si>
    <t>F23</t>
  </si>
  <si>
    <t>F24</t>
  </si>
  <si>
    <t>F01</t>
  </si>
  <si>
    <t>F02</t>
  </si>
  <si>
    <t>F03</t>
  </si>
  <si>
    <t>F07</t>
  </si>
  <si>
    <t>F08</t>
  </si>
  <si>
    <t>F21</t>
  </si>
  <si>
    <t>F22</t>
  </si>
  <si>
    <t>N/A</t>
  </si>
  <si>
    <t>Saline</t>
  </si>
  <si>
    <t>Morphine</t>
  </si>
  <si>
    <t>Baseline</t>
  </si>
  <si>
    <t>Values are the von Frey filament number that led to paw withdrawal</t>
  </si>
  <si>
    <t>Time course of hyperalgesia induced by morphine withdrawal</t>
  </si>
  <si>
    <t>h: hours</t>
  </si>
  <si>
    <t>Values are the force (in grams) applied that led to paw withdrawal</t>
  </si>
  <si>
    <t>min: minutes</t>
  </si>
  <si>
    <t>0min</t>
  </si>
  <si>
    <t>15min</t>
  </si>
  <si>
    <t>30min</t>
  </si>
  <si>
    <t>60min</t>
  </si>
  <si>
    <t>120min</t>
  </si>
  <si>
    <t>5min</t>
  </si>
  <si>
    <t>10min</t>
  </si>
  <si>
    <t>CIDD-0150612: Compound 612 (CP612)</t>
  </si>
  <si>
    <t>CIDD-0072424: Compound 1</t>
  </si>
  <si>
    <t>CIDD-0150612 (CP612)</t>
  </si>
  <si>
    <t>Self-administration of CP612</t>
  </si>
  <si>
    <t>Prevention of hyperalgesia due to morphine withdrawal</t>
  </si>
  <si>
    <t>Reversal of hyperalgesia due to morphine withdrawal</t>
  </si>
  <si>
    <t>M01</t>
  </si>
  <si>
    <t>M02</t>
  </si>
  <si>
    <t>K05</t>
  </si>
  <si>
    <t>K06</t>
  </si>
  <si>
    <t>K13</t>
  </si>
  <si>
    <t>K14</t>
  </si>
  <si>
    <t>M09</t>
  </si>
  <si>
    <t>M10</t>
  </si>
  <si>
    <t>K03</t>
  </si>
  <si>
    <t>K04</t>
  </si>
  <si>
    <t>K15</t>
  </si>
  <si>
    <t>K16</t>
  </si>
  <si>
    <t>K17</t>
  </si>
  <si>
    <t>K18</t>
  </si>
  <si>
    <t>K22</t>
  </si>
  <si>
    <t>I01</t>
  </si>
  <si>
    <t>I02</t>
  </si>
  <si>
    <t>I05</t>
  </si>
  <si>
    <t>I06</t>
  </si>
  <si>
    <t>J04</t>
  </si>
  <si>
    <t>M03</t>
  </si>
  <si>
    <t>M04</t>
  </si>
  <si>
    <t>M17</t>
  </si>
  <si>
    <t>M18</t>
  </si>
  <si>
    <t>K07</t>
  </si>
  <si>
    <t>K08</t>
  </si>
  <si>
    <t>K11</t>
  </si>
  <si>
    <t>K12</t>
  </si>
  <si>
    <t>K23</t>
  </si>
  <si>
    <t>K24</t>
  </si>
  <si>
    <t>K01</t>
  </si>
  <si>
    <t>K19</t>
  </si>
  <si>
    <t>M11</t>
  </si>
  <si>
    <t>M19</t>
  </si>
  <si>
    <t>I07</t>
  </si>
  <si>
    <t>I08</t>
  </si>
  <si>
    <t>J01</t>
  </si>
  <si>
    <t>J02</t>
  </si>
  <si>
    <t>J05</t>
  </si>
  <si>
    <t>J06</t>
  </si>
  <si>
    <t>K02</t>
  </si>
  <si>
    <t>K09</t>
  </si>
  <si>
    <t>K10</t>
  </si>
  <si>
    <t>K20</t>
  </si>
  <si>
    <t>M12</t>
  </si>
  <si>
    <t>M20</t>
  </si>
  <si>
    <t>M05</t>
  </si>
  <si>
    <t>M06</t>
  </si>
  <si>
    <t>M07</t>
  </si>
  <si>
    <t>M08</t>
  </si>
  <si>
    <t>M13</t>
  </si>
  <si>
    <t>M14</t>
  </si>
  <si>
    <t>M15</t>
  </si>
  <si>
    <t>M16</t>
  </si>
  <si>
    <t>M21</t>
  </si>
  <si>
    <t>M22</t>
  </si>
  <si>
    <t>M23</t>
  </si>
  <si>
    <t>M24</t>
  </si>
  <si>
    <t>No video recording in this chamber (so no recording of somatic signs of withdrawal)</t>
  </si>
  <si>
    <t>Morphine_CP612 (10 mg/kg)</t>
  </si>
  <si>
    <t>Morphine_CP612 (20mg/kg)</t>
  </si>
  <si>
    <t>Morphine_CP612 (40mg/kg)</t>
  </si>
  <si>
    <t>Morphine_CP612 (5mg/kg)</t>
  </si>
  <si>
    <t>Morphine_Vehicle</t>
  </si>
  <si>
    <t>Saline_Vehicle</t>
  </si>
  <si>
    <t>Morphine withdrawal and conditioned place aversion (CPA) precipitated by naloxone</t>
  </si>
  <si>
    <r>
      <rPr>
        <i/>
        <sz val="11"/>
        <color theme="1"/>
        <rFont val="Aptos Narrow"/>
        <family val="2"/>
      </rPr>
      <t>k</t>
    </r>
    <r>
      <rPr>
        <sz val="11"/>
        <color theme="1"/>
        <rFont val="Aptos Narrow"/>
        <family val="2"/>
      </rPr>
      <t xml:space="preserve">: </t>
    </r>
  </si>
  <si>
    <t>Preference score</t>
  </si>
  <si>
    <t>Subject</t>
  </si>
  <si>
    <t>PKC isozyme-&gt;</t>
  </si>
  <si>
    <t>Experiment-&gt;</t>
  </si>
  <si>
    <t>Concentration of CP612, M</t>
  </si>
  <si>
    <t>Each datapoint is the average of 3 technical replicates</t>
  </si>
  <si>
    <t>Plasma</t>
  </si>
  <si>
    <t>1h</t>
  </si>
  <si>
    <t>2h</t>
  </si>
  <si>
    <t>4h</t>
  </si>
  <si>
    <t>8h</t>
  </si>
  <si>
    <t>Brain</t>
  </si>
  <si>
    <t>Brain/Plasma</t>
  </si>
  <si>
    <t>rat i.v._01</t>
  </si>
  <si>
    <t>rat i.v._02</t>
  </si>
  <si>
    <t>rat i.v._03</t>
  </si>
  <si>
    <t>rat i.v._08</t>
  </si>
  <si>
    <t>rat i.v._09</t>
  </si>
  <si>
    <t>All rats</t>
  </si>
  <si>
    <t>rat i.p._04</t>
  </si>
  <si>
    <t>rat i.p._05</t>
  </si>
  <si>
    <t>rat i.p._06</t>
  </si>
  <si>
    <t>ND</t>
  </si>
  <si>
    <t>rat i.p._10</t>
  </si>
  <si>
    <t>rat i.p._11</t>
  </si>
  <si>
    <t>rat i.p._12</t>
  </si>
  <si>
    <t>Type of measurement</t>
  </si>
  <si>
    <t>Timepoint</t>
  </si>
  <si>
    <t xml:space="preserve"> - </t>
  </si>
  <si>
    <t>Lance-FRET kinase assay_two positive control rows:
Run Date</t>
  </si>
  <si>
    <t>Lance-FRET kinase assay_two positive control rows:
IC50 (nM) [Enzyme: ROCK1]</t>
  </si>
  <si>
    <t>ROCK1/PKCε ratio</t>
  </si>
  <si>
    <t>Lance-FRET kinase assay_two positive control rows:
IC50 (nM) [Enzyme: PKCε]</t>
  </si>
  <si>
    <t xml:space="preserve"> -  not measured</t>
  </si>
  <si>
    <t>ND: not detectable in most samples, likely missed i.p. injection</t>
  </si>
  <si>
    <t>Values reported in Figure 2 are those for "all rats"</t>
  </si>
  <si>
    <t>2h/24h</t>
  </si>
  <si>
    <t>RM Plasma + Brain 24h</t>
  </si>
  <si>
    <t>Plasma 2h, Brain 2h</t>
  </si>
  <si>
    <t>-</t>
  </si>
  <si>
    <t>RM: repeated measures</t>
  </si>
  <si>
    <t>Values reported in the text comparing plasma levels at 24h vs 2h are from rats tested for all timepoints, highlighted in orange above</t>
  </si>
  <si>
    <t>SA:</t>
  </si>
  <si>
    <t>Self-administration</t>
  </si>
  <si>
    <t>Cage in which rats were housed</t>
  </si>
  <si>
    <t>FR:</t>
  </si>
  <si>
    <t>Fixed ratio</t>
  </si>
  <si>
    <t>AH:</t>
  </si>
  <si>
    <t>Active hole</t>
  </si>
  <si>
    <t>IH:</t>
  </si>
  <si>
    <t>Inactive hole</t>
  </si>
  <si>
    <t>Latency:</t>
  </si>
  <si>
    <t>Time it took for rat to self-administer the first infusion (in minutes)</t>
  </si>
  <si>
    <t>D11 Inf (gap, no testing)</t>
  </si>
  <si>
    <t>D11 AH (gap, no testing)</t>
  </si>
  <si>
    <t>D11 IH (gap, no testing)</t>
  </si>
  <si>
    <t>D11 Latency (gap, no testing)</t>
  </si>
  <si>
    <t>D11 BP (gap, no testing)</t>
  </si>
  <si>
    <t>PR:</t>
  </si>
  <si>
    <t>Progressive ratio</t>
  </si>
  <si>
    <t>D:</t>
  </si>
  <si>
    <t>cage:</t>
  </si>
  <si>
    <t>Inf:</t>
  </si>
  <si>
    <t>Infusions</t>
  </si>
  <si>
    <t>AVG:</t>
  </si>
  <si>
    <t>Average</t>
  </si>
  <si>
    <t>Day (e.g. D1 means "Day 1")</t>
  </si>
  <si>
    <t>Mor:</t>
  </si>
  <si>
    <t>Fig. 4</t>
  </si>
  <si>
    <t>Fig. 1C</t>
  </si>
  <si>
    <t>Fig. 1B</t>
  </si>
  <si>
    <t>Lance-FRET kinase assay_two positive control rows: IC50 (nM)
[Enzyme: ROCK1]</t>
  </si>
  <si>
    <t>Lance-FRET kinase assay_two positive control rows: IC50 (nM)
[Enzyme: PKCe]</t>
  </si>
  <si>
    <t>Fig. 7</t>
  </si>
  <si>
    <t>Values reported in the text comparing plasma and brain concentrations are those from rats where both plasma and brain concentrations were measured (orange and blue font); results are similar if data in blue font are excluded.</t>
  </si>
  <si>
    <t>Data reported in results section of the main manuscript</t>
  </si>
  <si>
    <t>SD: Standard deviation</t>
  </si>
  <si>
    <t>SEM: Standard error of the mean</t>
  </si>
  <si>
    <t>SEM:</t>
  </si>
  <si>
    <t>Standard error of the mean</t>
  </si>
  <si>
    <t>t1/2: half life</t>
  </si>
  <si>
    <t>CLint: clearance</t>
  </si>
  <si>
    <t>count</t>
  </si>
  <si>
    <t>Kinetic aqueous solubility</t>
  </si>
  <si>
    <t>Kinetic acqueous solubility and LogD</t>
  </si>
  <si>
    <t>Each datapoint is the average of 3 technical replicates, except where noted</t>
  </si>
  <si>
    <t>Legend</t>
  </si>
  <si>
    <t>Details</t>
  </si>
  <si>
    <t>Legend and details</t>
  </si>
  <si>
    <t>Tab</t>
  </si>
  <si>
    <t>Description</t>
  </si>
  <si>
    <t>Kinase assay for Compound 1</t>
  </si>
  <si>
    <t>What is portrayed</t>
  </si>
  <si>
    <t>Raw values</t>
  </si>
  <si>
    <t>Kinetic acqueous solubility and LogD determination</t>
  </si>
  <si>
    <t>Self-administration of morphine when adding CP612 to the morphine solution</t>
  </si>
  <si>
    <t>Self-administration of morphine after administration of CP612 6 hours prior</t>
  </si>
  <si>
    <t>Tab 'Compound 1 kinase assays'</t>
  </si>
  <si>
    <t>Tab 'Compound 612 kinase assays'</t>
  </si>
  <si>
    <t>Tab 'CP612 solubility-LogD'</t>
  </si>
  <si>
    <t>Tab 'Fig. 1B'</t>
  </si>
  <si>
    <t>Tab 'Fig. 1C'</t>
  </si>
  <si>
    <t>Tab 'Fig. 2'</t>
  </si>
  <si>
    <t>Tab 'Fig. 3'</t>
  </si>
  <si>
    <t>Tab 'Fig. 4'</t>
  </si>
  <si>
    <t>Tab 'Fig. 6'</t>
  </si>
  <si>
    <t>Tab 'Fig. 7'</t>
  </si>
  <si>
    <t>Tab 'Table S1 plasma protein binding'</t>
  </si>
  <si>
    <t>Tab 'Table S1 plasma stability'</t>
  </si>
  <si>
    <t>Tab 'Table S1 microsomal clearance'</t>
  </si>
  <si>
    <t>Global score is the sum of all scores</t>
  </si>
  <si>
    <t xml:space="preserve">Preference scores are time spent in environment paired with naloxone (5 mg/kg, i.p.) minus time spent in that same environment at baseline (negative scores signify aversion) </t>
  </si>
  <si>
    <t>Other scores are the number of observations for each behavior after receiving naloxone (5 mg/kg, i.p.), during a 20 min interval</t>
  </si>
  <si>
    <t>Raw values and means</t>
  </si>
  <si>
    <t>Link back to table of contents</t>
  </si>
  <si>
    <t>Fig. 8</t>
  </si>
  <si>
    <t>Fig. 10</t>
  </si>
  <si>
    <t>Fig. 5</t>
  </si>
  <si>
    <t>Fig. 3</t>
  </si>
  <si>
    <t>Hyperalgesia induced by the chemotherapeutic drug paclitaxel</t>
  </si>
  <si>
    <t>Hyperalgesia induced by the PKCε activator ψεRACK</t>
  </si>
  <si>
    <t>Pharmacokinetics of CP612</t>
  </si>
  <si>
    <t>Figure 2A. Pharmacokinetics after i.v. administration of CP612 (40 mg/kg)</t>
  </si>
  <si>
    <t>Figure 2B. Pharmacokinetics after i.p. administration of CP612 (40 mg/kg)</t>
  </si>
  <si>
    <t>Characterization of CP612: Dose-response curves for inhibition of PKCε by CP612 at different ATP concentrations</t>
  </si>
  <si>
    <t>Characterization of CP612: CP612 inhibition of PKC isozymes</t>
  </si>
  <si>
    <t>Tab 'Fig. 5'</t>
  </si>
  <si>
    <t>Tab 'Fig. 8'</t>
  </si>
  <si>
    <t>Tab 'Fig. 9'</t>
  </si>
  <si>
    <t>Tab 'Fig. 10'</t>
  </si>
  <si>
    <t>Fig. S1</t>
  </si>
  <si>
    <t>Self-administration of morphine after administration of CP612 18 hours prior</t>
  </si>
  <si>
    <t>Tab 'Fig. 11 + S2'</t>
  </si>
  <si>
    <t>Tab 'Fig. S1'</t>
  </si>
  <si>
    <t>Fig. 11 (global score) and Fig. S2 (individual scores)</t>
  </si>
  <si>
    <t>Score:
Rearing</t>
  </si>
  <si>
    <t>Score:
Body shakes</t>
  </si>
  <si>
    <t>Score:
Wall climbing</t>
  </si>
  <si>
    <t>Score:
Backpedaling</t>
  </si>
  <si>
    <t>Score:
Hopping</t>
  </si>
  <si>
    <t>Cl:</t>
  </si>
  <si>
    <t>Cl: clearance</t>
  </si>
  <si>
    <t>D4 Inf (FR3)</t>
  </si>
  <si>
    <t>D4 AH (FR3)</t>
  </si>
  <si>
    <t>D4 IH (FR3)</t>
  </si>
  <si>
    <t>D4 Latency (FR3)</t>
  </si>
  <si>
    <t>Kept chewing tether during self-administration, stopped running</t>
  </si>
  <si>
    <t>Mid:</t>
  </si>
  <si>
    <t>Low:</t>
  </si>
  <si>
    <t>High:</t>
  </si>
  <si>
    <t>Middle dose of CP612 (150 µg/kg/infusion)</t>
  </si>
  <si>
    <t>Low dose of CP612 (75 µg/kg/infusion)</t>
  </si>
  <si>
    <t>High dose of CP612 (300 µg/kg/infusion)</t>
  </si>
  <si>
    <t>Treatment this experiment
(SA morphine 18h after CP612)</t>
  </si>
  <si>
    <t>Treatment 1st experiment
(SA compound)</t>
  </si>
  <si>
    <t>Treatment this experiment
(SA morphine cocktail)</t>
  </si>
  <si>
    <t>Fig. 9 (data for progressive ratio); data days 1 and 2 not shown in paper</t>
  </si>
  <si>
    <t>Fig. 6</t>
  </si>
  <si>
    <t>rat i.v._10</t>
  </si>
  <si>
    <t>These rats were the same that had been previously tested for self-administration of Vehicle or Morphine, in Fig. 8</t>
  </si>
  <si>
    <t>Kinase assay for Compound 612 (CP612)</t>
  </si>
  <si>
    <t>Ratio (organic / aqueous)</t>
  </si>
  <si>
    <t>Data are concentrations (in µM) of CP612 in plasma or brain, measured after i.v. or i.p. administration</t>
  </si>
  <si>
    <t>Route of administration</t>
  </si>
  <si>
    <t>Type of measurements</t>
  </si>
  <si>
    <t>i.v.</t>
  </si>
  <si>
    <t>Timecourse plasma + 24h brain</t>
  </si>
  <si>
    <t>2h plasma + brain</t>
  </si>
  <si>
    <t>i.p.</t>
  </si>
  <si>
    <t>i.v.: intravenous</t>
  </si>
  <si>
    <t>i.p.: intraperitoneal</t>
  </si>
  <si>
    <t>Paclitaxel (1mg/kg intraperitoneally every other day for 4 injections)</t>
  </si>
  <si>
    <t>CP612 (1µg/5µL intradermally)</t>
  </si>
  <si>
    <t xml:space="preserve"> ψεRACK (1 µg/5 µL intradermally) </t>
  </si>
  <si>
    <t>CP612 (20 mg/kg intraperitoneally)</t>
  </si>
  <si>
    <t>Male</t>
  </si>
  <si>
    <t>Female</t>
  </si>
  <si>
    <t>1week</t>
  </si>
  <si>
    <t>2weeks</t>
  </si>
  <si>
    <t>3weeks</t>
  </si>
  <si>
    <t>4weeks</t>
  </si>
  <si>
    <t>For yellow cells in 2weeks timepoint, values were mistsing (mice were not run that day)</t>
  </si>
  <si>
    <t>Given similarity of values between 1week and 3weeks, we entered average of the two</t>
  </si>
  <si>
    <t>3weeks was run only on a limited number of mice as the person running the experiments was absent on test days for the missing animals</t>
  </si>
  <si>
    <t>Drug self-administered</t>
  </si>
  <si>
    <t>Rat</t>
  </si>
  <si>
    <t>Morphine:</t>
  </si>
  <si>
    <t>Morphine (500 µg/kg/infusion)</t>
  </si>
  <si>
    <t>(500 µg/kg/infusion)</t>
  </si>
  <si>
    <t>chamber malfunctionning during test day so data not fully recorded</t>
  </si>
  <si>
    <t>Score:
Teeth chatter</t>
  </si>
  <si>
    <t>Global Withdrawal Score
(sum of all scores)</t>
  </si>
  <si>
    <t>Group 1st experiment
(SA Vehicle or Morphine from Fig 8)</t>
  </si>
  <si>
    <t>IH (avg all)</t>
  </si>
  <si>
    <t>Latency (avg all)</t>
  </si>
  <si>
    <t>IH (avg last 3 days)</t>
  </si>
  <si>
    <t>Latency (avg last 3 days)</t>
  </si>
  <si>
    <t>WD:</t>
  </si>
  <si>
    <t>Withdrawal</t>
  </si>
  <si>
    <t>Cage:</t>
  </si>
  <si>
    <t>Comments IC50 ROCK1</t>
  </si>
  <si>
    <t>Comments IC50 PKCε</t>
  </si>
  <si>
    <t>Comments IC50 ROCK1/PKCε</t>
  </si>
  <si>
    <t>NA</t>
  </si>
  <si>
    <t>Value was calculated excluding outliers</t>
  </si>
  <si>
    <t>Sample_PBS</t>
  </si>
  <si>
    <t>Measured_nM</t>
  </si>
  <si>
    <t>Corrected_x16_nM</t>
  </si>
  <si>
    <t>Sample_Plasma</t>
  </si>
  <si>
    <t>Corrected_x8_nM</t>
  </si>
  <si>
    <t>PBS: Phosphate Buffered Saline</t>
  </si>
  <si>
    <t>% Free = (Corrected concentration in PBS / Corrected concentration in Plasma) * 100</t>
  </si>
  <si>
    <t>% Recovery is how much drug was recovered from both compartments collectively (PBS + Plasma) relative to the starting concentration of 10 uM. </t>
  </si>
  <si>
    <t>Biological samples from assays are diluted 4-fold (75% solvent/matrix is ideal and at this dilution samples are in the quantifiable range per calibration standards).</t>
  </si>
  <si>
    <t>For protein binding (this assay) there is an additional x2 or x4 dilution to account for matrix-matching the PBS and plasma samples. So, for PPB all samples should be corrected x8 or x16.</t>
  </si>
  <si>
    <t>Raw values, means, and details methods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</si>
</sst>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0.000"/>
    <numFmt numFmtId="166" formatCode="0.0000"/>
    <numFmt numFmtId="167" formatCode="0.00000"/>
    <numFmt numFmtId="168" formatCode="0.000000"/>
    <numFmt numFmtId="169" formatCode="0E+00"/>
  </numFmts>
  <fonts count="61" x14ac:knownFonts="1">
    <font>
      <sz val="11"/>
      <color indexed="8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rgb="FF000000"/>
      <name val="Aptos Narrow"/>
      <family val="2"/>
    </font>
    <font>
      <sz val="11"/>
      <color indexed="8"/>
      <name val="Aptos Narrow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Aptos Narrow"/>
      <family val="2"/>
    </font>
    <font>
      <sz val="8"/>
      <name val="Aptos Narrow"/>
      <family val="2"/>
      <scheme val="minor"/>
    </font>
    <font>
      <b/>
      <sz val="11"/>
      <name val="Aptos Narrow"/>
      <family val="2"/>
    </font>
    <font>
      <sz val="11"/>
      <color indexed="8"/>
      <name val="Aptos Narrow"/>
      <family val="2"/>
    </font>
    <font>
      <i/>
      <u/>
      <sz val="11"/>
      <name val="Aptos Narrow"/>
      <family val="2"/>
    </font>
    <font>
      <b/>
      <sz val="11"/>
      <color indexed="8"/>
      <name val="Aptos Narrow"/>
      <family val="2"/>
    </font>
    <font>
      <b/>
      <sz val="11"/>
      <color theme="1"/>
      <name val="Aptos Narrow"/>
      <family val="2"/>
    </font>
    <font>
      <b/>
      <sz val="11"/>
      <color theme="5"/>
      <name val="Aptos Narrow"/>
      <family val="2"/>
    </font>
    <font>
      <sz val="11"/>
      <name val="Aptos Narrow"/>
      <family val="2"/>
    </font>
    <font>
      <i/>
      <sz val="11"/>
      <color theme="1"/>
      <name val="Aptos Narrow"/>
      <family val="2"/>
    </font>
    <font>
      <sz val="11"/>
      <color theme="5"/>
      <name val="Aptos Narrow"/>
      <family val="2"/>
    </font>
    <font>
      <sz val="11"/>
      <color theme="4"/>
      <name val="Aptos Narrow"/>
      <family val="2"/>
    </font>
    <font>
      <sz val="11"/>
      <color rgb="FFFF0000"/>
      <name val="Aptos Narrow"/>
      <family val="2"/>
    </font>
    <font>
      <sz val="11"/>
      <color rgb="FFC00000"/>
      <name val="Aptos Narrow"/>
      <family val="2"/>
    </font>
    <font>
      <b/>
      <sz val="11"/>
      <color rgb="FFC00000"/>
      <name val="Aptos Narrow"/>
      <family val="2"/>
    </font>
    <font>
      <b/>
      <sz val="11"/>
      <color rgb="FF7030A0"/>
      <name val="Aptos Narrow"/>
      <family val="2"/>
    </font>
    <font>
      <b/>
      <sz val="11"/>
      <color theme="8" tint="-0.249977111117893"/>
      <name val="Aptos Narrow"/>
      <family val="2"/>
    </font>
    <font>
      <sz val="11"/>
      <color rgb="FF7030A0"/>
      <name val="Aptos Narrow"/>
      <family val="2"/>
    </font>
    <font>
      <sz val="11"/>
      <color theme="8" tint="-0.249977111117893"/>
      <name val="Aptos Narrow"/>
      <family val="2"/>
    </font>
    <font>
      <sz val="11"/>
      <color theme="0" tint="-0.499984740745262"/>
      <name val="Aptos Narrow"/>
      <family val="2"/>
    </font>
    <font>
      <i/>
      <sz val="11"/>
      <color rgb="FF7030A0"/>
      <name val="Aptos Narrow"/>
      <family val="2"/>
    </font>
    <font>
      <i/>
      <sz val="11"/>
      <color theme="8" tint="-0.249977111117893"/>
      <name val="Aptos Narrow"/>
      <family val="2"/>
    </font>
    <font>
      <b/>
      <i/>
      <sz val="11"/>
      <color theme="1"/>
      <name val="Aptos Narrow"/>
      <family val="2"/>
    </font>
    <font>
      <sz val="11"/>
      <color rgb="FFFFAB4F"/>
      <name val="Aptos Narrow"/>
      <family val="2"/>
    </font>
    <font>
      <sz val="11"/>
      <color rgb="FFFF7733"/>
      <name val="Aptos Narrow"/>
      <family val="2"/>
    </font>
    <font>
      <sz val="11"/>
      <color rgb="FFF85500"/>
      <name val="Aptos Narrow"/>
      <family val="2"/>
    </font>
    <font>
      <sz val="11"/>
      <color theme="5" tint="0.39997558519241921"/>
      <name val="Aptos Narrow"/>
      <family val="2"/>
    </font>
    <font>
      <sz val="10"/>
      <color theme="5" tint="-0.249977111117893"/>
      <name val="Arial"/>
      <family val="2"/>
    </font>
    <font>
      <sz val="10"/>
      <color rgb="FF0070C0"/>
      <name val="Arial"/>
      <family val="2"/>
    </font>
    <font>
      <b/>
      <sz val="11"/>
      <color rgb="FF000000"/>
      <name val="Aptos Narrow"/>
      <family val="2"/>
    </font>
    <font>
      <b/>
      <sz val="12"/>
      <color indexed="8"/>
      <name val="Arial"/>
      <family val="2"/>
    </font>
    <font>
      <b/>
      <sz val="11"/>
      <color theme="0" tint="-0.499984740745262"/>
      <name val="Aptos Narrow"/>
      <family val="2"/>
    </font>
    <font>
      <u/>
      <sz val="11"/>
      <color theme="10"/>
      <name val="Aptos Narrow"/>
      <family val="2"/>
      <scheme val="minor"/>
    </font>
    <font>
      <sz val="11"/>
      <color theme="5"/>
      <name val="Aptos Narrow"/>
      <family val="2"/>
      <scheme val="minor"/>
    </font>
    <font>
      <b/>
      <sz val="11"/>
      <color theme="5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u/>
      <sz val="11"/>
      <color rgb="FFF85500"/>
      <name val="Aptos Narrow"/>
      <family val="2"/>
      <scheme val="minor"/>
    </font>
    <font>
      <b/>
      <sz val="11"/>
      <name val="Aptos Narrow"/>
      <family val="2"/>
      <scheme val="minor"/>
    </font>
    <font>
      <u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</font>
    <font>
      <i/>
      <sz val="11"/>
      <name val="Aptos Narrow"/>
      <family val="2"/>
    </font>
    <font>
      <i/>
      <sz val="11"/>
      <color rgb="FFC00000"/>
      <name val="Aptos Narrow"/>
      <family val="2"/>
    </font>
    <font>
      <i/>
      <u/>
      <sz val="11"/>
      <name val="Aptos Narrow"/>
      <family val="2"/>
      <scheme val="minor"/>
    </font>
    <font>
      <b/>
      <sz val="11"/>
      <color theme="0" tint="-0.499984740745262"/>
      <name val="Aptos Narrow"/>
      <family val="2"/>
      <scheme val="minor"/>
    </font>
    <font>
      <sz val="11"/>
      <color theme="0" tint="-0.499984740745262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0070C0"/>
      <name val="Aptos Narrow"/>
      <family val="2"/>
      <scheme val="minor"/>
    </font>
    <font>
      <b/>
      <sz val="11"/>
      <color rgb="FFC0000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1"/>
      <color rgb="FF0070C0"/>
      <name val="Aptos Narrow"/>
      <family val="2"/>
      <scheme val="minor"/>
    </font>
    <font>
      <sz val="11"/>
      <color rgb="FFC00000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BE2D5"/>
        <bgColor rgb="FF000000"/>
      </patternFill>
    </fill>
    <fill>
      <patternFill patternType="solid">
        <fgColor rgb="FFDAF2D0"/>
        <bgColor rgb="FF00000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FBFBF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0">
    <xf numFmtId="0" fontId="0" fillId="0" borderId="0"/>
    <xf numFmtId="9" fontId="3" fillId="0" borderId="0" applyFont="0" applyFill="0" applyBorder="0" applyAlignment="0" applyProtection="0"/>
    <xf numFmtId="0" fontId="5" fillId="0" borderId="0"/>
    <xf numFmtId="0" fontId="4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40" fillId="0" borderId="0" applyNumberFormat="0" applyFill="0" applyBorder="0" applyAlignment="0" applyProtection="0"/>
    <xf numFmtId="9" fontId="3" fillId="0" borderId="0" applyFont="0" applyFill="0" applyBorder="0" applyAlignment="0" applyProtection="0"/>
  </cellStyleXfs>
  <cellXfs count="502">
    <xf numFmtId="0" fontId="0" fillId="0" borderId="0" xfId="0"/>
    <xf numFmtId="0" fontId="10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164" fontId="11" fillId="0" borderId="0" xfId="0" applyNumberFormat="1" applyFont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164" fontId="8" fillId="0" borderId="2" xfId="0" applyNumberFormat="1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164" fontId="8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9" fontId="8" fillId="0" borderId="0" xfId="1" applyFont="1" applyBorder="1" applyAlignment="1">
      <alignment horizontal="left"/>
    </xf>
    <xf numFmtId="0" fontId="16" fillId="2" borderId="0" xfId="0" applyFont="1" applyFill="1" applyAlignment="1">
      <alignment horizontal="left"/>
    </xf>
    <xf numFmtId="0" fontId="8" fillId="2" borderId="0" xfId="0" applyFont="1" applyFill="1" applyAlignment="1">
      <alignment horizontal="left"/>
    </xf>
    <xf numFmtId="0" fontId="8" fillId="0" borderId="0" xfId="0" applyFont="1" applyAlignment="1">
      <alignment horizontal="left" vertical="center" wrapText="1"/>
    </xf>
    <xf numFmtId="0" fontId="10" fillId="0" borderId="0" xfId="0" applyFont="1" applyAlignment="1">
      <alignment horizontal="right"/>
    </xf>
    <xf numFmtId="2" fontId="10" fillId="0" borderId="2" xfId="0" applyNumberFormat="1" applyFont="1" applyBorder="1" applyAlignment="1">
      <alignment horizontal="left"/>
    </xf>
    <xf numFmtId="2" fontId="10" fillId="0" borderId="0" xfId="0" applyNumberFormat="1" applyFont="1" applyAlignment="1">
      <alignment horizontal="left"/>
    </xf>
    <xf numFmtId="0" fontId="16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9" fontId="8" fillId="2" borderId="0" xfId="1" applyFont="1" applyFill="1" applyBorder="1" applyAlignment="1">
      <alignment horizontal="left" vertical="center"/>
    </xf>
    <xf numFmtId="165" fontId="8" fillId="0" borderId="0" xfId="1" applyNumberFormat="1" applyFont="1" applyBorder="1" applyAlignment="1">
      <alignment horizontal="left" vertical="center"/>
    </xf>
    <xf numFmtId="165" fontId="10" fillId="0" borderId="2" xfId="0" applyNumberFormat="1" applyFont="1" applyBorder="1" applyAlignment="1">
      <alignment horizontal="left"/>
    </xf>
    <xf numFmtId="165" fontId="10" fillId="0" borderId="0" xfId="0" applyNumberFormat="1" applyFont="1" applyAlignment="1">
      <alignment horizontal="left"/>
    </xf>
    <xf numFmtId="0" fontId="14" fillId="2" borderId="7" xfId="0" applyFont="1" applyFill="1" applyBorder="1" applyAlignment="1">
      <alignment horizontal="left" vertical="center"/>
    </xf>
    <xf numFmtId="0" fontId="14" fillId="0" borderId="0" xfId="0" applyFont="1" applyAlignment="1">
      <alignment horizontal="right" vertical="center"/>
    </xf>
    <xf numFmtId="0" fontId="8" fillId="0" borderId="9" xfId="0" applyFont="1" applyBorder="1" applyAlignment="1">
      <alignment horizontal="left" vertical="center"/>
    </xf>
    <xf numFmtId="165" fontId="8" fillId="0" borderId="9" xfId="0" applyNumberFormat="1" applyFont="1" applyBorder="1" applyAlignment="1">
      <alignment horizontal="left" vertical="center"/>
    </xf>
    <xf numFmtId="166" fontId="8" fillId="0" borderId="9" xfId="0" applyNumberFormat="1" applyFont="1" applyBorder="1" applyAlignment="1">
      <alignment horizontal="left" vertical="center"/>
    </xf>
    <xf numFmtId="2" fontId="8" fillId="0" borderId="0" xfId="0" applyNumberFormat="1" applyFont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165" fontId="8" fillId="0" borderId="10" xfId="0" applyNumberFormat="1" applyFont="1" applyBorder="1" applyAlignment="1">
      <alignment horizontal="left" vertical="center"/>
    </xf>
    <xf numFmtId="166" fontId="8" fillId="0" borderId="10" xfId="0" applyNumberFormat="1" applyFont="1" applyBorder="1" applyAlignment="1">
      <alignment horizontal="left" vertical="center"/>
    </xf>
    <xf numFmtId="0" fontId="8" fillId="0" borderId="0" xfId="0" applyFont="1" applyAlignment="1">
      <alignment horizontal="right" vertical="center"/>
    </xf>
    <xf numFmtId="165" fontId="8" fillId="0" borderId="0" xfId="0" applyNumberFormat="1" applyFont="1" applyAlignment="1">
      <alignment horizontal="left" vertical="center"/>
    </xf>
    <xf numFmtId="166" fontId="8" fillId="0" borderId="0" xfId="0" applyNumberFormat="1" applyFont="1" applyAlignment="1">
      <alignment horizontal="left" vertical="center"/>
    </xf>
    <xf numFmtId="164" fontId="8" fillId="0" borderId="9" xfId="0" applyNumberFormat="1" applyFont="1" applyBorder="1" applyAlignment="1">
      <alignment horizontal="left" vertical="center"/>
    </xf>
    <xf numFmtId="2" fontId="8" fillId="0" borderId="9" xfId="0" applyNumberFormat="1" applyFont="1" applyBorder="1" applyAlignment="1">
      <alignment horizontal="left" vertical="center"/>
    </xf>
    <xf numFmtId="164" fontId="8" fillId="0" borderId="10" xfId="0" applyNumberFormat="1" applyFont="1" applyBorder="1" applyAlignment="1">
      <alignment horizontal="left" vertical="center"/>
    </xf>
    <xf numFmtId="2" fontId="8" fillId="0" borderId="10" xfId="0" applyNumberFormat="1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right"/>
    </xf>
    <xf numFmtId="0" fontId="10" fillId="2" borderId="7" xfId="0" applyFont="1" applyFill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167" fontId="8" fillId="0" borderId="0" xfId="0" applyNumberFormat="1" applyFont="1" applyAlignment="1">
      <alignment horizontal="left" vertical="center"/>
    </xf>
    <xf numFmtId="167" fontId="16" fillId="0" borderId="0" xfId="0" applyNumberFormat="1" applyFont="1" applyAlignment="1">
      <alignment horizontal="left" vertical="center"/>
    </xf>
    <xf numFmtId="0" fontId="14" fillId="0" borderId="0" xfId="0" applyFont="1" applyAlignment="1">
      <alignment horizontal="right"/>
    </xf>
    <xf numFmtId="0" fontId="8" fillId="0" borderId="11" xfId="0" applyFont="1" applyBorder="1" applyAlignment="1">
      <alignment horizontal="left" vertical="center" wrapText="1"/>
    </xf>
    <xf numFmtId="2" fontId="16" fillId="0" borderId="0" xfId="0" applyNumberFormat="1" applyFont="1" applyAlignment="1">
      <alignment horizontal="left" vertical="center"/>
    </xf>
    <xf numFmtId="10" fontId="16" fillId="0" borderId="0" xfId="0" applyNumberFormat="1" applyFont="1" applyAlignment="1">
      <alignment horizontal="left" vertical="center"/>
    </xf>
    <xf numFmtId="0" fontId="16" fillId="0" borderId="11" xfId="0" applyFont="1" applyBorder="1" applyAlignment="1">
      <alignment horizontal="left" vertical="center"/>
    </xf>
    <xf numFmtId="168" fontId="8" fillId="0" borderId="0" xfId="0" applyNumberFormat="1" applyFont="1" applyAlignment="1">
      <alignment horizontal="left" vertical="center"/>
    </xf>
    <xf numFmtId="0" fontId="16" fillId="0" borderId="9" xfId="0" applyFont="1" applyBorder="1" applyAlignment="1">
      <alignment horizontal="left" vertical="center"/>
    </xf>
    <xf numFmtId="168" fontId="16" fillId="0" borderId="0" xfId="0" applyNumberFormat="1" applyFont="1" applyAlignment="1">
      <alignment horizontal="left" vertical="center"/>
    </xf>
    <xf numFmtId="0" fontId="16" fillId="0" borderId="10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2" borderId="7" xfId="0" applyFont="1" applyFill="1" applyBorder="1" applyAlignment="1">
      <alignment horizontal="left" vertical="center"/>
    </xf>
    <xf numFmtId="2" fontId="16" fillId="0" borderId="9" xfId="0" applyNumberFormat="1" applyFont="1" applyBorder="1" applyAlignment="1">
      <alignment horizontal="left" vertical="center"/>
    </xf>
    <xf numFmtId="0" fontId="18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3" borderId="0" xfId="0" applyFont="1" applyFill="1" applyAlignment="1">
      <alignment horizontal="left"/>
    </xf>
    <xf numFmtId="0" fontId="16" fillId="4" borderId="0" xfId="0" applyFont="1" applyFill="1" applyAlignment="1">
      <alignment horizontal="left"/>
    </xf>
    <xf numFmtId="0" fontId="2" fillId="4" borderId="0" xfId="0" applyFont="1" applyFill="1" applyAlignment="1">
      <alignment horizontal="left"/>
    </xf>
    <xf numFmtId="0" fontId="11" fillId="0" borderId="0" xfId="0" applyFont="1" applyAlignment="1">
      <alignment horizontal="right"/>
    </xf>
    <xf numFmtId="0" fontId="15" fillId="0" borderId="0" xfId="0" applyFont="1"/>
    <xf numFmtId="0" fontId="11" fillId="0" borderId="0" xfId="0" applyFont="1"/>
    <xf numFmtId="0" fontId="14" fillId="5" borderId="0" xfId="0" applyFont="1" applyFill="1"/>
    <xf numFmtId="0" fontId="14" fillId="6" borderId="0" xfId="0" applyFont="1" applyFill="1"/>
    <xf numFmtId="0" fontId="14" fillId="0" borderId="0" xfId="0" applyFont="1"/>
    <xf numFmtId="0" fontId="2" fillId="0" borderId="0" xfId="0" applyFont="1" applyAlignment="1">
      <alignment horizontal="left" vertical="center"/>
    </xf>
    <xf numFmtId="165" fontId="8" fillId="0" borderId="0" xfId="3" applyNumberFormat="1" applyFont="1" applyAlignment="1">
      <alignment horizontal="center"/>
    </xf>
    <xf numFmtId="0" fontId="8" fillId="0" borderId="0" xfId="3" applyFont="1" applyAlignment="1">
      <alignment horizontal="center"/>
    </xf>
    <xf numFmtId="0" fontId="8" fillId="0" borderId="8" xfId="3" applyFont="1" applyBorder="1" applyAlignment="1">
      <alignment horizontal="center"/>
    </xf>
    <xf numFmtId="0" fontId="8" fillId="0" borderId="12" xfId="3" applyFont="1" applyBorder="1" applyAlignment="1">
      <alignment horizontal="center"/>
    </xf>
    <xf numFmtId="0" fontId="8" fillId="0" borderId="9" xfId="3" applyFont="1" applyBorder="1" applyAlignment="1">
      <alignment horizontal="center"/>
    </xf>
    <xf numFmtId="0" fontId="8" fillId="0" borderId="13" xfId="3" applyFont="1" applyBorder="1" applyAlignment="1">
      <alignment horizontal="center"/>
    </xf>
    <xf numFmtId="0" fontId="14" fillId="0" borderId="0" xfId="3" applyFont="1" applyAlignment="1">
      <alignment horizontal="center" textRotation="90"/>
    </xf>
    <xf numFmtId="0" fontId="14" fillId="0" borderId="0" xfId="3" applyFont="1" applyAlignment="1">
      <alignment horizontal="center" textRotation="90" wrapText="1"/>
    </xf>
    <xf numFmtId="0" fontId="19" fillId="0" borderId="0" xfId="3" applyFont="1" applyAlignment="1">
      <alignment horizontal="center"/>
    </xf>
    <xf numFmtId="0" fontId="14" fillId="6" borderId="8" xfId="3" applyFont="1" applyFill="1" applyBorder="1" applyAlignment="1">
      <alignment horizontal="center" textRotation="90"/>
    </xf>
    <xf numFmtId="0" fontId="14" fillId="6" borderId="0" xfId="3" applyFont="1" applyFill="1" applyAlignment="1">
      <alignment horizontal="center" textRotation="90"/>
    </xf>
    <xf numFmtId="0" fontId="14" fillId="6" borderId="12" xfId="3" applyFont="1" applyFill="1" applyBorder="1" applyAlignment="1">
      <alignment horizontal="center" textRotation="90"/>
    </xf>
    <xf numFmtId="0" fontId="14" fillId="7" borderId="8" xfId="3" applyFont="1" applyFill="1" applyBorder="1" applyAlignment="1">
      <alignment horizontal="center" textRotation="90"/>
    </xf>
    <xf numFmtId="0" fontId="14" fillId="7" borderId="0" xfId="3" applyFont="1" applyFill="1" applyAlignment="1">
      <alignment horizontal="center" textRotation="90"/>
    </xf>
    <xf numFmtId="0" fontId="14" fillId="7" borderId="12" xfId="3" applyFont="1" applyFill="1" applyBorder="1" applyAlignment="1">
      <alignment horizontal="center" textRotation="90"/>
    </xf>
    <xf numFmtId="0" fontId="14" fillId="8" borderId="8" xfId="3" applyFont="1" applyFill="1" applyBorder="1" applyAlignment="1">
      <alignment horizontal="center" textRotation="90"/>
    </xf>
    <xf numFmtId="0" fontId="14" fillId="8" borderId="12" xfId="3" applyFont="1" applyFill="1" applyBorder="1" applyAlignment="1">
      <alignment horizontal="center" textRotation="90"/>
    </xf>
    <xf numFmtId="0" fontId="14" fillId="9" borderId="8" xfId="3" applyFont="1" applyFill="1" applyBorder="1" applyAlignment="1">
      <alignment horizontal="center" textRotation="90"/>
    </xf>
    <xf numFmtId="0" fontId="14" fillId="9" borderId="12" xfId="3" applyFont="1" applyFill="1" applyBorder="1" applyAlignment="1">
      <alignment horizontal="center" textRotation="90"/>
    </xf>
    <xf numFmtId="0" fontId="14" fillId="10" borderId="8" xfId="3" applyFont="1" applyFill="1" applyBorder="1" applyAlignment="1">
      <alignment horizontal="center" textRotation="90"/>
    </xf>
    <xf numFmtId="0" fontId="14" fillId="10" borderId="12" xfId="3" applyFont="1" applyFill="1" applyBorder="1" applyAlignment="1">
      <alignment horizontal="center" textRotation="90"/>
    </xf>
    <xf numFmtId="0" fontId="14" fillId="5" borderId="8" xfId="3" applyFont="1" applyFill="1" applyBorder="1" applyAlignment="1">
      <alignment horizontal="center" textRotation="90"/>
    </xf>
    <xf numFmtId="0" fontId="14" fillId="5" borderId="12" xfId="3" applyFont="1" applyFill="1" applyBorder="1" applyAlignment="1">
      <alignment horizontal="center" textRotation="90"/>
    </xf>
    <xf numFmtId="0" fontId="14" fillId="11" borderId="8" xfId="3" applyFont="1" applyFill="1" applyBorder="1" applyAlignment="1">
      <alignment horizontal="center" textRotation="90"/>
    </xf>
    <xf numFmtId="0" fontId="14" fillId="11" borderId="12" xfId="3" applyFont="1" applyFill="1" applyBorder="1" applyAlignment="1">
      <alignment horizontal="center" textRotation="90"/>
    </xf>
    <xf numFmtId="0" fontId="14" fillId="12" borderId="8" xfId="3" applyFont="1" applyFill="1" applyBorder="1" applyAlignment="1">
      <alignment horizontal="center" textRotation="90"/>
    </xf>
    <xf numFmtId="0" fontId="14" fillId="12" borderId="12" xfId="3" applyFont="1" applyFill="1" applyBorder="1" applyAlignment="1">
      <alignment horizontal="center" textRotation="90"/>
    </xf>
    <xf numFmtId="0" fontId="14" fillId="13" borderId="0" xfId="3" applyFont="1" applyFill="1" applyAlignment="1">
      <alignment horizontal="center"/>
    </xf>
    <xf numFmtId="0" fontId="14" fillId="6" borderId="9" xfId="3" applyFont="1" applyFill="1" applyBorder="1" applyAlignment="1">
      <alignment horizontal="center" textRotation="90"/>
    </xf>
    <xf numFmtId="0" fontId="14" fillId="7" borderId="9" xfId="3" applyFont="1" applyFill="1" applyBorder="1" applyAlignment="1">
      <alignment horizontal="center" textRotation="90"/>
    </xf>
    <xf numFmtId="0" fontId="14" fillId="14" borderId="9" xfId="3" applyFont="1" applyFill="1" applyBorder="1" applyAlignment="1">
      <alignment horizontal="center" textRotation="90"/>
    </xf>
    <xf numFmtId="0" fontId="14" fillId="8" borderId="9" xfId="3" applyFont="1" applyFill="1" applyBorder="1" applyAlignment="1">
      <alignment horizontal="center" textRotation="90"/>
    </xf>
    <xf numFmtId="0" fontId="14" fillId="9" borderId="9" xfId="3" applyFont="1" applyFill="1" applyBorder="1" applyAlignment="1">
      <alignment horizontal="center" textRotation="90"/>
    </xf>
    <xf numFmtId="0" fontId="14" fillId="10" borderId="9" xfId="3" applyFont="1" applyFill="1" applyBorder="1" applyAlignment="1">
      <alignment horizontal="center" textRotation="90"/>
    </xf>
    <xf numFmtId="0" fontId="14" fillId="5" borderId="9" xfId="3" applyFont="1" applyFill="1" applyBorder="1" applyAlignment="1">
      <alignment horizontal="center" textRotation="90"/>
    </xf>
    <xf numFmtId="0" fontId="14" fillId="11" borderId="9" xfId="3" applyFont="1" applyFill="1" applyBorder="1" applyAlignment="1">
      <alignment horizontal="center" textRotation="90"/>
    </xf>
    <xf numFmtId="0" fontId="14" fillId="12" borderId="9" xfId="3" applyFont="1" applyFill="1" applyBorder="1" applyAlignment="1">
      <alignment horizontal="center" textRotation="90"/>
    </xf>
    <xf numFmtId="1" fontId="10" fillId="15" borderId="13" xfId="3" applyNumberFormat="1" applyFont="1" applyFill="1" applyBorder="1" applyAlignment="1">
      <alignment horizontal="center"/>
    </xf>
    <xf numFmtId="1" fontId="10" fillId="0" borderId="0" xfId="3" applyNumberFormat="1" applyFont="1" applyAlignment="1">
      <alignment horizontal="center"/>
    </xf>
    <xf numFmtId="0" fontId="14" fillId="0" borderId="0" xfId="3" applyFont="1" applyAlignment="1">
      <alignment horizontal="center"/>
    </xf>
    <xf numFmtId="0" fontId="14" fillId="0" borderId="8" xfId="3" applyFont="1" applyBorder="1" applyAlignment="1">
      <alignment horizontal="center" textRotation="90"/>
    </xf>
    <xf numFmtId="0" fontId="14" fillId="0" borderId="12" xfId="3" applyFont="1" applyBorder="1" applyAlignment="1">
      <alignment horizontal="center" textRotation="90"/>
    </xf>
    <xf numFmtId="0" fontId="14" fillId="0" borderId="9" xfId="3" applyFont="1" applyBorder="1" applyAlignment="1">
      <alignment horizontal="center" textRotation="90"/>
    </xf>
    <xf numFmtId="165" fontId="16" fillId="0" borderId="0" xfId="3" applyNumberFormat="1" applyFont="1" applyAlignment="1">
      <alignment horizontal="center"/>
    </xf>
    <xf numFmtId="1" fontId="16" fillId="0" borderId="0" xfId="3" applyNumberFormat="1" applyFont="1" applyAlignment="1">
      <alignment horizontal="center"/>
    </xf>
    <xf numFmtId="0" fontId="8" fillId="6" borderId="8" xfId="3" applyFont="1" applyFill="1" applyBorder="1" applyAlignment="1">
      <alignment horizontal="center"/>
    </xf>
    <xf numFmtId="0" fontId="8" fillId="6" borderId="0" xfId="3" applyFont="1" applyFill="1" applyAlignment="1">
      <alignment horizontal="center"/>
    </xf>
    <xf numFmtId="0" fontId="8" fillId="6" borderId="12" xfId="3" applyFont="1" applyFill="1" applyBorder="1" applyAlignment="1">
      <alignment horizontal="center"/>
    </xf>
    <xf numFmtId="0" fontId="8" fillId="7" borderId="8" xfId="3" applyFont="1" applyFill="1" applyBorder="1" applyAlignment="1">
      <alignment horizontal="center"/>
    </xf>
    <xf numFmtId="0" fontId="8" fillId="7" borderId="0" xfId="3" applyFont="1" applyFill="1" applyAlignment="1">
      <alignment horizontal="center"/>
    </xf>
    <xf numFmtId="0" fontId="8" fillId="7" borderId="12" xfId="3" applyFont="1" applyFill="1" applyBorder="1" applyAlignment="1">
      <alignment horizontal="center"/>
    </xf>
    <xf numFmtId="0" fontId="8" fillId="8" borderId="8" xfId="3" applyFont="1" applyFill="1" applyBorder="1" applyAlignment="1">
      <alignment horizontal="center"/>
    </xf>
    <xf numFmtId="0" fontId="8" fillId="8" borderId="12" xfId="3" applyFont="1" applyFill="1" applyBorder="1" applyAlignment="1">
      <alignment horizontal="center"/>
    </xf>
    <xf numFmtId="0" fontId="8" fillId="9" borderId="8" xfId="3" applyFont="1" applyFill="1" applyBorder="1" applyAlignment="1">
      <alignment horizontal="center"/>
    </xf>
    <xf numFmtId="0" fontId="8" fillId="9" borderId="12" xfId="3" applyFont="1" applyFill="1" applyBorder="1" applyAlignment="1">
      <alignment horizontal="center"/>
    </xf>
    <xf numFmtId="0" fontId="8" fillId="10" borderId="8" xfId="3" applyFont="1" applyFill="1" applyBorder="1" applyAlignment="1">
      <alignment horizontal="center"/>
    </xf>
    <xf numFmtId="0" fontId="8" fillId="10" borderId="12" xfId="3" applyFont="1" applyFill="1" applyBorder="1" applyAlignment="1">
      <alignment horizontal="center"/>
    </xf>
    <xf numFmtId="0" fontId="8" fillId="5" borderId="8" xfId="3" applyFont="1" applyFill="1" applyBorder="1" applyAlignment="1">
      <alignment horizontal="center"/>
    </xf>
    <xf numFmtId="0" fontId="8" fillId="5" borderId="12" xfId="3" applyFont="1" applyFill="1" applyBorder="1" applyAlignment="1">
      <alignment horizontal="center"/>
    </xf>
    <xf numFmtId="0" fontId="8" fillId="11" borderId="8" xfId="3" applyFont="1" applyFill="1" applyBorder="1" applyAlignment="1">
      <alignment horizontal="center"/>
    </xf>
    <xf numFmtId="0" fontId="8" fillId="11" borderId="12" xfId="3" applyFont="1" applyFill="1" applyBorder="1" applyAlignment="1">
      <alignment horizontal="center"/>
    </xf>
    <xf numFmtId="0" fontId="8" fillId="12" borderId="8" xfId="3" applyFont="1" applyFill="1" applyBorder="1" applyAlignment="1">
      <alignment horizontal="center"/>
    </xf>
    <xf numFmtId="0" fontId="8" fillId="12" borderId="12" xfId="3" applyFont="1" applyFill="1" applyBorder="1" applyAlignment="1">
      <alignment horizontal="center"/>
    </xf>
    <xf numFmtId="164" fontId="8" fillId="6" borderId="9" xfId="3" applyNumberFormat="1" applyFont="1" applyFill="1" applyBorder="1" applyAlignment="1">
      <alignment horizontal="center"/>
    </xf>
    <xf numFmtId="164" fontId="8" fillId="7" borderId="9" xfId="3" applyNumberFormat="1" applyFont="1" applyFill="1" applyBorder="1" applyAlignment="1">
      <alignment horizontal="center"/>
    </xf>
    <xf numFmtId="164" fontId="8" fillId="14" borderId="9" xfId="3" applyNumberFormat="1" applyFont="1" applyFill="1" applyBorder="1" applyAlignment="1">
      <alignment horizontal="center"/>
    </xf>
    <xf numFmtId="164" fontId="8" fillId="8" borderId="9" xfId="3" applyNumberFormat="1" applyFont="1" applyFill="1" applyBorder="1" applyAlignment="1">
      <alignment horizontal="center"/>
    </xf>
    <xf numFmtId="164" fontId="8" fillId="9" borderId="9" xfId="3" applyNumberFormat="1" applyFont="1" applyFill="1" applyBorder="1" applyAlignment="1">
      <alignment horizontal="center"/>
    </xf>
    <xf numFmtId="164" fontId="8" fillId="10" borderId="9" xfId="3" applyNumberFormat="1" applyFont="1" applyFill="1" applyBorder="1" applyAlignment="1">
      <alignment horizontal="center"/>
    </xf>
    <xf numFmtId="164" fontId="8" fillId="5" borderId="9" xfId="3" applyNumberFormat="1" applyFont="1" applyFill="1" applyBorder="1" applyAlignment="1">
      <alignment horizontal="center"/>
    </xf>
    <xf numFmtId="164" fontId="8" fillId="11" borderId="9" xfId="3" applyNumberFormat="1" applyFont="1" applyFill="1" applyBorder="1" applyAlignment="1">
      <alignment horizontal="center"/>
    </xf>
    <xf numFmtId="164" fontId="8" fillId="12" borderId="9" xfId="3" applyNumberFormat="1" applyFont="1" applyFill="1" applyBorder="1" applyAlignment="1">
      <alignment horizontal="center"/>
    </xf>
    <xf numFmtId="164" fontId="8" fillId="6" borderId="8" xfId="3" applyNumberFormat="1" applyFont="1" applyFill="1" applyBorder="1" applyAlignment="1">
      <alignment horizontal="center"/>
    </xf>
    <xf numFmtId="164" fontId="8" fillId="6" borderId="0" xfId="3" applyNumberFormat="1" applyFont="1" applyFill="1" applyAlignment="1">
      <alignment horizontal="center"/>
    </xf>
    <xf numFmtId="164" fontId="8" fillId="6" borderId="12" xfId="3" applyNumberFormat="1" applyFont="1" applyFill="1" applyBorder="1" applyAlignment="1">
      <alignment horizontal="center"/>
    </xf>
    <xf numFmtId="164" fontId="8" fillId="7" borderId="8" xfId="3" applyNumberFormat="1" applyFont="1" applyFill="1" applyBorder="1" applyAlignment="1">
      <alignment horizontal="center"/>
    </xf>
    <xf numFmtId="164" fontId="8" fillId="7" borderId="0" xfId="3" applyNumberFormat="1" applyFont="1" applyFill="1" applyAlignment="1">
      <alignment horizontal="center"/>
    </xf>
    <xf numFmtId="164" fontId="8" fillId="7" borderId="12" xfId="3" applyNumberFormat="1" applyFont="1" applyFill="1" applyBorder="1" applyAlignment="1">
      <alignment horizontal="center"/>
    </xf>
    <xf numFmtId="164" fontId="8" fillId="8" borderId="8" xfId="3" applyNumberFormat="1" applyFont="1" applyFill="1" applyBorder="1" applyAlignment="1">
      <alignment horizontal="center"/>
    </xf>
    <xf numFmtId="164" fontId="8" fillId="8" borderId="12" xfId="3" applyNumberFormat="1" applyFont="1" applyFill="1" applyBorder="1" applyAlignment="1">
      <alignment horizontal="center"/>
    </xf>
    <xf numFmtId="164" fontId="8" fillId="9" borderId="8" xfId="3" applyNumberFormat="1" applyFont="1" applyFill="1" applyBorder="1" applyAlignment="1">
      <alignment horizontal="center"/>
    </xf>
    <xf numFmtId="164" fontId="8" fillId="9" borderId="12" xfId="3" applyNumberFormat="1" applyFont="1" applyFill="1" applyBorder="1" applyAlignment="1">
      <alignment horizontal="center"/>
    </xf>
    <xf numFmtId="164" fontId="8" fillId="10" borderId="8" xfId="3" applyNumberFormat="1" applyFont="1" applyFill="1" applyBorder="1" applyAlignment="1">
      <alignment horizontal="center"/>
    </xf>
    <xf numFmtId="164" fontId="8" fillId="10" borderId="12" xfId="3" applyNumberFormat="1" applyFont="1" applyFill="1" applyBorder="1" applyAlignment="1">
      <alignment horizontal="center"/>
    </xf>
    <xf numFmtId="164" fontId="8" fillId="5" borderId="8" xfId="3" applyNumberFormat="1" applyFont="1" applyFill="1" applyBorder="1" applyAlignment="1">
      <alignment horizontal="center"/>
    </xf>
    <xf numFmtId="164" fontId="8" fillId="5" borderId="12" xfId="3" applyNumberFormat="1" applyFont="1" applyFill="1" applyBorder="1" applyAlignment="1">
      <alignment horizontal="center"/>
    </xf>
    <xf numFmtId="164" fontId="8" fillId="11" borderId="8" xfId="3" applyNumberFormat="1" applyFont="1" applyFill="1" applyBorder="1" applyAlignment="1">
      <alignment horizontal="center"/>
    </xf>
    <xf numFmtId="164" fontId="8" fillId="11" borderId="12" xfId="3" applyNumberFormat="1" applyFont="1" applyFill="1" applyBorder="1" applyAlignment="1">
      <alignment horizontal="center"/>
    </xf>
    <xf numFmtId="164" fontId="8" fillId="12" borderId="8" xfId="3" applyNumberFormat="1" applyFont="1" applyFill="1" applyBorder="1" applyAlignment="1">
      <alignment horizontal="center"/>
    </xf>
    <xf numFmtId="164" fontId="8" fillId="12" borderId="12" xfId="3" applyNumberFormat="1" applyFont="1" applyFill="1" applyBorder="1" applyAlignment="1">
      <alignment horizontal="center"/>
    </xf>
    <xf numFmtId="164" fontId="8" fillId="0" borderId="9" xfId="3" applyNumberFormat="1" applyFont="1" applyBorder="1" applyAlignment="1">
      <alignment horizontal="center"/>
    </xf>
    <xf numFmtId="164" fontId="8" fillId="0" borderId="8" xfId="3" applyNumberFormat="1" applyFont="1" applyBorder="1" applyAlignment="1">
      <alignment horizontal="center"/>
    </xf>
    <xf numFmtId="164" fontId="8" fillId="0" borderId="0" xfId="3" applyNumberFormat="1" applyFont="1" applyAlignment="1">
      <alignment horizontal="center"/>
    </xf>
    <xf numFmtId="164" fontId="8" fillId="0" borderId="12" xfId="3" applyNumberFormat="1" applyFont="1" applyBorder="1" applyAlignment="1">
      <alignment horizontal="center"/>
    </xf>
    <xf numFmtId="0" fontId="20" fillId="7" borderId="12" xfId="3" applyFont="1" applyFill="1" applyBorder="1" applyAlignment="1">
      <alignment horizontal="center"/>
    </xf>
    <xf numFmtId="164" fontId="20" fillId="7" borderId="12" xfId="3" applyNumberFormat="1" applyFont="1" applyFill="1" applyBorder="1" applyAlignment="1">
      <alignment horizontal="center"/>
    </xf>
    <xf numFmtId="0" fontId="20" fillId="10" borderId="12" xfId="3" applyFont="1" applyFill="1" applyBorder="1" applyAlignment="1">
      <alignment horizontal="center"/>
    </xf>
    <xf numFmtId="164" fontId="20" fillId="10" borderId="12" xfId="3" applyNumberFormat="1" applyFont="1" applyFill="1" applyBorder="1" applyAlignment="1">
      <alignment horizontal="center"/>
    </xf>
    <xf numFmtId="165" fontId="16" fillId="0" borderId="0" xfId="3" applyNumberFormat="1" applyFont="1" applyAlignment="1">
      <alignment horizontal="left"/>
    </xf>
    <xf numFmtId="0" fontId="8" fillId="2" borderId="8" xfId="3" applyFont="1" applyFill="1" applyBorder="1" applyAlignment="1">
      <alignment horizontal="center"/>
    </xf>
    <xf numFmtId="0" fontId="8" fillId="2" borderId="0" xfId="3" applyFont="1" applyFill="1" applyAlignment="1">
      <alignment horizontal="center"/>
    </xf>
    <xf numFmtId="0" fontId="8" fillId="2" borderId="12" xfId="3" applyFont="1" applyFill="1" applyBorder="1" applyAlignment="1">
      <alignment horizontal="center"/>
    </xf>
    <xf numFmtId="164" fontId="8" fillId="2" borderId="9" xfId="3" applyNumberFormat="1" applyFont="1" applyFill="1" applyBorder="1" applyAlignment="1">
      <alignment horizontal="center"/>
    </xf>
    <xf numFmtId="0" fontId="8" fillId="15" borderId="13" xfId="3" applyFont="1" applyFill="1" applyBorder="1" applyAlignment="1">
      <alignment horizontal="center"/>
    </xf>
    <xf numFmtId="2" fontId="8" fillId="0" borderId="0" xfId="3" applyNumberFormat="1" applyFont="1" applyAlignment="1">
      <alignment horizontal="center"/>
    </xf>
    <xf numFmtId="2" fontId="17" fillId="0" borderId="0" xfId="3" applyNumberFormat="1" applyFont="1" applyAlignment="1">
      <alignment horizontal="center"/>
    </xf>
    <xf numFmtId="2" fontId="17" fillId="6" borderId="8" xfId="3" applyNumberFormat="1" applyFont="1" applyFill="1" applyBorder="1" applyAlignment="1">
      <alignment horizontal="center"/>
    </xf>
    <xf numFmtId="1" fontId="17" fillId="0" borderId="0" xfId="3" applyNumberFormat="1" applyFont="1" applyAlignment="1">
      <alignment horizontal="center"/>
    </xf>
    <xf numFmtId="1" fontId="17" fillId="6" borderId="8" xfId="3" applyNumberFormat="1" applyFont="1" applyFill="1" applyBorder="1" applyAlignment="1">
      <alignment horizontal="center"/>
    </xf>
    <xf numFmtId="0" fontId="21" fillId="0" borderId="0" xfId="3" applyFont="1" applyAlignment="1">
      <alignment horizontal="center"/>
    </xf>
    <xf numFmtId="1" fontId="17" fillId="0" borderId="8" xfId="3" applyNumberFormat="1" applyFont="1" applyBorder="1" applyAlignment="1">
      <alignment horizontal="center"/>
    </xf>
    <xf numFmtId="164" fontId="17" fillId="0" borderId="0" xfId="3" applyNumberFormat="1" applyFont="1" applyAlignment="1">
      <alignment horizontal="center"/>
    </xf>
    <xf numFmtId="164" fontId="17" fillId="6" borderId="8" xfId="3" applyNumberFormat="1" applyFont="1" applyFill="1" applyBorder="1" applyAlignment="1">
      <alignment horizontal="center"/>
    </xf>
    <xf numFmtId="0" fontId="22" fillId="0" borderId="0" xfId="3" applyFont="1" applyAlignment="1">
      <alignment horizontal="center" textRotation="90" wrapText="1"/>
    </xf>
    <xf numFmtId="1" fontId="14" fillId="0" borderId="8" xfId="3" applyNumberFormat="1" applyFont="1" applyBorder="1" applyAlignment="1">
      <alignment horizontal="center" textRotation="90"/>
    </xf>
    <xf numFmtId="1" fontId="14" fillId="0" borderId="0" xfId="3" applyNumberFormat="1" applyFont="1" applyAlignment="1">
      <alignment horizontal="center" textRotation="90"/>
    </xf>
    <xf numFmtId="1" fontId="23" fillId="8" borderId="0" xfId="3" applyNumberFormat="1" applyFont="1" applyFill="1" applyAlignment="1">
      <alignment horizontal="center" textRotation="90"/>
    </xf>
    <xf numFmtId="1" fontId="24" fillId="11" borderId="0" xfId="3" applyNumberFormat="1" applyFont="1" applyFill="1" applyAlignment="1">
      <alignment horizontal="center" textRotation="90"/>
    </xf>
    <xf numFmtId="0" fontId="23" fillId="8" borderId="0" xfId="3" applyFont="1" applyFill="1" applyAlignment="1">
      <alignment horizontal="center" textRotation="90"/>
    </xf>
    <xf numFmtId="1" fontId="8" fillId="0" borderId="8" xfId="3" applyNumberFormat="1" applyFont="1" applyBorder="1" applyAlignment="1">
      <alignment horizontal="center"/>
    </xf>
    <xf numFmtId="1" fontId="8" fillId="0" borderId="0" xfId="3" applyNumberFormat="1" applyFont="1" applyAlignment="1">
      <alignment horizontal="center"/>
    </xf>
    <xf numFmtId="1" fontId="25" fillId="8" borderId="0" xfId="3" applyNumberFormat="1" applyFont="1" applyFill="1" applyAlignment="1">
      <alignment horizontal="center"/>
    </xf>
    <xf numFmtId="1" fontId="26" fillId="11" borderId="0" xfId="3" applyNumberFormat="1" applyFont="1" applyFill="1" applyAlignment="1">
      <alignment horizontal="center"/>
    </xf>
    <xf numFmtId="0" fontId="25" fillId="8" borderId="0" xfId="3" applyFont="1" applyFill="1" applyAlignment="1">
      <alignment horizontal="center"/>
    </xf>
    <xf numFmtId="165" fontId="27" fillId="0" borderId="0" xfId="3" applyNumberFormat="1" applyFont="1" applyAlignment="1">
      <alignment horizontal="center"/>
    </xf>
    <xf numFmtId="164" fontId="25" fillId="8" borderId="0" xfId="3" applyNumberFormat="1" applyFont="1" applyFill="1" applyAlignment="1">
      <alignment horizontal="center"/>
    </xf>
    <xf numFmtId="165" fontId="21" fillId="0" borderId="0" xfId="3" applyNumberFormat="1" applyFont="1" applyAlignment="1">
      <alignment horizontal="center"/>
    </xf>
    <xf numFmtId="1" fontId="8" fillId="16" borderId="8" xfId="3" applyNumberFormat="1" applyFont="1" applyFill="1" applyBorder="1" applyAlignment="1">
      <alignment horizontal="left"/>
    </xf>
    <xf numFmtId="1" fontId="8" fillId="16" borderId="0" xfId="3" applyNumberFormat="1" applyFont="1" applyFill="1" applyAlignment="1">
      <alignment horizontal="center"/>
    </xf>
    <xf numFmtId="1" fontId="25" fillId="16" borderId="0" xfId="3" applyNumberFormat="1" applyFont="1" applyFill="1" applyAlignment="1">
      <alignment horizontal="center"/>
    </xf>
    <xf numFmtId="0" fontId="8" fillId="16" borderId="8" xfId="3" applyFont="1" applyFill="1" applyBorder="1" applyAlignment="1">
      <alignment horizontal="center"/>
    </xf>
    <xf numFmtId="0" fontId="8" fillId="16" borderId="0" xfId="3" applyFont="1" applyFill="1" applyAlignment="1">
      <alignment horizontal="center"/>
    </xf>
    <xf numFmtId="0" fontId="25" fillId="16" borderId="0" xfId="3" applyFont="1" applyFill="1" applyAlignment="1">
      <alignment horizontal="center"/>
    </xf>
    <xf numFmtId="164" fontId="8" fillId="16" borderId="8" xfId="3" applyNumberFormat="1" applyFont="1" applyFill="1" applyBorder="1" applyAlignment="1">
      <alignment horizontal="center"/>
    </xf>
    <xf numFmtId="164" fontId="8" fillId="16" borderId="0" xfId="3" applyNumberFormat="1" applyFont="1" applyFill="1" applyAlignment="1">
      <alignment horizontal="center"/>
    </xf>
    <xf numFmtId="164" fontId="25" fillId="16" borderId="0" xfId="3" applyNumberFormat="1" applyFont="1" applyFill="1" applyAlignment="1">
      <alignment horizontal="center"/>
    </xf>
    <xf numFmtId="0" fontId="17" fillId="0" borderId="0" xfId="3" applyFont="1" applyAlignment="1">
      <alignment horizontal="center"/>
    </xf>
    <xf numFmtId="1" fontId="17" fillId="0" borderId="0" xfId="3" applyNumberFormat="1" applyFont="1"/>
    <xf numFmtId="164" fontId="17" fillId="0" borderId="8" xfId="3" applyNumberFormat="1" applyFont="1" applyBorder="1" applyAlignment="1">
      <alignment horizontal="center"/>
    </xf>
    <xf numFmtId="164" fontId="28" fillId="8" borderId="0" xfId="3" applyNumberFormat="1" applyFont="1" applyFill="1" applyAlignment="1">
      <alignment horizontal="center"/>
    </xf>
    <xf numFmtId="164" fontId="29" fillId="11" borderId="0" xfId="3" applyNumberFormat="1" applyFont="1" applyFill="1" applyAlignment="1">
      <alignment horizontal="center"/>
    </xf>
    <xf numFmtId="1" fontId="28" fillId="8" borderId="0" xfId="3" applyNumberFormat="1" applyFont="1" applyFill="1" applyAlignment="1">
      <alignment horizontal="center"/>
    </xf>
    <xf numFmtId="1" fontId="29" fillId="11" borderId="0" xfId="3" applyNumberFormat="1" applyFont="1" applyFill="1" applyAlignment="1">
      <alignment horizontal="center"/>
    </xf>
    <xf numFmtId="0" fontId="17" fillId="0" borderId="8" xfId="3" applyFont="1" applyBorder="1" applyAlignment="1">
      <alignment horizontal="center"/>
    </xf>
    <xf numFmtId="0" fontId="28" fillId="8" borderId="0" xfId="3" applyFont="1" applyFill="1" applyAlignment="1">
      <alignment horizontal="center"/>
    </xf>
    <xf numFmtId="164" fontId="17" fillId="0" borderId="0" xfId="3" applyNumberFormat="1" applyFont="1"/>
    <xf numFmtId="0" fontId="15" fillId="0" borderId="0" xfId="0" applyFont="1" applyAlignment="1">
      <alignment vertical="center"/>
    </xf>
    <xf numFmtId="0" fontId="14" fillId="17" borderId="8" xfId="3" applyFont="1" applyFill="1" applyBorder="1" applyAlignment="1">
      <alignment horizontal="center" textRotation="90"/>
    </xf>
    <xf numFmtId="2" fontId="14" fillId="0" borderId="0" xfId="3" applyNumberFormat="1" applyFont="1" applyAlignment="1">
      <alignment horizontal="center" textRotation="90"/>
    </xf>
    <xf numFmtId="0" fontId="10" fillId="17" borderId="8" xfId="3" applyFont="1" applyFill="1" applyBorder="1" applyAlignment="1">
      <alignment horizontal="center" textRotation="90"/>
    </xf>
    <xf numFmtId="0" fontId="14" fillId="8" borderId="0" xfId="3" applyFont="1" applyFill="1" applyAlignment="1">
      <alignment horizontal="center" textRotation="90"/>
    </xf>
    <xf numFmtId="0" fontId="14" fillId="13" borderId="0" xfId="3" applyFont="1" applyFill="1" applyAlignment="1">
      <alignment horizontal="center" textRotation="90"/>
    </xf>
    <xf numFmtId="0" fontId="8" fillId="0" borderId="0" xfId="3" applyFont="1" applyAlignment="1">
      <alignment horizontal="center" textRotation="90"/>
    </xf>
    <xf numFmtId="0" fontId="10" fillId="2" borderId="0" xfId="4" applyFont="1" applyFill="1" applyAlignment="1">
      <alignment horizontal="center"/>
    </xf>
    <xf numFmtId="0" fontId="8" fillId="18" borderId="0" xfId="3" applyFont="1" applyFill="1" applyAlignment="1">
      <alignment horizontal="center"/>
    </xf>
    <xf numFmtId="1" fontId="8" fillId="17" borderId="8" xfId="3" applyNumberFormat="1" applyFont="1" applyFill="1" applyBorder="1" applyAlignment="1">
      <alignment horizontal="center"/>
    </xf>
    <xf numFmtId="2" fontId="16" fillId="17" borderId="8" xfId="3" applyNumberFormat="1" applyFont="1" applyFill="1" applyBorder="1" applyAlignment="1">
      <alignment horizontal="center"/>
    </xf>
    <xf numFmtId="1" fontId="8" fillId="8" borderId="0" xfId="3" applyNumberFormat="1" applyFont="1" applyFill="1" applyAlignment="1">
      <alignment horizontal="center"/>
    </xf>
    <xf numFmtId="1" fontId="14" fillId="0" borderId="0" xfId="3" applyNumberFormat="1" applyFont="1" applyAlignment="1">
      <alignment horizontal="center"/>
    </xf>
    <xf numFmtId="2" fontId="8" fillId="17" borderId="8" xfId="3" applyNumberFormat="1" applyFont="1" applyFill="1" applyBorder="1" applyAlignment="1">
      <alignment horizontal="center"/>
    </xf>
    <xf numFmtId="0" fontId="8" fillId="0" borderId="0" xfId="3" applyFont="1"/>
    <xf numFmtId="1" fontId="8" fillId="0" borderId="0" xfId="3" applyNumberFormat="1" applyFont="1"/>
    <xf numFmtId="0" fontId="8" fillId="17" borderId="8" xfId="3" applyFont="1" applyFill="1" applyBorder="1" applyAlignment="1">
      <alignment horizontal="center"/>
    </xf>
    <xf numFmtId="0" fontId="16" fillId="17" borderId="8" xfId="3" applyFont="1" applyFill="1" applyBorder="1" applyAlignment="1">
      <alignment horizontal="center"/>
    </xf>
    <xf numFmtId="0" fontId="8" fillId="8" borderId="0" xfId="3" applyFont="1" applyFill="1" applyAlignment="1">
      <alignment horizontal="center"/>
    </xf>
    <xf numFmtId="0" fontId="17" fillId="0" borderId="0" xfId="3" applyFont="1"/>
    <xf numFmtId="2" fontId="17" fillId="17" borderId="8" xfId="3" applyNumberFormat="1" applyFont="1" applyFill="1" applyBorder="1" applyAlignment="1">
      <alignment horizontal="center"/>
    </xf>
    <xf numFmtId="2" fontId="17" fillId="8" borderId="0" xfId="3" applyNumberFormat="1" applyFont="1" applyFill="1" applyAlignment="1">
      <alignment horizontal="center"/>
    </xf>
    <xf numFmtId="2" fontId="30" fillId="0" borderId="0" xfId="3" applyNumberFormat="1" applyFont="1" applyAlignment="1">
      <alignment horizontal="center"/>
    </xf>
    <xf numFmtId="1" fontId="17" fillId="17" borderId="8" xfId="3" applyNumberFormat="1" applyFont="1" applyFill="1" applyBorder="1" applyAlignment="1">
      <alignment horizontal="center"/>
    </xf>
    <xf numFmtId="1" fontId="17" fillId="8" borderId="0" xfId="3" applyNumberFormat="1" applyFont="1" applyFill="1" applyAlignment="1">
      <alignment horizontal="center"/>
    </xf>
    <xf numFmtId="1" fontId="30" fillId="0" borderId="0" xfId="3" applyNumberFormat="1" applyFont="1" applyAlignment="1">
      <alignment horizontal="center"/>
    </xf>
    <xf numFmtId="167" fontId="17" fillId="0" borderId="0" xfId="3" applyNumberFormat="1" applyFont="1"/>
    <xf numFmtId="167" fontId="17" fillId="17" borderId="8" xfId="3" applyNumberFormat="1" applyFont="1" applyFill="1" applyBorder="1" applyAlignment="1">
      <alignment horizontal="center"/>
    </xf>
    <xf numFmtId="167" fontId="17" fillId="0" borderId="0" xfId="3" applyNumberFormat="1" applyFont="1" applyAlignment="1">
      <alignment horizontal="center"/>
    </xf>
    <xf numFmtId="167" fontId="17" fillId="8" borderId="0" xfId="3" applyNumberFormat="1" applyFont="1" applyFill="1" applyAlignment="1">
      <alignment horizontal="center"/>
    </xf>
    <xf numFmtId="167" fontId="30" fillId="0" borderId="0" xfId="3" applyNumberFormat="1" applyFont="1" applyAlignment="1">
      <alignment horizontal="center"/>
    </xf>
    <xf numFmtId="0" fontId="17" fillId="17" borderId="8" xfId="3" applyFont="1" applyFill="1" applyBorder="1" applyAlignment="1">
      <alignment horizontal="center"/>
    </xf>
    <xf numFmtId="0" fontId="17" fillId="8" borderId="0" xfId="3" applyFont="1" applyFill="1" applyAlignment="1">
      <alignment horizontal="center"/>
    </xf>
    <xf numFmtId="0" fontId="30" fillId="0" borderId="0" xfId="3" applyFont="1" applyAlignment="1">
      <alignment horizontal="center"/>
    </xf>
    <xf numFmtId="0" fontId="8" fillId="0" borderId="0" xfId="5" applyFont="1" applyAlignment="1">
      <alignment horizontal="left"/>
    </xf>
    <xf numFmtId="168" fontId="11" fillId="0" borderId="0" xfId="7" applyNumberFormat="1" applyFont="1" applyAlignment="1">
      <alignment horizontal="left" vertical="center"/>
    </xf>
    <xf numFmtId="1" fontId="11" fillId="0" borderId="0" xfId="6" applyNumberFormat="1" applyFont="1" applyAlignment="1">
      <alignment horizontal="left" vertical="center"/>
    </xf>
    <xf numFmtId="1" fontId="11" fillId="0" borderId="0" xfId="7" applyNumberFormat="1" applyFont="1" applyAlignment="1">
      <alignment horizontal="left" vertical="center"/>
    </xf>
    <xf numFmtId="0" fontId="8" fillId="0" borderId="0" xfId="5" applyFont="1"/>
    <xf numFmtId="0" fontId="15" fillId="0" borderId="0" xfId="3" applyFont="1" applyAlignment="1">
      <alignment horizontal="left"/>
    </xf>
    <xf numFmtId="0" fontId="8" fillId="0" borderId="0" xfId="0" applyFont="1" applyAlignment="1">
      <alignment horizontal="center"/>
    </xf>
    <xf numFmtId="0" fontId="31" fillId="0" borderId="0" xfId="3" applyFont="1" applyAlignment="1">
      <alignment horizontal="center"/>
    </xf>
    <xf numFmtId="2" fontId="31" fillId="0" borderId="0" xfId="0" applyNumberFormat="1" applyFont="1" applyAlignment="1">
      <alignment horizontal="center"/>
    </xf>
    <xf numFmtId="0" fontId="31" fillId="0" borderId="0" xfId="3" applyFont="1" applyAlignment="1">
      <alignment horizontal="left"/>
    </xf>
    <xf numFmtId="1" fontId="31" fillId="0" borderId="0" xfId="3" applyNumberFormat="1" applyFont="1" applyAlignment="1">
      <alignment horizontal="center"/>
    </xf>
    <xf numFmtId="0" fontId="32" fillId="0" borderId="0" xfId="3" applyFont="1" applyAlignment="1">
      <alignment horizontal="center"/>
    </xf>
    <xf numFmtId="2" fontId="32" fillId="0" borderId="0" xfId="0" applyNumberFormat="1" applyFont="1" applyAlignment="1">
      <alignment horizontal="center"/>
    </xf>
    <xf numFmtId="0" fontId="32" fillId="0" borderId="0" xfId="3" applyFont="1" applyAlignment="1">
      <alignment horizontal="left"/>
    </xf>
    <xf numFmtId="1" fontId="32" fillId="0" borderId="0" xfId="3" applyNumberFormat="1" applyFont="1" applyAlignment="1">
      <alignment horizontal="center"/>
    </xf>
    <xf numFmtId="0" fontId="33" fillId="0" borderId="0" xfId="3" applyFont="1" applyAlignment="1">
      <alignment horizontal="center"/>
    </xf>
    <xf numFmtId="2" fontId="33" fillId="0" borderId="0" xfId="0" applyNumberFormat="1" applyFont="1" applyAlignment="1">
      <alignment horizontal="center"/>
    </xf>
    <xf numFmtId="0" fontId="33" fillId="0" borderId="0" xfId="3" applyFont="1" applyAlignment="1">
      <alignment horizontal="left"/>
    </xf>
    <xf numFmtId="1" fontId="33" fillId="0" borderId="0" xfId="3" applyNumberFormat="1" applyFont="1" applyAlignment="1">
      <alignment horizontal="center"/>
    </xf>
    <xf numFmtId="0" fontId="34" fillId="0" borderId="0" xfId="3" applyFont="1" applyAlignment="1">
      <alignment horizontal="center"/>
    </xf>
    <xf numFmtId="2" fontId="34" fillId="0" borderId="0" xfId="0" applyNumberFormat="1" applyFont="1" applyAlignment="1">
      <alignment horizontal="center"/>
    </xf>
    <xf numFmtId="0" fontId="34" fillId="0" borderId="0" xfId="3" applyFont="1" applyAlignment="1">
      <alignment horizontal="left"/>
    </xf>
    <xf numFmtId="1" fontId="34" fillId="0" borderId="0" xfId="3" applyNumberFormat="1" applyFont="1" applyAlignment="1">
      <alignment horizontal="center"/>
    </xf>
    <xf numFmtId="2" fontId="8" fillId="0" borderId="0" xfId="0" applyNumberFormat="1" applyFont="1" applyAlignment="1">
      <alignment horizontal="center"/>
    </xf>
    <xf numFmtId="0" fontId="8" fillId="0" borderId="0" xfId="3" applyFont="1" applyAlignment="1">
      <alignment horizontal="left"/>
    </xf>
    <xf numFmtId="0" fontId="27" fillId="0" borderId="0" xfId="3" applyFont="1" applyAlignment="1">
      <alignment horizontal="center"/>
    </xf>
    <xf numFmtId="2" fontId="27" fillId="0" borderId="0" xfId="0" applyNumberFormat="1" applyFont="1" applyAlignment="1">
      <alignment horizontal="center"/>
    </xf>
    <xf numFmtId="1" fontId="27" fillId="0" borderId="0" xfId="3" applyNumberFormat="1" applyFont="1" applyAlignment="1">
      <alignment horizontal="center"/>
    </xf>
    <xf numFmtId="165" fontId="11" fillId="5" borderId="0" xfId="0" applyNumberFormat="1" applyFont="1" applyFill="1"/>
    <xf numFmtId="165" fontId="11" fillId="6" borderId="0" xfId="0" applyNumberFormat="1" applyFont="1" applyFill="1"/>
    <xf numFmtId="2" fontId="2" fillId="3" borderId="0" xfId="0" applyNumberFormat="1" applyFont="1" applyFill="1" applyAlignment="1">
      <alignment horizontal="left"/>
    </xf>
    <xf numFmtId="2" fontId="2" fillId="4" borderId="0" xfId="0" applyNumberFormat="1" applyFont="1" applyFill="1" applyAlignment="1">
      <alignment horizontal="left"/>
    </xf>
    <xf numFmtId="0" fontId="5" fillId="0" borderId="0" xfId="4" applyAlignment="1">
      <alignment horizontal="right"/>
    </xf>
    <xf numFmtId="166" fontId="5" fillId="0" borderId="0" xfId="4" applyNumberFormat="1" applyAlignment="1">
      <alignment horizontal="right"/>
    </xf>
    <xf numFmtId="2" fontId="5" fillId="0" borderId="0" xfId="4" applyNumberFormat="1" applyAlignment="1">
      <alignment horizontal="right"/>
    </xf>
    <xf numFmtId="0" fontId="15" fillId="0" borderId="0" xfId="0" applyFont="1" applyAlignment="1">
      <alignment horizontal="left"/>
    </xf>
    <xf numFmtId="0" fontId="5" fillId="0" borderId="0" xfId="4" applyAlignment="1">
      <alignment horizontal="left"/>
    </xf>
    <xf numFmtId="0" fontId="5" fillId="0" borderId="0" xfId="0" applyFont="1" applyAlignment="1">
      <alignment horizontal="left"/>
    </xf>
    <xf numFmtId="0" fontId="18" fillId="0" borderId="0" xfId="0" applyFont="1" applyAlignment="1">
      <alignment horizontal="right"/>
    </xf>
    <xf numFmtId="165" fontId="18" fillId="0" borderId="0" xfId="0" applyNumberFormat="1" applyFont="1" applyAlignment="1">
      <alignment horizontal="right"/>
    </xf>
    <xf numFmtId="165" fontId="16" fillId="0" borderId="0" xfId="0" applyNumberFormat="1" applyFont="1" applyAlignment="1">
      <alignment horizontal="right"/>
    </xf>
    <xf numFmtId="0" fontId="5" fillId="0" borderId="0" xfId="0" applyFont="1" applyAlignment="1">
      <alignment horizontal="right"/>
    </xf>
    <xf numFmtId="166" fontId="5" fillId="0" borderId="2" xfId="0" applyNumberFormat="1" applyFont="1" applyBorder="1" applyAlignment="1">
      <alignment horizontal="right"/>
    </xf>
    <xf numFmtId="0" fontId="5" fillId="0" borderId="2" xfId="0" applyFont="1" applyBorder="1" applyAlignment="1">
      <alignment horizontal="right"/>
    </xf>
    <xf numFmtId="166" fontId="5" fillId="0" borderId="0" xfId="0" applyNumberFormat="1" applyFont="1" applyAlignment="1">
      <alignment horizontal="right"/>
    </xf>
    <xf numFmtId="165" fontId="11" fillId="0" borderId="0" xfId="0" applyNumberFormat="1" applyFont="1" applyAlignment="1">
      <alignment horizontal="right"/>
    </xf>
    <xf numFmtId="0" fontId="5" fillId="18" borderId="0" xfId="4" applyFill="1" applyAlignment="1">
      <alignment horizontal="right"/>
    </xf>
    <xf numFmtId="166" fontId="5" fillId="18" borderId="0" xfId="4" applyNumberFormat="1" applyFill="1" applyAlignment="1">
      <alignment horizontal="right"/>
    </xf>
    <xf numFmtId="2" fontId="5" fillId="18" borderId="0" xfId="4" applyNumberFormat="1" applyFill="1" applyAlignment="1">
      <alignment horizontal="right"/>
    </xf>
    <xf numFmtId="0" fontId="35" fillId="0" borderId="0" xfId="4" applyFont="1" applyAlignment="1">
      <alignment horizontal="left"/>
    </xf>
    <xf numFmtId="0" fontId="35" fillId="0" borderId="0" xfId="4" applyFont="1" applyAlignment="1">
      <alignment horizontal="right"/>
    </xf>
    <xf numFmtId="166" fontId="35" fillId="0" borderId="0" xfId="4" applyNumberFormat="1" applyFont="1" applyAlignment="1">
      <alignment horizontal="right"/>
    </xf>
    <xf numFmtId="2" fontId="35" fillId="0" borderId="0" xfId="4" applyNumberFormat="1" applyFont="1" applyAlignment="1">
      <alignment horizontal="right"/>
    </xf>
    <xf numFmtId="166" fontId="36" fillId="0" borderId="0" xfId="4" applyNumberFormat="1" applyFont="1" applyAlignment="1">
      <alignment horizontal="right"/>
    </xf>
    <xf numFmtId="2" fontId="36" fillId="0" borderId="0" xfId="4" applyNumberFormat="1" applyFont="1" applyAlignment="1">
      <alignment horizontal="right"/>
    </xf>
    <xf numFmtId="0" fontId="35" fillId="0" borderId="0" xfId="0" applyFont="1" applyAlignment="1">
      <alignment horizontal="right"/>
    </xf>
    <xf numFmtId="166" fontId="35" fillId="0" borderId="2" xfId="0" applyNumberFormat="1" applyFont="1" applyBorder="1" applyAlignment="1">
      <alignment horizontal="right"/>
    </xf>
    <xf numFmtId="166" fontId="36" fillId="0" borderId="2" xfId="0" applyNumberFormat="1" applyFont="1" applyBorder="1" applyAlignment="1">
      <alignment horizontal="right"/>
    </xf>
    <xf numFmtId="166" fontId="35" fillId="0" borderId="0" xfId="0" applyNumberFormat="1" applyFont="1" applyAlignment="1">
      <alignment horizontal="right"/>
    </xf>
    <xf numFmtId="166" fontId="36" fillId="0" borderId="0" xfId="0" applyNumberFormat="1" applyFont="1" applyAlignment="1">
      <alignment horizontal="right"/>
    </xf>
    <xf numFmtId="0" fontId="36" fillId="0" borderId="0" xfId="0" applyFont="1" applyAlignment="1">
      <alignment horizontal="right"/>
    </xf>
    <xf numFmtId="0" fontId="36" fillId="0" borderId="0" xfId="4" applyFont="1" applyAlignment="1">
      <alignment horizontal="left"/>
    </xf>
    <xf numFmtId="0" fontId="36" fillId="0" borderId="0" xfId="4" applyFont="1" applyAlignment="1">
      <alignment horizontal="right"/>
    </xf>
    <xf numFmtId="0" fontId="14" fillId="0" borderId="0" xfId="0" applyFont="1" applyAlignment="1">
      <alignment horizontal="center"/>
    </xf>
    <xf numFmtId="1" fontId="11" fillId="0" borderId="5" xfId="2" applyNumberFormat="1" applyFont="1" applyBorder="1" applyAlignment="1">
      <alignment horizontal="right" vertical="center"/>
    </xf>
    <xf numFmtId="1" fontId="2" fillId="0" borderId="5" xfId="0" applyNumberFormat="1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8" fillId="0" borderId="0" xfId="5" applyFont="1" applyAlignment="1">
      <alignment horizontal="right"/>
    </xf>
    <xf numFmtId="0" fontId="16" fillId="0" borderId="0" xfId="5" applyFont="1" applyAlignment="1">
      <alignment horizontal="right"/>
    </xf>
    <xf numFmtId="0" fontId="16" fillId="19" borderId="0" xfId="5" applyFont="1" applyFill="1" applyAlignment="1">
      <alignment horizontal="right"/>
    </xf>
    <xf numFmtId="164" fontId="8" fillId="0" borderId="0" xfId="5" applyNumberFormat="1" applyFont="1" applyAlignment="1">
      <alignment horizontal="right"/>
    </xf>
    <xf numFmtId="169" fontId="37" fillId="0" borderId="0" xfId="0" applyNumberFormat="1" applyFont="1" applyAlignment="1">
      <alignment horizontal="right"/>
    </xf>
    <xf numFmtId="0" fontId="13" fillId="0" borderId="0" xfId="0" applyFont="1"/>
    <xf numFmtId="0" fontId="14" fillId="18" borderId="0" xfId="3" applyFont="1" applyFill="1" applyAlignment="1">
      <alignment horizontal="center"/>
    </xf>
    <xf numFmtId="0" fontId="14" fillId="0" borderId="0" xfId="3" applyFont="1"/>
    <xf numFmtId="0" fontId="30" fillId="0" borderId="0" xfId="3" applyFont="1"/>
    <xf numFmtId="1" fontId="30" fillId="0" borderId="0" xfId="3" applyNumberFormat="1" applyFont="1"/>
    <xf numFmtId="167" fontId="30" fillId="0" borderId="0" xfId="3" applyNumberFormat="1" applyFont="1"/>
    <xf numFmtId="166" fontId="8" fillId="0" borderId="11" xfId="0" applyNumberFormat="1" applyFont="1" applyBorder="1" applyAlignment="1">
      <alignment horizontal="left" vertical="center"/>
    </xf>
    <xf numFmtId="10" fontId="8" fillId="0" borderId="0" xfId="0" applyNumberFormat="1" applyFont="1" applyAlignment="1">
      <alignment horizontal="left" vertical="center"/>
    </xf>
    <xf numFmtId="0" fontId="10" fillId="2" borderId="11" xfId="0" applyFont="1" applyFill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166" fontId="8" fillId="0" borderId="3" xfId="0" applyNumberFormat="1" applyFont="1" applyBorder="1" applyAlignment="1">
      <alignment horizontal="left" vertical="center"/>
    </xf>
    <xf numFmtId="0" fontId="16" fillId="0" borderId="8" xfId="0" applyFont="1" applyBorder="1" applyAlignment="1">
      <alignment horizontal="left" vertical="center"/>
    </xf>
    <xf numFmtId="166" fontId="8" fillId="0" borderId="12" xfId="0" applyNumberFormat="1" applyFont="1" applyBorder="1" applyAlignment="1">
      <alignment horizontal="left" vertical="center"/>
    </xf>
    <xf numFmtId="0" fontId="16" fillId="0" borderId="4" xfId="0" applyFont="1" applyBorder="1" applyAlignment="1">
      <alignment horizontal="left" vertical="center"/>
    </xf>
    <xf numFmtId="166" fontId="8" fillId="0" borderId="6" xfId="0" applyNumberFormat="1" applyFont="1" applyBorder="1" applyAlignment="1">
      <alignment horizontal="left" vertical="center"/>
    </xf>
    <xf numFmtId="0" fontId="16" fillId="0" borderId="0" xfId="0" applyFont="1" applyAlignment="1">
      <alignment horizontal="right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right" vertical="center"/>
    </xf>
    <xf numFmtId="0" fontId="31" fillId="0" borderId="0" xfId="0" applyFont="1"/>
    <xf numFmtId="0" fontId="32" fillId="0" borderId="0" xfId="0" applyFont="1"/>
    <xf numFmtId="0" fontId="33" fillId="0" borderId="0" xfId="0" applyFont="1"/>
    <xf numFmtId="0" fontId="34" fillId="0" borderId="0" xfId="0" applyFont="1"/>
    <xf numFmtId="0" fontId="8" fillId="0" borderId="0" xfId="0" applyFont="1"/>
    <xf numFmtId="0" fontId="27" fillId="0" borderId="0" xfId="0" applyFont="1"/>
    <xf numFmtId="0" fontId="38" fillId="0" borderId="0" xfId="0" applyFont="1" applyAlignment="1">
      <alignment vertical="center"/>
    </xf>
    <xf numFmtId="0" fontId="27" fillId="0" borderId="0" xfId="0" applyFont="1" applyAlignment="1">
      <alignment horizontal="left" vertical="center"/>
    </xf>
    <xf numFmtId="0" fontId="27" fillId="0" borderId="0" xfId="0" applyFont="1" applyAlignment="1">
      <alignment horizontal="left"/>
    </xf>
    <xf numFmtId="0" fontId="39" fillId="0" borderId="0" xfId="3" applyFont="1" applyAlignment="1">
      <alignment horizontal="left"/>
    </xf>
    <xf numFmtId="1" fontId="39" fillId="0" borderId="0" xfId="3" applyNumberFormat="1" applyFont="1" applyAlignment="1">
      <alignment horizontal="left"/>
    </xf>
    <xf numFmtId="0" fontId="39" fillId="0" borderId="8" xfId="3" applyFont="1" applyBorder="1" applyAlignment="1">
      <alignment horizontal="left"/>
    </xf>
    <xf numFmtId="2" fontId="39" fillId="0" borderId="0" xfId="3" applyNumberFormat="1" applyFont="1" applyAlignment="1">
      <alignment horizontal="left"/>
    </xf>
    <xf numFmtId="0" fontId="39" fillId="0" borderId="0" xfId="0" applyFont="1"/>
    <xf numFmtId="165" fontId="27" fillId="0" borderId="0" xfId="3" applyNumberFormat="1" applyFont="1" applyAlignment="1">
      <alignment horizontal="left"/>
    </xf>
    <xf numFmtId="168" fontId="27" fillId="0" borderId="0" xfId="7" applyNumberFormat="1" applyFont="1" applyAlignment="1">
      <alignment horizontal="left" vertical="center"/>
    </xf>
    <xf numFmtId="0" fontId="27" fillId="0" borderId="0" xfId="5" applyFont="1" applyAlignment="1">
      <alignment horizontal="left"/>
    </xf>
    <xf numFmtId="0" fontId="27" fillId="0" borderId="0" xfId="0" applyFont="1" applyAlignment="1">
      <alignment vertical="center"/>
    </xf>
    <xf numFmtId="0" fontId="41" fillId="0" borderId="0" xfId="0" applyFont="1"/>
    <xf numFmtId="0" fontId="18" fillId="0" borderId="0" xfId="0" applyFont="1"/>
    <xf numFmtId="0" fontId="42" fillId="13" borderId="5" xfId="0" applyFont="1" applyFill="1" applyBorder="1"/>
    <xf numFmtId="0" fontId="43" fillId="13" borderId="5" xfId="0" applyFont="1" applyFill="1" applyBorder="1"/>
    <xf numFmtId="0" fontId="43" fillId="0" borderId="0" xfId="0" applyFont="1"/>
    <xf numFmtId="0" fontId="39" fillId="0" borderId="0" xfId="0" applyFont="1" applyAlignment="1">
      <alignment horizontal="left" vertical="center"/>
    </xf>
    <xf numFmtId="0" fontId="39" fillId="0" borderId="0" xfId="0" applyFont="1" applyAlignment="1">
      <alignment horizontal="left"/>
    </xf>
    <xf numFmtId="1" fontId="39" fillId="0" borderId="0" xfId="0" applyNumberFormat="1" applyFont="1" applyAlignment="1">
      <alignment horizontal="left" vertical="center"/>
    </xf>
    <xf numFmtId="0" fontId="39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2" fontId="10" fillId="0" borderId="0" xfId="0" applyNumberFormat="1" applyFont="1" applyAlignment="1">
      <alignment horizontal="right" vertical="center"/>
    </xf>
    <xf numFmtId="2" fontId="14" fillId="0" borderId="0" xfId="0" applyNumberFormat="1" applyFont="1" applyAlignment="1">
      <alignment horizontal="right" vertical="center"/>
    </xf>
    <xf numFmtId="0" fontId="44" fillId="0" borderId="0" xfId="8" applyFont="1" applyAlignment="1">
      <alignment horizontal="left" vertical="center"/>
    </xf>
    <xf numFmtId="1" fontId="11" fillId="0" borderId="0" xfId="2" applyNumberFormat="1" applyFont="1" applyAlignment="1">
      <alignment horizontal="right" vertical="center"/>
    </xf>
    <xf numFmtId="0" fontId="44" fillId="0" borderId="0" xfId="8" applyFont="1" applyBorder="1" applyAlignment="1">
      <alignment horizontal="left" vertical="center"/>
    </xf>
    <xf numFmtId="0" fontId="45" fillId="13" borderId="5" xfId="0" applyFont="1" applyFill="1" applyBorder="1"/>
    <xf numFmtId="0" fontId="46" fillId="0" borderId="0" xfId="8" quotePrefix="1" applyFont="1"/>
    <xf numFmtId="0" fontId="47" fillId="0" borderId="0" xfId="0" applyFont="1"/>
    <xf numFmtId="1" fontId="31" fillId="0" borderId="0" xfId="0" applyNumberFormat="1" applyFont="1"/>
    <xf numFmtId="0" fontId="14" fillId="0" borderId="0" xfId="3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4" fillId="0" borderId="0" xfId="3" applyFont="1" applyAlignment="1">
      <alignment horizontal="center" vertical="center" wrapText="1"/>
    </xf>
    <xf numFmtId="0" fontId="48" fillId="0" borderId="0" xfId="0" applyFont="1" applyAlignment="1">
      <alignment horizontal="right" vertical="center"/>
    </xf>
    <xf numFmtId="165" fontId="14" fillId="0" borderId="2" xfId="0" applyNumberFormat="1" applyFont="1" applyBorder="1" applyAlignment="1">
      <alignment horizontal="left" vertical="center"/>
    </xf>
    <xf numFmtId="2" fontId="16" fillId="0" borderId="9" xfId="9" applyNumberFormat="1" applyFont="1" applyBorder="1" applyAlignment="1">
      <alignment horizontal="left" vertical="center"/>
    </xf>
    <xf numFmtId="2" fontId="16" fillId="0" borderId="11" xfId="9" applyNumberFormat="1" applyFont="1" applyBorder="1" applyAlignment="1">
      <alignment horizontal="left" vertical="center"/>
    </xf>
    <xf numFmtId="10" fontId="16" fillId="0" borderId="0" xfId="9" applyNumberFormat="1" applyFont="1" applyBorder="1" applyAlignment="1">
      <alignment horizontal="left" vertical="center"/>
    </xf>
    <xf numFmtId="2" fontId="16" fillId="0" borderId="10" xfId="9" applyNumberFormat="1" applyFont="1" applyBorder="1" applyAlignment="1">
      <alignment horizontal="left" vertical="center"/>
    </xf>
    <xf numFmtId="1" fontId="8" fillId="17" borderId="8" xfId="3" applyNumberFormat="1" applyFont="1" applyFill="1" applyBorder="1" applyAlignment="1">
      <alignment horizontal="left"/>
    </xf>
    <xf numFmtId="1" fontId="16" fillId="17" borderId="8" xfId="3" applyNumberFormat="1" applyFont="1" applyFill="1" applyBorder="1" applyAlignment="1">
      <alignment horizontal="center"/>
    </xf>
    <xf numFmtId="0" fontId="49" fillId="17" borderId="8" xfId="3" applyFont="1" applyFill="1" applyBorder="1" applyAlignment="1">
      <alignment horizontal="center"/>
    </xf>
    <xf numFmtId="1" fontId="49" fillId="17" borderId="8" xfId="3" applyNumberFormat="1" applyFont="1" applyFill="1" applyBorder="1" applyAlignment="1">
      <alignment horizontal="center"/>
    </xf>
    <xf numFmtId="2" fontId="17" fillId="6" borderId="0" xfId="3" applyNumberFormat="1" applyFont="1" applyFill="1" applyAlignment="1">
      <alignment horizontal="center"/>
    </xf>
    <xf numFmtId="2" fontId="17" fillId="6" borderId="12" xfId="3" applyNumberFormat="1" applyFont="1" applyFill="1" applyBorder="1" applyAlignment="1">
      <alignment horizontal="center"/>
    </xf>
    <xf numFmtId="2" fontId="17" fillId="7" borderId="8" xfId="3" applyNumberFormat="1" applyFont="1" applyFill="1" applyBorder="1" applyAlignment="1">
      <alignment horizontal="center"/>
    </xf>
    <xf numFmtId="2" fontId="17" fillId="7" borderId="0" xfId="3" applyNumberFormat="1" applyFont="1" applyFill="1" applyAlignment="1">
      <alignment horizontal="center"/>
    </xf>
    <xf numFmtId="2" fontId="17" fillId="7" borderId="12" xfId="3" applyNumberFormat="1" applyFont="1" applyFill="1" applyBorder="1" applyAlignment="1">
      <alignment horizontal="center"/>
    </xf>
    <xf numFmtId="2" fontId="17" fillId="8" borderId="8" xfId="3" applyNumberFormat="1" applyFont="1" applyFill="1" applyBorder="1" applyAlignment="1">
      <alignment horizontal="center"/>
    </xf>
    <xf numFmtId="2" fontId="17" fillId="8" borderId="12" xfId="3" applyNumberFormat="1" applyFont="1" applyFill="1" applyBorder="1" applyAlignment="1">
      <alignment horizontal="center"/>
    </xf>
    <xf numFmtId="2" fontId="17" fillId="9" borderId="8" xfId="3" applyNumberFormat="1" applyFont="1" applyFill="1" applyBorder="1" applyAlignment="1">
      <alignment horizontal="center"/>
    </xf>
    <xf numFmtId="2" fontId="17" fillId="9" borderId="12" xfId="3" applyNumberFormat="1" applyFont="1" applyFill="1" applyBorder="1" applyAlignment="1">
      <alignment horizontal="center"/>
    </xf>
    <xf numFmtId="2" fontId="17" fillId="10" borderId="8" xfId="3" applyNumberFormat="1" applyFont="1" applyFill="1" applyBorder="1" applyAlignment="1">
      <alignment horizontal="center"/>
    </xf>
    <xf numFmtId="2" fontId="17" fillId="10" borderId="12" xfId="3" applyNumberFormat="1" applyFont="1" applyFill="1" applyBorder="1" applyAlignment="1">
      <alignment horizontal="center"/>
    </xf>
    <xf numFmtId="2" fontId="17" fillId="5" borderId="8" xfId="3" applyNumberFormat="1" applyFont="1" applyFill="1" applyBorder="1" applyAlignment="1">
      <alignment horizontal="center"/>
    </xf>
    <xf numFmtId="2" fontId="17" fillId="5" borderId="12" xfId="3" applyNumberFormat="1" applyFont="1" applyFill="1" applyBorder="1" applyAlignment="1">
      <alignment horizontal="center"/>
    </xf>
    <xf numFmtId="2" fontId="17" fillId="11" borderId="8" xfId="3" applyNumberFormat="1" applyFont="1" applyFill="1" applyBorder="1" applyAlignment="1">
      <alignment horizontal="center"/>
    </xf>
    <xf numFmtId="2" fontId="17" fillId="11" borderId="12" xfId="3" applyNumberFormat="1" applyFont="1" applyFill="1" applyBorder="1" applyAlignment="1">
      <alignment horizontal="center"/>
    </xf>
    <xf numFmtId="2" fontId="17" fillId="12" borderId="8" xfId="3" applyNumberFormat="1" applyFont="1" applyFill="1" applyBorder="1" applyAlignment="1">
      <alignment horizontal="center"/>
    </xf>
    <xf numFmtId="2" fontId="17" fillId="12" borderId="12" xfId="3" applyNumberFormat="1" applyFont="1" applyFill="1" applyBorder="1" applyAlignment="1">
      <alignment horizontal="center"/>
    </xf>
    <xf numFmtId="2" fontId="17" fillId="6" borderId="9" xfId="3" applyNumberFormat="1" applyFont="1" applyFill="1" applyBorder="1" applyAlignment="1">
      <alignment horizontal="center"/>
    </xf>
    <xf numFmtId="2" fontId="17" fillId="7" borderId="9" xfId="3" applyNumberFormat="1" applyFont="1" applyFill="1" applyBorder="1" applyAlignment="1">
      <alignment horizontal="center"/>
    </xf>
    <xf numFmtId="2" fontId="17" fillId="14" borderId="9" xfId="3" applyNumberFormat="1" applyFont="1" applyFill="1" applyBorder="1" applyAlignment="1">
      <alignment horizontal="center"/>
    </xf>
    <xf numFmtId="2" fontId="17" fillId="8" borderId="9" xfId="3" applyNumberFormat="1" applyFont="1" applyFill="1" applyBorder="1" applyAlignment="1">
      <alignment horizontal="center"/>
    </xf>
    <xf numFmtId="2" fontId="17" fillId="9" borderId="9" xfId="3" applyNumberFormat="1" applyFont="1" applyFill="1" applyBorder="1" applyAlignment="1">
      <alignment horizontal="center"/>
    </xf>
    <xf numFmtId="2" fontId="17" fillId="10" borderId="9" xfId="3" applyNumberFormat="1" applyFont="1" applyFill="1" applyBorder="1" applyAlignment="1">
      <alignment horizontal="center"/>
    </xf>
    <xf numFmtId="2" fontId="17" fillId="5" borderId="9" xfId="3" applyNumberFormat="1" applyFont="1" applyFill="1" applyBorder="1" applyAlignment="1">
      <alignment horizontal="center"/>
    </xf>
    <xf numFmtId="2" fontId="17" fillId="11" borderId="9" xfId="3" applyNumberFormat="1" applyFont="1" applyFill="1" applyBorder="1" applyAlignment="1">
      <alignment horizontal="center"/>
    </xf>
    <xf numFmtId="2" fontId="17" fillId="12" borderId="9" xfId="3" applyNumberFormat="1" applyFont="1" applyFill="1" applyBorder="1" applyAlignment="1">
      <alignment horizontal="center"/>
    </xf>
    <xf numFmtId="2" fontId="17" fillId="15" borderId="13" xfId="3" applyNumberFormat="1" applyFont="1" applyFill="1" applyBorder="1" applyAlignment="1">
      <alignment horizontal="center"/>
    </xf>
    <xf numFmtId="165" fontId="17" fillId="0" borderId="0" xfId="3" applyNumberFormat="1" applyFont="1" applyAlignment="1">
      <alignment horizontal="center"/>
    </xf>
    <xf numFmtId="0" fontId="17" fillId="6" borderId="0" xfId="3" applyFont="1" applyFill="1" applyAlignment="1">
      <alignment horizontal="center"/>
    </xf>
    <xf numFmtId="0" fontId="17" fillId="6" borderId="12" xfId="3" applyFont="1" applyFill="1" applyBorder="1" applyAlignment="1">
      <alignment horizontal="center"/>
    </xf>
    <xf numFmtId="0" fontId="17" fillId="7" borderId="8" xfId="3" applyFont="1" applyFill="1" applyBorder="1" applyAlignment="1">
      <alignment horizontal="center"/>
    </xf>
    <xf numFmtId="0" fontId="17" fillId="7" borderId="0" xfId="3" applyFont="1" applyFill="1" applyAlignment="1">
      <alignment horizontal="center"/>
    </xf>
    <xf numFmtId="0" fontId="17" fillId="7" borderId="12" xfId="3" applyFont="1" applyFill="1" applyBorder="1" applyAlignment="1">
      <alignment horizontal="center"/>
    </xf>
    <xf numFmtId="0" fontId="17" fillId="8" borderId="8" xfId="3" applyFont="1" applyFill="1" applyBorder="1" applyAlignment="1">
      <alignment horizontal="center"/>
    </xf>
    <xf numFmtId="0" fontId="17" fillId="8" borderId="12" xfId="3" applyFont="1" applyFill="1" applyBorder="1" applyAlignment="1">
      <alignment horizontal="center"/>
    </xf>
    <xf numFmtId="0" fontId="17" fillId="9" borderId="8" xfId="3" applyFont="1" applyFill="1" applyBorder="1" applyAlignment="1">
      <alignment horizontal="center"/>
    </xf>
    <xf numFmtId="0" fontId="17" fillId="9" borderId="12" xfId="3" applyFont="1" applyFill="1" applyBorder="1" applyAlignment="1">
      <alignment horizontal="center"/>
    </xf>
    <xf numFmtId="0" fontId="17" fillId="10" borderId="8" xfId="3" applyFont="1" applyFill="1" applyBorder="1" applyAlignment="1">
      <alignment horizontal="center"/>
    </xf>
    <xf numFmtId="0" fontId="17" fillId="10" borderId="12" xfId="3" applyFont="1" applyFill="1" applyBorder="1" applyAlignment="1">
      <alignment horizontal="center"/>
    </xf>
    <xf numFmtId="0" fontId="17" fillId="5" borderId="8" xfId="3" applyFont="1" applyFill="1" applyBorder="1" applyAlignment="1">
      <alignment horizontal="center"/>
    </xf>
    <xf numFmtId="0" fontId="17" fillId="5" borderId="12" xfId="3" applyFont="1" applyFill="1" applyBorder="1" applyAlignment="1">
      <alignment horizontal="center"/>
    </xf>
    <xf numFmtId="0" fontId="17" fillId="11" borderId="8" xfId="3" applyFont="1" applyFill="1" applyBorder="1" applyAlignment="1">
      <alignment horizontal="center"/>
    </xf>
    <xf numFmtId="0" fontId="17" fillId="11" borderId="12" xfId="3" applyFont="1" applyFill="1" applyBorder="1" applyAlignment="1">
      <alignment horizontal="center"/>
    </xf>
    <xf numFmtId="0" fontId="17" fillId="12" borderId="8" xfId="3" applyFont="1" applyFill="1" applyBorder="1" applyAlignment="1">
      <alignment horizontal="center"/>
    </xf>
    <xf numFmtId="0" fontId="17" fillId="12" borderId="12" xfId="3" applyFont="1" applyFill="1" applyBorder="1" applyAlignment="1">
      <alignment horizontal="center"/>
    </xf>
    <xf numFmtId="0" fontId="17" fillId="6" borderId="9" xfId="3" applyFont="1" applyFill="1" applyBorder="1" applyAlignment="1">
      <alignment horizontal="center"/>
    </xf>
    <xf numFmtId="0" fontId="17" fillId="7" borderId="9" xfId="3" applyFont="1" applyFill="1" applyBorder="1" applyAlignment="1">
      <alignment horizontal="center"/>
    </xf>
    <xf numFmtId="0" fontId="17" fillId="14" borderId="9" xfId="3" applyFont="1" applyFill="1" applyBorder="1" applyAlignment="1">
      <alignment horizontal="center"/>
    </xf>
    <xf numFmtId="0" fontId="17" fillId="8" borderId="9" xfId="3" applyFont="1" applyFill="1" applyBorder="1" applyAlignment="1">
      <alignment horizontal="center"/>
    </xf>
    <xf numFmtId="0" fontId="17" fillId="9" borderId="9" xfId="3" applyFont="1" applyFill="1" applyBorder="1" applyAlignment="1">
      <alignment horizontal="center"/>
    </xf>
    <xf numFmtId="0" fontId="17" fillId="10" borderId="9" xfId="3" applyFont="1" applyFill="1" applyBorder="1" applyAlignment="1">
      <alignment horizontal="center"/>
    </xf>
    <xf numFmtId="0" fontId="17" fillId="5" borderId="9" xfId="3" applyFont="1" applyFill="1" applyBorder="1" applyAlignment="1">
      <alignment horizontal="center"/>
    </xf>
    <xf numFmtId="0" fontId="17" fillId="11" borderId="9" xfId="3" applyFont="1" applyFill="1" applyBorder="1" applyAlignment="1">
      <alignment horizontal="center"/>
    </xf>
    <xf numFmtId="0" fontId="17" fillId="12" borderId="9" xfId="3" applyFont="1" applyFill="1" applyBorder="1" applyAlignment="1">
      <alignment horizontal="center"/>
    </xf>
    <xf numFmtId="0" fontId="17" fillId="15" borderId="13" xfId="3" applyFont="1" applyFill="1" applyBorder="1" applyAlignment="1">
      <alignment horizontal="center"/>
    </xf>
    <xf numFmtId="0" fontId="17" fillId="6" borderId="8" xfId="3" applyFont="1" applyFill="1" applyBorder="1" applyAlignment="1">
      <alignment horizontal="center"/>
    </xf>
    <xf numFmtId="0" fontId="50" fillId="0" borderId="0" xfId="3" applyFont="1" applyAlignment="1">
      <alignment horizontal="center"/>
    </xf>
    <xf numFmtId="0" fontId="17" fillId="0" borderId="12" xfId="3" applyFont="1" applyBorder="1" applyAlignment="1">
      <alignment horizontal="center"/>
    </xf>
    <xf numFmtId="0" fontId="17" fillId="0" borderId="9" xfId="3" applyFont="1" applyBorder="1" applyAlignment="1">
      <alignment horizontal="center"/>
    </xf>
    <xf numFmtId="165" fontId="49" fillId="0" borderId="0" xfId="3" applyNumberFormat="1" applyFont="1" applyAlignment="1">
      <alignment horizontal="center"/>
    </xf>
    <xf numFmtId="0" fontId="11" fillId="13" borderId="0" xfId="0" applyFont="1" applyFill="1"/>
    <xf numFmtId="0" fontId="16" fillId="0" borderId="0" xfId="0" applyFont="1" applyAlignment="1">
      <alignment horizontal="left"/>
    </xf>
    <xf numFmtId="0" fontId="35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0" fontId="2" fillId="0" borderId="5" xfId="0" applyFont="1" applyBorder="1" applyAlignment="1">
      <alignment horizontal="left" vertical="center"/>
    </xf>
    <xf numFmtId="1" fontId="11" fillId="0" borderId="5" xfId="2" applyNumberFormat="1" applyFont="1" applyBorder="1" applyAlignment="1">
      <alignment horizontal="left" vertical="center"/>
    </xf>
    <xf numFmtId="0" fontId="4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51" fillId="0" borderId="0" xfId="0" applyFont="1" applyAlignment="1">
      <alignment horizontal="left" vertical="center"/>
    </xf>
    <xf numFmtId="2" fontId="0" fillId="0" borderId="0" xfId="0" applyNumberFormat="1" applyAlignment="1">
      <alignment horizontal="left" vertical="center"/>
    </xf>
    <xf numFmtId="0" fontId="52" fillId="0" borderId="0" xfId="0" applyFont="1" applyAlignment="1">
      <alignment horizontal="left" vertical="center"/>
    </xf>
    <xf numFmtId="0" fontId="53" fillId="0" borderId="0" xfId="0" applyFont="1" applyAlignment="1">
      <alignment horizontal="left" vertical="center"/>
    </xf>
    <xf numFmtId="0" fontId="53" fillId="0" borderId="0" xfId="0" applyFont="1" applyAlignment="1">
      <alignment horizontal="left"/>
    </xf>
    <xf numFmtId="0" fontId="43" fillId="0" borderId="0" xfId="0" applyFont="1" applyAlignment="1">
      <alignment horizontal="right" vertical="center"/>
    </xf>
    <xf numFmtId="1" fontId="0" fillId="0" borderId="0" xfId="0" applyNumberFormat="1" applyAlignment="1">
      <alignment horizontal="left" vertical="center"/>
    </xf>
    <xf numFmtId="0" fontId="0" fillId="0" borderId="0" xfId="0" applyAlignment="1">
      <alignment horizontal="left"/>
    </xf>
    <xf numFmtId="0" fontId="4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0" fillId="0" borderId="2" xfId="0" applyBorder="1" applyAlignment="1">
      <alignment horizontal="left" vertical="center"/>
    </xf>
    <xf numFmtId="0" fontId="43" fillId="0" borderId="2" xfId="0" applyFont="1" applyBorder="1" applyAlignment="1">
      <alignment horizontal="right" vertical="center"/>
    </xf>
    <xf numFmtId="1" fontId="0" fillId="0" borderId="2" xfId="0" applyNumberFormat="1" applyBorder="1" applyAlignment="1">
      <alignment horizontal="left" vertical="center"/>
    </xf>
    <xf numFmtId="2" fontId="0" fillId="0" borderId="2" xfId="0" applyNumberFormat="1" applyBorder="1" applyAlignment="1">
      <alignment horizontal="left" vertical="center"/>
    </xf>
    <xf numFmtId="0" fontId="0" fillId="0" borderId="2" xfId="0" applyBorder="1"/>
    <xf numFmtId="0" fontId="14" fillId="0" borderId="0" xfId="0" applyFont="1" applyAlignment="1">
      <alignment horizontal="center"/>
    </xf>
    <xf numFmtId="0" fontId="45" fillId="0" borderId="0" xfId="0" applyFont="1" applyAlignment="1">
      <alignment horizontal="left" vertical="center"/>
    </xf>
    <xf numFmtId="0" fontId="54" fillId="0" borderId="0" xfId="0" applyFont="1" applyAlignment="1">
      <alignment horizontal="left"/>
    </xf>
    <xf numFmtId="0" fontId="55" fillId="20" borderId="14" xfId="0" applyFont="1" applyFill="1" applyBorder="1" applyAlignment="1">
      <alignment horizontal="left" vertical="center"/>
    </xf>
    <xf numFmtId="0" fontId="56" fillId="20" borderId="15" xfId="0" applyFont="1" applyFill="1" applyBorder="1" applyAlignment="1">
      <alignment horizontal="left" vertical="center"/>
    </xf>
    <xf numFmtId="0" fontId="56" fillId="20" borderId="14" xfId="0" applyFont="1" applyFill="1" applyBorder="1" applyAlignment="1">
      <alignment horizontal="left" vertical="center"/>
    </xf>
    <xf numFmtId="0" fontId="57" fillId="20" borderId="14" xfId="0" applyFont="1" applyFill="1" applyBorder="1" applyAlignment="1">
      <alignment horizontal="left" vertical="center"/>
    </xf>
    <xf numFmtId="0" fontId="58" fillId="0" borderId="13" xfId="0" applyFont="1" applyBorder="1" applyAlignment="1">
      <alignment horizontal="left" vertical="center"/>
    </xf>
    <xf numFmtId="2" fontId="58" fillId="0" borderId="13" xfId="0" applyNumberFormat="1" applyFont="1" applyBorder="1" applyAlignment="1">
      <alignment horizontal="left" vertical="center"/>
    </xf>
    <xf numFmtId="0" fontId="59" fillId="0" borderId="16" xfId="0" applyFont="1" applyBorder="1" applyAlignment="1">
      <alignment horizontal="left" vertical="center"/>
    </xf>
    <xf numFmtId="2" fontId="59" fillId="0" borderId="13" xfId="0" applyNumberFormat="1" applyFont="1" applyBorder="1" applyAlignment="1">
      <alignment horizontal="left" vertical="center"/>
    </xf>
    <xf numFmtId="2" fontId="54" fillId="0" borderId="13" xfId="0" applyNumberFormat="1" applyFont="1" applyBorder="1" applyAlignment="1">
      <alignment horizontal="left" vertical="center"/>
    </xf>
    <xf numFmtId="0" fontId="58" fillId="0" borderId="17" xfId="0" applyFont="1" applyBorder="1" applyAlignment="1">
      <alignment horizontal="left" vertical="center"/>
    </xf>
    <xf numFmtId="2" fontId="58" fillId="0" borderId="17" xfId="0" applyNumberFormat="1" applyFont="1" applyBorder="1" applyAlignment="1">
      <alignment horizontal="left" vertical="center"/>
    </xf>
    <xf numFmtId="0" fontId="59" fillId="0" borderId="18" xfId="0" applyFont="1" applyBorder="1" applyAlignment="1">
      <alignment horizontal="left" vertical="center"/>
    </xf>
    <xf numFmtId="2" fontId="59" fillId="0" borderId="17" xfId="0" applyNumberFormat="1" applyFont="1" applyBorder="1" applyAlignment="1">
      <alignment horizontal="left" vertical="center"/>
    </xf>
    <xf numFmtId="2" fontId="54" fillId="0" borderId="17" xfId="0" applyNumberFormat="1" applyFont="1" applyBorder="1" applyAlignment="1">
      <alignment horizontal="left" vertical="center"/>
    </xf>
    <xf numFmtId="0" fontId="58" fillId="0" borderId="0" xfId="0" applyFont="1" applyAlignment="1">
      <alignment horizontal="left" vertical="center"/>
    </xf>
    <xf numFmtId="2" fontId="54" fillId="0" borderId="0" xfId="0" applyNumberFormat="1" applyFont="1" applyAlignment="1">
      <alignment horizontal="left"/>
    </xf>
    <xf numFmtId="2" fontId="60" fillId="0" borderId="0" xfId="0" applyNumberFormat="1" applyFont="1" applyAlignment="1">
      <alignment horizontal="left"/>
    </xf>
    <xf numFmtId="0" fontId="60" fillId="0" borderId="0" xfId="0" applyFont="1" applyAlignment="1">
      <alignment horizontal="left"/>
    </xf>
    <xf numFmtId="2" fontId="55" fillId="20" borderId="14" xfId="0" applyNumberFormat="1" applyFont="1" applyFill="1" applyBorder="1" applyAlignment="1">
      <alignment horizontal="left" vertical="center"/>
    </xf>
    <xf numFmtId="2" fontId="56" fillId="20" borderId="14" xfId="0" applyNumberFormat="1" applyFont="1" applyFill="1" applyBorder="1" applyAlignment="1">
      <alignment horizontal="left" vertical="center"/>
    </xf>
    <xf numFmtId="165" fontId="14" fillId="0" borderId="0" xfId="0" applyNumberFormat="1" applyFont="1" applyAlignment="1">
      <alignment horizontal="left" vertical="center"/>
    </xf>
    <xf numFmtId="165" fontId="14" fillId="0" borderId="0" xfId="0" applyNumberFormat="1" applyFont="1" applyAlignment="1">
      <alignment horizontal="right" vertical="center"/>
    </xf>
  </cellXfs>
  <cellStyles count="10">
    <cellStyle name="Hyperlink" xfId="8" builtinId="8"/>
    <cellStyle name="Normal" xfId="0" builtinId="0"/>
    <cellStyle name="Normal 2" xfId="3" xr:uid="{16EA0F59-1B44-384E-8C4F-714D01625E50}"/>
    <cellStyle name="Normal 2 2" xfId="4" xr:uid="{01563A4A-7493-EC4B-84D5-C2B645C06531}"/>
    <cellStyle name="Normal 3" xfId="5" xr:uid="{D9817E3B-A0BA-6F4B-9A40-B10E5D1465DA}"/>
    <cellStyle name="Normal_Paclitaxel_1" xfId="2" xr:uid="{DE7F6F5C-78CB-6D49-9A18-EE52F69B751D}"/>
    <cellStyle name="Normal_prevention (fig 2A-B)" xfId="6" xr:uid="{9F5A6A35-F9B4-914C-90E6-08424026C7BE}"/>
    <cellStyle name="Normal_prevention (fig 2A-B)_1" xfId="7" xr:uid="{60FDA4B4-E8B3-6746-A484-1B1D1D7BE369}"/>
    <cellStyle name="Percent" xfId="1" builtinId="5"/>
    <cellStyle name="Percent 2" xfId="9" xr:uid="{4374130B-AE80-4DB8-8BEF-168BED9ECDA1}"/>
  </cellStyles>
  <dxfs count="0"/>
  <tableStyles count="0" defaultTableStyle="TableStyleMedium2" defaultPivotStyle="PivotStyleLight16"/>
  <colors>
    <mruColors>
      <color rgb="FFF85500"/>
      <color rgb="FFFF7733"/>
      <color rgb="FFFF9119"/>
      <color rgb="FFFFAB4F"/>
      <color rgb="FFFFC6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2A440-2055-4C26-9228-541B9B2E6749}">
  <dimension ref="A1:C20"/>
  <sheetViews>
    <sheetView tabSelected="1" workbookViewId="0">
      <selection activeCell="B13" sqref="B13"/>
    </sheetView>
  </sheetViews>
  <sheetFormatPr defaultRowHeight="15" x14ac:dyDescent="0.25"/>
  <cols>
    <col min="1" max="1" width="34.7109375" style="379" bestFit="1" customWidth="1"/>
    <col min="2" max="2" width="77.42578125" style="361" customWidth="1"/>
    <col min="3" max="3" width="32" customWidth="1"/>
  </cols>
  <sheetData>
    <row r="1" spans="1:3" s="365" customFormat="1" x14ac:dyDescent="0.25">
      <c r="A1" s="377" t="s">
        <v>781</v>
      </c>
      <c r="B1" s="363" t="s">
        <v>782</v>
      </c>
      <c r="C1" s="364" t="s">
        <v>784</v>
      </c>
    </row>
    <row r="2" spans="1:3" x14ac:dyDescent="0.25">
      <c r="A2" s="378" t="s">
        <v>789</v>
      </c>
      <c r="B2" s="361" t="s">
        <v>783</v>
      </c>
      <c r="C2" t="s">
        <v>785</v>
      </c>
    </row>
    <row r="3" spans="1:3" x14ac:dyDescent="0.25">
      <c r="A3" s="378" t="s">
        <v>790</v>
      </c>
      <c r="B3" s="361" t="s">
        <v>852</v>
      </c>
      <c r="C3" t="s">
        <v>785</v>
      </c>
    </row>
    <row r="4" spans="1:3" x14ac:dyDescent="0.25">
      <c r="A4" s="378" t="s">
        <v>791</v>
      </c>
      <c r="B4" s="361" t="s">
        <v>786</v>
      </c>
      <c r="C4" t="s">
        <v>907</v>
      </c>
    </row>
    <row r="5" spans="1:3" x14ac:dyDescent="0.25">
      <c r="A5" s="378" t="s">
        <v>792</v>
      </c>
      <c r="B5" s="61" t="s">
        <v>817</v>
      </c>
      <c r="C5" t="s">
        <v>785</v>
      </c>
    </row>
    <row r="6" spans="1:3" x14ac:dyDescent="0.25">
      <c r="A6" s="378" t="s">
        <v>793</v>
      </c>
      <c r="B6" s="362" t="s">
        <v>816</v>
      </c>
      <c r="C6" t="s">
        <v>785</v>
      </c>
    </row>
    <row r="7" spans="1:3" x14ac:dyDescent="0.25">
      <c r="A7" s="378" t="s">
        <v>794</v>
      </c>
      <c r="B7" s="361" t="s">
        <v>813</v>
      </c>
      <c r="C7" t="s">
        <v>785</v>
      </c>
    </row>
    <row r="8" spans="1:3" x14ac:dyDescent="0.25">
      <c r="A8" s="378" t="s">
        <v>795</v>
      </c>
      <c r="B8" s="361" t="s">
        <v>812</v>
      </c>
      <c r="C8" t="s">
        <v>785</v>
      </c>
    </row>
    <row r="9" spans="1:3" x14ac:dyDescent="0.25">
      <c r="A9" s="378" t="s">
        <v>796</v>
      </c>
      <c r="B9" s="361" t="s">
        <v>811</v>
      </c>
      <c r="C9" t="s">
        <v>785</v>
      </c>
    </row>
    <row r="10" spans="1:3" x14ac:dyDescent="0.25">
      <c r="A10" s="378" t="s">
        <v>818</v>
      </c>
      <c r="B10" s="361" t="s">
        <v>608</v>
      </c>
      <c r="C10" t="s">
        <v>805</v>
      </c>
    </row>
    <row r="11" spans="1:3" x14ac:dyDescent="0.25">
      <c r="A11" s="378" t="s">
        <v>797</v>
      </c>
      <c r="B11" s="361" t="s">
        <v>623</v>
      </c>
      <c r="C11" t="s">
        <v>785</v>
      </c>
    </row>
    <row r="12" spans="1:3" x14ac:dyDescent="0.25">
      <c r="A12" s="378" t="s">
        <v>798</v>
      </c>
      <c r="B12" s="361" t="s">
        <v>624</v>
      </c>
      <c r="C12" t="s">
        <v>785</v>
      </c>
    </row>
    <row r="13" spans="1:3" x14ac:dyDescent="0.25">
      <c r="A13" s="378" t="s">
        <v>819</v>
      </c>
      <c r="B13" s="361" t="s">
        <v>622</v>
      </c>
      <c r="C13" t="s">
        <v>805</v>
      </c>
    </row>
    <row r="14" spans="1:3" x14ac:dyDescent="0.25">
      <c r="A14" s="378" t="s">
        <v>820</v>
      </c>
      <c r="B14" s="361" t="s">
        <v>787</v>
      </c>
      <c r="C14" t="s">
        <v>805</v>
      </c>
    </row>
    <row r="15" spans="1:3" x14ac:dyDescent="0.25">
      <c r="A15" s="378" t="s">
        <v>821</v>
      </c>
      <c r="B15" s="361" t="s">
        <v>788</v>
      </c>
      <c r="C15" t="s">
        <v>805</v>
      </c>
    </row>
    <row r="16" spans="1:3" x14ac:dyDescent="0.25">
      <c r="A16" s="378" t="s">
        <v>824</v>
      </c>
      <c r="B16" s="361" t="s">
        <v>690</v>
      </c>
      <c r="C16" t="s">
        <v>785</v>
      </c>
    </row>
    <row r="17" spans="1:3" x14ac:dyDescent="0.25">
      <c r="A17" s="378" t="s">
        <v>825</v>
      </c>
      <c r="B17" s="361" t="s">
        <v>823</v>
      </c>
      <c r="C17" t="s">
        <v>805</v>
      </c>
    </row>
    <row r="18" spans="1:3" x14ac:dyDescent="0.25">
      <c r="A18" s="378" t="s">
        <v>800</v>
      </c>
      <c r="B18" s="361" t="s">
        <v>87</v>
      </c>
      <c r="C18" t="s">
        <v>805</v>
      </c>
    </row>
    <row r="19" spans="1:3" x14ac:dyDescent="0.25">
      <c r="A19" s="378" t="s">
        <v>801</v>
      </c>
      <c r="B19" s="361" t="s">
        <v>170</v>
      </c>
      <c r="C19" t="s">
        <v>805</v>
      </c>
    </row>
    <row r="20" spans="1:3" x14ac:dyDescent="0.25">
      <c r="A20" s="378" t="s">
        <v>799</v>
      </c>
      <c r="B20" s="361" t="s">
        <v>146</v>
      </c>
      <c r="C20" t="s">
        <v>907</v>
      </c>
    </row>
  </sheetData>
  <hyperlinks>
    <hyperlink ref="A2" location="'Compound 1 kinase assays'!A1" display="'Compound 1 kinase assays'!A1" xr:uid="{9DBB7556-6553-4C1F-9CE3-C999B0243C90}"/>
    <hyperlink ref="A3" location="'Compound 612 kinase assays'!A1" display="'Compound 612 kinase assays'!A1" xr:uid="{B9338027-CB6F-4F77-A56E-BD58FD172EA3}"/>
    <hyperlink ref="A4" location="'CP612 solubility-LogD'!A1" display="'CP612 solubility-LogD'!A1" xr:uid="{B1E6D0B2-00AC-4D44-8EDB-ABB5DF9E0699}"/>
    <hyperlink ref="A5" location="'Fig. 1B'!A1" display="'Fig. 1B'!A1" xr:uid="{B2E7F254-015C-4A68-A426-2ECC38B996CA}"/>
    <hyperlink ref="A6" location="'Fig. 1C'!A1" display="'Fig. 1C'!A1" xr:uid="{30F0585D-69F6-48F8-A217-4E852632DECC}"/>
    <hyperlink ref="A7" location="'Fig. 2'!A1" display="'Fig. 2'!A1" xr:uid="{266EC6C9-CBBB-432B-BA6A-ACFF4A529CB4}"/>
    <hyperlink ref="A8" location="'Fig. 3'!A1" display="'Fig. 3'!A1" xr:uid="{4579E24C-83FF-4CDF-B39B-06B8C5C7A5A9}"/>
    <hyperlink ref="A9" location="'Fig. 4'!A1" display="'Fig. 4'!A1" xr:uid="{E7942728-BA9E-4656-9E98-7DFAF18AE5BA}"/>
    <hyperlink ref="A14" location="'Fig. 9'!A1" display="Tab 'Fig. 9'" xr:uid="{10FBF406-47AF-4BD2-8D34-7EBB17CB03E4}"/>
    <hyperlink ref="A15" location="'Fig. 10'!A1" display="Tab 'Fig. 10'" xr:uid="{4B96CD0F-52E0-41A2-B0E9-E48927636F57}"/>
    <hyperlink ref="A12" location="'Fig. 7'!A1" display="Tab 'Fig. 7'" xr:uid="{9DEC6ECA-F5A4-4426-BED2-0A483F47E8EC}"/>
    <hyperlink ref="A20" location="'Table S1 plasma protein binding'!A1" display="'Table S1 plasma protein binding'!A1" xr:uid="{1DB91788-6431-4733-8ADC-C8C11C8F773D}"/>
    <hyperlink ref="A18" location="'Table S1 plasma stability'!A1" display="'Table S1 plasma stability'!A1" xr:uid="{D5D04436-541A-451A-B5E6-1BA54A760A18}"/>
    <hyperlink ref="A19" location="'Table S1 microsomal clearance'!A1" display="'Table S1 microsomal clearance'!A1" xr:uid="{1D02A85C-0BB5-4161-AD75-99724997C8C2}"/>
    <hyperlink ref="A10" location="'Fig. 5'!A1" display="Tab 'Fig. 5'" xr:uid="{2BB4AC4C-952A-4189-B257-9CCCC791121C}"/>
    <hyperlink ref="A13" location="'Fig. 8'!A1" display="Tab 'Fig. 8'" xr:uid="{6851DC44-F1B3-4453-908E-D8BE2E2795C9}"/>
    <hyperlink ref="A16" location="'Fig. 11 + S2'!A1" display="Tab 'Fig. 10'" xr:uid="{19B5935F-F744-4C28-A92B-82F281674E32}"/>
    <hyperlink ref="A17" location="'Fig. S1'!A1" display="Tab 'Fig. S1'" xr:uid="{63E8585E-4DB2-4840-A9E4-8FBD9EF23C48}"/>
    <hyperlink ref="A11" location="'Fig. 6'!A1" display="Tab 'Fig. 6'" xr:uid="{FFA98FA7-4FC4-4AC7-AFA6-C548034E21FC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443F4-9E70-8745-9EA1-EB3026C2A30E}">
  <dimension ref="A1:I16"/>
  <sheetViews>
    <sheetView workbookViewId="0">
      <selection activeCell="P10" sqref="P10"/>
    </sheetView>
  </sheetViews>
  <sheetFormatPr defaultColWidth="11" defaultRowHeight="17.100000000000001" customHeight="1" x14ac:dyDescent="0.25"/>
  <cols>
    <col min="1" max="3" width="11" style="341"/>
    <col min="4" max="7" width="11" style="342"/>
    <col min="8" max="16384" width="11" style="341"/>
  </cols>
  <sheetData>
    <row r="1" spans="1:9" ht="17.100000000000001" customHeight="1" x14ac:dyDescent="0.25">
      <c r="A1" s="219" t="s">
        <v>608</v>
      </c>
    </row>
    <row r="2" spans="1:9" ht="17.100000000000001" customHeight="1" x14ac:dyDescent="0.25">
      <c r="A2" s="219" t="s">
        <v>809</v>
      </c>
    </row>
    <row r="3" spans="1:9" ht="17.100000000000001" customHeight="1" x14ac:dyDescent="0.25">
      <c r="A3" s="219"/>
    </row>
    <row r="4" spans="1:9" ht="17.100000000000001" customHeight="1" x14ac:dyDescent="0.25">
      <c r="A4" s="9" t="s">
        <v>518</v>
      </c>
      <c r="B4" s="9" t="s">
        <v>253</v>
      </c>
      <c r="C4" s="9" t="s">
        <v>519</v>
      </c>
      <c r="D4" s="36" t="s">
        <v>606</v>
      </c>
      <c r="E4" s="36" t="s">
        <v>520</v>
      </c>
      <c r="F4" s="36" t="s">
        <v>521</v>
      </c>
      <c r="G4" s="36" t="s">
        <v>869</v>
      </c>
      <c r="I4" s="369" t="s">
        <v>780</v>
      </c>
    </row>
    <row r="5" spans="1:9" ht="17.100000000000001" customHeight="1" x14ac:dyDescent="0.25">
      <c r="A5" s="9" t="s">
        <v>522</v>
      </c>
      <c r="B5" s="9" t="s">
        <v>867</v>
      </c>
      <c r="C5" s="9" t="s">
        <v>604</v>
      </c>
      <c r="D5" s="340">
        <v>7</v>
      </c>
      <c r="E5" s="340">
        <v>7</v>
      </c>
      <c r="F5" s="340">
        <v>9</v>
      </c>
      <c r="G5" s="340">
        <v>8.5</v>
      </c>
      <c r="I5" s="360" t="s">
        <v>607</v>
      </c>
    </row>
    <row r="6" spans="1:9" ht="17.100000000000001" customHeight="1" x14ac:dyDescent="0.25">
      <c r="A6" s="9" t="s">
        <v>523</v>
      </c>
      <c r="B6" s="9" t="s">
        <v>867</v>
      </c>
      <c r="C6" s="9" t="s">
        <v>604</v>
      </c>
      <c r="D6" s="340">
        <v>7.5</v>
      </c>
      <c r="E6" s="340">
        <v>6.5</v>
      </c>
      <c r="F6" s="340">
        <v>7.5</v>
      </c>
      <c r="G6" s="340">
        <v>6.5</v>
      </c>
      <c r="I6" s="360"/>
    </row>
    <row r="7" spans="1:9" ht="17.100000000000001" customHeight="1" x14ac:dyDescent="0.25">
      <c r="A7" s="9" t="s">
        <v>524</v>
      </c>
      <c r="B7" s="9" t="s">
        <v>867</v>
      </c>
      <c r="C7" s="9" t="s">
        <v>604</v>
      </c>
      <c r="D7" s="340">
        <v>8</v>
      </c>
      <c r="E7" s="340">
        <v>8</v>
      </c>
      <c r="F7" s="340">
        <v>8.5</v>
      </c>
      <c r="G7" s="340">
        <v>8</v>
      </c>
      <c r="I7" s="360" t="s">
        <v>609</v>
      </c>
    </row>
    <row r="8" spans="1:9" ht="17.100000000000001" customHeight="1" x14ac:dyDescent="0.25">
      <c r="A8" s="9" t="s">
        <v>525</v>
      </c>
      <c r="B8" s="9" t="s">
        <v>867</v>
      </c>
      <c r="C8" s="9" t="s">
        <v>604</v>
      </c>
      <c r="D8" s="340">
        <v>7.5</v>
      </c>
      <c r="E8" s="340">
        <v>8</v>
      </c>
      <c r="F8" s="340">
        <v>8.5</v>
      </c>
      <c r="G8" s="340">
        <v>7.5</v>
      </c>
      <c r="I8" s="360"/>
    </row>
    <row r="9" spans="1:9" ht="17.100000000000001" customHeight="1" x14ac:dyDescent="0.25">
      <c r="A9" s="9" t="s">
        <v>526</v>
      </c>
      <c r="B9" s="9" t="s">
        <v>867</v>
      </c>
      <c r="C9" s="9" t="s">
        <v>604</v>
      </c>
      <c r="D9" s="340">
        <v>8.5</v>
      </c>
      <c r="E9" s="340">
        <v>6.5</v>
      </c>
      <c r="F9" s="340">
        <v>9</v>
      </c>
      <c r="G9" s="340">
        <v>7</v>
      </c>
      <c r="I9" s="360"/>
    </row>
    <row r="10" spans="1:9" ht="17.100000000000001" customHeight="1" x14ac:dyDescent="0.25">
      <c r="A10" s="9" t="s">
        <v>527</v>
      </c>
      <c r="B10" s="9" t="s">
        <v>867</v>
      </c>
      <c r="C10" s="9" t="s">
        <v>604</v>
      </c>
      <c r="D10" s="340">
        <v>9</v>
      </c>
      <c r="E10" s="340">
        <v>7.5</v>
      </c>
      <c r="F10" s="340">
        <v>8</v>
      </c>
      <c r="G10" s="340">
        <v>8</v>
      </c>
      <c r="I10" s="374" t="s">
        <v>806</v>
      </c>
    </row>
    <row r="11" spans="1:9" ht="17.100000000000001" customHeight="1" x14ac:dyDescent="0.25">
      <c r="A11" s="9" t="s">
        <v>528</v>
      </c>
      <c r="B11" s="9" t="s">
        <v>867</v>
      </c>
      <c r="C11" s="9" t="s">
        <v>605</v>
      </c>
      <c r="D11" s="340">
        <v>7.5</v>
      </c>
      <c r="E11" s="340">
        <v>7.5</v>
      </c>
      <c r="F11" s="340">
        <v>5.5</v>
      </c>
      <c r="G11" s="340">
        <v>5.5</v>
      </c>
      <c r="I11" s="360"/>
    </row>
    <row r="12" spans="1:9" ht="17.100000000000001" customHeight="1" x14ac:dyDescent="0.25">
      <c r="A12" s="9" t="s">
        <v>529</v>
      </c>
      <c r="B12" s="9" t="s">
        <v>867</v>
      </c>
      <c r="C12" s="9" t="s">
        <v>605</v>
      </c>
      <c r="D12" s="340">
        <v>7.5</v>
      </c>
      <c r="E12" s="340">
        <v>9.5</v>
      </c>
      <c r="F12" s="340">
        <v>6.5</v>
      </c>
      <c r="G12" s="340">
        <v>7.5</v>
      </c>
    </row>
    <row r="13" spans="1:9" ht="17.100000000000001" customHeight="1" x14ac:dyDescent="0.25">
      <c r="A13" s="9" t="s">
        <v>530</v>
      </c>
      <c r="B13" s="9" t="s">
        <v>867</v>
      </c>
      <c r="C13" s="9" t="s">
        <v>605</v>
      </c>
      <c r="D13" s="340">
        <v>8.5</v>
      </c>
      <c r="E13" s="340">
        <v>8</v>
      </c>
      <c r="F13" s="340">
        <v>6</v>
      </c>
      <c r="G13" s="340">
        <v>6</v>
      </c>
    </row>
    <row r="14" spans="1:9" ht="17.100000000000001" customHeight="1" x14ac:dyDescent="0.25">
      <c r="A14" s="9" t="s">
        <v>531</v>
      </c>
      <c r="B14" s="9" t="s">
        <v>867</v>
      </c>
      <c r="C14" s="9" t="s">
        <v>605</v>
      </c>
      <c r="D14" s="340">
        <v>8</v>
      </c>
      <c r="E14" s="340">
        <v>7.5</v>
      </c>
      <c r="F14" s="340">
        <v>7.5</v>
      </c>
      <c r="G14" s="340">
        <v>6</v>
      </c>
    </row>
    <row r="15" spans="1:9" ht="17.100000000000001" customHeight="1" x14ac:dyDescent="0.25">
      <c r="A15" s="9" t="s">
        <v>532</v>
      </c>
      <c r="B15" s="9" t="s">
        <v>867</v>
      </c>
      <c r="C15" s="9" t="s">
        <v>605</v>
      </c>
      <c r="D15" s="340">
        <v>9.5</v>
      </c>
      <c r="E15" s="340">
        <v>7</v>
      </c>
      <c r="F15" s="340">
        <v>6.5</v>
      </c>
      <c r="G15" s="340">
        <v>6</v>
      </c>
    </row>
    <row r="16" spans="1:9" ht="17.100000000000001" customHeight="1" x14ac:dyDescent="0.25">
      <c r="A16" s="9" t="s">
        <v>533</v>
      </c>
      <c r="B16" s="9" t="s">
        <v>867</v>
      </c>
      <c r="C16" s="9" t="s">
        <v>605</v>
      </c>
      <c r="D16" s="340">
        <v>7.5</v>
      </c>
      <c r="E16" s="340">
        <v>7.5</v>
      </c>
      <c r="F16" s="340">
        <v>6</v>
      </c>
      <c r="G16" s="340">
        <v>5.5</v>
      </c>
    </row>
  </sheetData>
  <hyperlinks>
    <hyperlink ref="I10" location="'Table of contents'!A1" display="Link back to table of contents" xr:uid="{D256C545-230E-4060-9BDC-10A559935351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2D255-B810-E442-9D6B-D41BDEBDA235}">
  <dimension ref="A1:T371"/>
  <sheetViews>
    <sheetView topLeftCell="A4" workbookViewId="0">
      <selection activeCell="I7" sqref="I7"/>
    </sheetView>
  </sheetViews>
  <sheetFormatPr defaultColWidth="11" defaultRowHeight="17.100000000000001" customHeight="1" x14ac:dyDescent="0.25"/>
  <cols>
    <col min="1" max="4" width="11" style="253"/>
    <col min="5" max="10" width="11" style="320"/>
    <col min="11" max="16384" width="11" style="253"/>
  </cols>
  <sheetData>
    <row r="1" spans="1:20" ht="17.100000000000001" customHeight="1" x14ac:dyDescent="0.25">
      <c r="A1" s="67" t="s">
        <v>623</v>
      </c>
    </row>
    <row r="2" spans="1:20" ht="17.100000000000001" customHeight="1" x14ac:dyDescent="0.25">
      <c r="A2" s="67" t="s">
        <v>849</v>
      </c>
    </row>
    <row r="3" spans="1:20" ht="17.100000000000001" customHeight="1" x14ac:dyDescent="0.25">
      <c r="A3" s="67"/>
      <c r="L3" s="352" t="s">
        <v>780</v>
      </c>
    </row>
    <row r="4" spans="1:20" ht="17.100000000000001" customHeight="1" x14ac:dyDescent="0.25">
      <c r="A4" s="253" t="s">
        <v>518</v>
      </c>
      <c r="B4" s="253" t="s">
        <v>253</v>
      </c>
      <c r="C4" s="253" t="s">
        <v>519</v>
      </c>
      <c r="D4" s="253" t="s">
        <v>534</v>
      </c>
      <c r="E4" s="320" t="s">
        <v>606</v>
      </c>
      <c r="F4" s="320" t="s">
        <v>521</v>
      </c>
      <c r="G4" s="320" t="s">
        <v>869</v>
      </c>
      <c r="H4" s="320" t="s">
        <v>870</v>
      </c>
      <c r="I4" s="320" t="s">
        <v>871</v>
      </c>
      <c r="J4" s="320" t="s">
        <v>872</v>
      </c>
      <c r="K4" s="320"/>
      <c r="L4" s="348" t="s">
        <v>607</v>
      </c>
    </row>
    <row r="5" spans="1:20" ht="17.100000000000001" customHeight="1" x14ac:dyDescent="0.25">
      <c r="A5" s="253" t="s">
        <v>496</v>
      </c>
      <c r="B5" s="253" t="s">
        <v>867</v>
      </c>
      <c r="C5" s="253" t="s">
        <v>604</v>
      </c>
      <c r="D5" s="253" t="s">
        <v>249</v>
      </c>
      <c r="E5" s="321">
        <v>9</v>
      </c>
      <c r="F5" s="321">
        <v>8.5</v>
      </c>
      <c r="G5" s="321">
        <v>8.5</v>
      </c>
      <c r="H5" s="321">
        <v>8.5</v>
      </c>
      <c r="I5" s="321"/>
      <c r="J5" s="321">
        <v>9.5</v>
      </c>
      <c r="L5" s="358"/>
    </row>
    <row r="6" spans="1:20" ht="17.100000000000001" customHeight="1" x14ac:dyDescent="0.25">
      <c r="A6" s="253" t="s">
        <v>535</v>
      </c>
      <c r="B6" s="253" t="s">
        <v>867</v>
      </c>
      <c r="C6" s="253" t="s">
        <v>604</v>
      </c>
      <c r="D6" s="253" t="s">
        <v>249</v>
      </c>
      <c r="E6" s="321">
        <v>7</v>
      </c>
      <c r="F6" s="321">
        <v>7</v>
      </c>
      <c r="G6" s="321">
        <v>7.5</v>
      </c>
      <c r="H6" s="321">
        <v>7.5</v>
      </c>
      <c r="I6" s="321"/>
      <c r="J6" s="321">
        <v>7.5</v>
      </c>
      <c r="L6" s="348" t="s">
        <v>609</v>
      </c>
    </row>
    <row r="7" spans="1:20" ht="17.100000000000001" customHeight="1" x14ac:dyDescent="0.25">
      <c r="A7" s="253" t="s">
        <v>498</v>
      </c>
      <c r="B7" s="253" t="s">
        <v>867</v>
      </c>
      <c r="C7" s="253" t="s">
        <v>604</v>
      </c>
      <c r="D7" s="253" t="s">
        <v>249</v>
      </c>
      <c r="E7" s="321">
        <v>8</v>
      </c>
      <c r="F7" s="321">
        <v>8.5</v>
      </c>
      <c r="G7" s="321">
        <v>8.5</v>
      </c>
      <c r="H7" s="321">
        <v>8.5</v>
      </c>
      <c r="I7" s="321"/>
      <c r="J7" s="321">
        <v>8</v>
      </c>
      <c r="L7" s="348"/>
    </row>
    <row r="8" spans="1:20" ht="17.100000000000001" customHeight="1" x14ac:dyDescent="0.25">
      <c r="A8" s="253" t="s">
        <v>508</v>
      </c>
      <c r="B8" s="253" t="s">
        <v>867</v>
      </c>
      <c r="C8" s="253" t="s">
        <v>604</v>
      </c>
      <c r="D8" s="253" t="s">
        <v>249</v>
      </c>
      <c r="E8" s="321">
        <v>9.5</v>
      </c>
      <c r="F8" s="321">
        <v>7.5</v>
      </c>
      <c r="G8" s="321">
        <v>8.5</v>
      </c>
      <c r="H8" s="321">
        <v>8</v>
      </c>
      <c r="I8" s="321"/>
      <c r="J8" s="321">
        <v>7.5</v>
      </c>
      <c r="L8" s="359" t="s">
        <v>873</v>
      </c>
    </row>
    <row r="9" spans="1:20" ht="17.100000000000001" customHeight="1" x14ac:dyDescent="0.25">
      <c r="A9" s="253" t="s">
        <v>509</v>
      </c>
      <c r="B9" s="253" t="s">
        <v>867</v>
      </c>
      <c r="C9" s="253" t="s">
        <v>604</v>
      </c>
      <c r="D9" s="253" t="s">
        <v>249</v>
      </c>
      <c r="E9" s="321">
        <v>7</v>
      </c>
      <c r="F9" s="321">
        <v>7</v>
      </c>
      <c r="G9" s="321">
        <v>7</v>
      </c>
      <c r="H9" s="321">
        <v>7.5</v>
      </c>
      <c r="I9" s="321"/>
      <c r="J9" s="321">
        <v>8.5</v>
      </c>
      <c r="L9" s="359" t="s">
        <v>874</v>
      </c>
    </row>
    <row r="10" spans="1:20" ht="17.100000000000001" customHeight="1" x14ac:dyDescent="0.25">
      <c r="A10" s="253" t="s">
        <v>510</v>
      </c>
      <c r="B10" s="253" t="s">
        <v>867</v>
      </c>
      <c r="C10" s="253" t="s">
        <v>604</v>
      </c>
      <c r="D10" s="253" t="s">
        <v>249</v>
      </c>
      <c r="E10" s="321">
        <v>8.5</v>
      </c>
      <c r="F10" s="321">
        <v>7.5</v>
      </c>
      <c r="G10" s="321">
        <v>7.5</v>
      </c>
      <c r="H10" s="321">
        <v>8</v>
      </c>
      <c r="I10" s="321"/>
      <c r="J10" s="321">
        <v>7</v>
      </c>
      <c r="L10" s="359"/>
    </row>
    <row r="11" spans="1:20" ht="17.100000000000001" customHeight="1" x14ac:dyDescent="0.25">
      <c r="A11" s="253" t="s">
        <v>537</v>
      </c>
      <c r="B11" s="253" t="s">
        <v>867</v>
      </c>
      <c r="C11" s="253" t="s">
        <v>604</v>
      </c>
      <c r="D11" s="253" t="s">
        <v>249</v>
      </c>
      <c r="E11" s="320">
        <v>9</v>
      </c>
      <c r="F11" s="320">
        <v>9</v>
      </c>
      <c r="G11" s="320">
        <v>9</v>
      </c>
      <c r="H11" s="320">
        <v>9</v>
      </c>
      <c r="I11" s="320">
        <v>9</v>
      </c>
      <c r="J11" s="320">
        <v>8</v>
      </c>
      <c r="K11" s="255"/>
      <c r="L11" s="359" t="s">
        <v>875</v>
      </c>
      <c r="M11" s="255"/>
      <c r="O11" s="256"/>
      <c r="P11" s="256"/>
      <c r="Q11" s="256"/>
      <c r="R11" s="256"/>
      <c r="S11" s="254"/>
      <c r="T11" s="256"/>
    </row>
    <row r="12" spans="1:20" ht="17.100000000000001" customHeight="1" x14ac:dyDescent="0.25">
      <c r="A12" s="253" t="s">
        <v>538</v>
      </c>
      <c r="B12" s="253" t="s">
        <v>867</v>
      </c>
      <c r="C12" s="253" t="s">
        <v>604</v>
      </c>
      <c r="D12" s="253" t="s">
        <v>249</v>
      </c>
      <c r="E12" s="320">
        <v>9.5</v>
      </c>
      <c r="F12" s="320">
        <v>9.5</v>
      </c>
      <c r="G12" s="320">
        <v>9.5</v>
      </c>
      <c r="H12" s="320">
        <v>9</v>
      </c>
      <c r="I12" s="320">
        <v>9.5</v>
      </c>
      <c r="J12" s="320">
        <v>9.5</v>
      </c>
      <c r="K12" s="255"/>
      <c r="L12" s="359" t="s">
        <v>536</v>
      </c>
      <c r="M12" s="256"/>
      <c r="O12" s="256"/>
      <c r="P12" s="256"/>
      <c r="Q12" s="256"/>
      <c r="R12" s="256"/>
      <c r="S12" s="254"/>
      <c r="T12" s="256"/>
    </row>
    <row r="13" spans="1:20" ht="17.100000000000001" customHeight="1" x14ac:dyDescent="0.25">
      <c r="A13" s="253" t="s">
        <v>539</v>
      </c>
      <c r="B13" s="253" t="s">
        <v>867</v>
      </c>
      <c r="C13" s="253" t="s">
        <v>604</v>
      </c>
      <c r="D13" s="253" t="s">
        <v>249</v>
      </c>
      <c r="E13" s="320">
        <v>8</v>
      </c>
      <c r="F13" s="320">
        <v>8</v>
      </c>
      <c r="G13" s="320">
        <v>9</v>
      </c>
      <c r="H13" s="320">
        <v>9.5</v>
      </c>
      <c r="I13" s="320">
        <v>9.5</v>
      </c>
      <c r="J13" s="320">
        <v>9</v>
      </c>
      <c r="L13" s="359"/>
      <c r="O13" s="256"/>
      <c r="P13" s="256"/>
      <c r="Q13" s="256"/>
      <c r="R13" s="256"/>
      <c r="S13" s="254"/>
      <c r="T13" s="256"/>
    </row>
    <row r="14" spans="1:20" ht="17.100000000000001" customHeight="1" x14ac:dyDescent="0.25">
      <c r="A14" s="253" t="s">
        <v>540</v>
      </c>
      <c r="B14" s="253" t="s">
        <v>867</v>
      </c>
      <c r="C14" s="253" t="s">
        <v>604</v>
      </c>
      <c r="D14" s="253" t="s">
        <v>249</v>
      </c>
      <c r="E14" s="320">
        <v>8.5</v>
      </c>
      <c r="F14" s="320">
        <v>9.5</v>
      </c>
      <c r="G14" s="320">
        <v>10</v>
      </c>
      <c r="H14" s="320">
        <v>9.5</v>
      </c>
      <c r="I14" s="320">
        <v>10</v>
      </c>
      <c r="J14" s="320">
        <v>10.5</v>
      </c>
      <c r="K14" s="256"/>
      <c r="M14" s="256"/>
      <c r="O14" s="256"/>
      <c r="P14" s="256"/>
      <c r="Q14" s="256"/>
      <c r="R14" s="256"/>
      <c r="S14" s="254"/>
      <c r="T14" s="256"/>
    </row>
    <row r="15" spans="1:20" ht="17.100000000000001" customHeight="1" x14ac:dyDescent="0.25">
      <c r="A15" s="253" t="s">
        <v>541</v>
      </c>
      <c r="B15" s="253" t="s">
        <v>867</v>
      </c>
      <c r="C15" s="253" t="s">
        <v>604</v>
      </c>
      <c r="D15" s="253" t="s">
        <v>249</v>
      </c>
      <c r="E15" s="320">
        <v>9.5</v>
      </c>
      <c r="F15" s="320">
        <v>10</v>
      </c>
      <c r="G15" s="320">
        <v>10</v>
      </c>
      <c r="H15" s="320">
        <v>10</v>
      </c>
      <c r="I15" s="320">
        <v>9</v>
      </c>
      <c r="J15" s="320">
        <v>9.5</v>
      </c>
      <c r="K15" s="256"/>
      <c r="L15" s="374" t="s">
        <v>806</v>
      </c>
      <c r="M15" s="256"/>
      <c r="O15" s="256"/>
      <c r="P15" s="256"/>
      <c r="Q15" s="256"/>
      <c r="R15" s="256"/>
      <c r="S15" s="254"/>
      <c r="T15" s="256"/>
    </row>
    <row r="16" spans="1:20" ht="17.100000000000001" customHeight="1" x14ac:dyDescent="0.25">
      <c r="A16" s="253" t="s">
        <v>499</v>
      </c>
      <c r="B16" s="253" t="s">
        <v>867</v>
      </c>
      <c r="C16" s="253" t="s">
        <v>605</v>
      </c>
      <c r="D16" s="253" t="s">
        <v>249</v>
      </c>
      <c r="E16" s="321">
        <v>9.5</v>
      </c>
      <c r="F16" s="321">
        <v>5.5</v>
      </c>
      <c r="G16" s="321">
        <v>5.5</v>
      </c>
      <c r="H16" s="321">
        <v>6.5</v>
      </c>
      <c r="I16" s="321"/>
      <c r="J16" s="321">
        <v>8</v>
      </c>
      <c r="O16" s="256"/>
      <c r="P16" s="256"/>
      <c r="Q16" s="256"/>
      <c r="R16" s="256"/>
      <c r="S16" s="254"/>
      <c r="T16" s="256"/>
    </row>
    <row r="17" spans="1:20" ht="17.100000000000001" customHeight="1" x14ac:dyDescent="0.25">
      <c r="A17" s="253" t="s">
        <v>542</v>
      </c>
      <c r="B17" s="253" t="s">
        <v>867</v>
      </c>
      <c r="C17" s="253" t="s">
        <v>605</v>
      </c>
      <c r="D17" s="253" t="s">
        <v>249</v>
      </c>
      <c r="E17" s="321">
        <v>6.5</v>
      </c>
      <c r="F17" s="321">
        <v>5.5</v>
      </c>
      <c r="G17" s="321">
        <v>6.5</v>
      </c>
      <c r="H17" s="321">
        <v>6</v>
      </c>
      <c r="I17" s="321"/>
      <c r="J17" s="321">
        <v>9.5</v>
      </c>
      <c r="O17" s="256"/>
      <c r="P17" s="256"/>
      <c r="Q17" s="256"/>
      <c r="R17" s="256"/>
      <c r="S17" s="254"/>
      <c r="T17" s="256"/>
    </row>
    <row r="18" spans="1:20" ht="17.100000000000001" customHeight="1" x14ac:dyDescent="0.25">
      <c r="A18" s="253" t="s">
        <v>543</v>
      </c>
      <c r="B18" s="253" t="s">
        <v>867</v>
      </c>
      <c r="C18" s="253" t="s">
        <v>605</v>
      </c>
      <c r="D18" s="253" t="s">
        <v>249</v>
      </c>
      <c r="E18" s="321">
        <v>7</v>
      </c>
      <c r="F18" s="321">
        <v>6</v>
      </c>
      <c r="G18" s="321">
        <v>5.5</v>
      </c>
      <c r="H18" s="321">
        <v>5.5</v>
      </c>
      <c r="I18" s="321"/>
      <c r="J18" s="321">
        <v>6.5</v>
      </c>
      <c r="O18" s="256"/>
      <c r="P18" s="256"/>
      <c r="Q18" s="256"/>
      <c r="R18" s="256"/>
      <c r="S18" s="254"/>
      <c r="T18" s="256"/>
    </row>
    <row r="19" spans="1:20" ht="17.100000000000001" customHeight="1" x14ac:dyDescent="0.25">
      <c r="A19" s="253" t="s">
        <v>512</v>
      </c>
      <c r="B19" s="253" t="s">
        <v>867</v>
      </c>
      <c r="C19" s="253" t="s">
        <v>605</v>
      </c>
      <c r="D19" s="253" t="s">
        <v>249</v>
      </c>
      <c r="E19" s="321">
        <v>8.5</v>
      </c>
      <c r="F19" s="321">
        <v>5.5</v>
      </c>
      <c r="G19" s="321">
        <v>6</v>
      </c>
      <c r="H19" s="321">
        <v>7</v>
      </c>
      <c r="I19" s="321"/>
      <c r="J19" s="321">
        <v>6.5</v>
      </c>
      <c r="O19" s="256"/>
      <c r="P19" s="256"/>
      <c r="Q19" s="256"/>
      <c r="R19" s="256"/>
      <c r="S19" s="254"/>
      <c r="T19" s="256"/>
    </row>
    <row r="20" spans="1:20" ht="17.100000000000001" customHeight="1" x14ac:dyDescent="0.25">
      <c r="A20" s="253" t="s">
        <v>514</v>
      </c>
      <c r="B20" s="253" t="s">
        <v>867</v>
      </c>
      <c r="C20" s="253" t="s">
        <v>605</v>
      </c>
      <c r="D20" s="253" t="s">
        <v>249</v>
      </c>
      <c r="E20" s="321">
        <v>8</v>
      </c>
      <c r="F20" s="321">
        <v>5.5</v>
      </c>
      <c r="G20" s="321">
        <v>5.5</v>
      </c>
      <c r="H20" s="321">
        <v>7</v>
      </c>
      <c r="I20" s="321"/>
      <c r="J20" s="321">
        <v>6.5</v>
      </c>
      <c r="O20" s="256"/>
      <c r="P20" s="256"/>
      <c r="Q20" s="256"/>
      <c r="R20" s="256"/>
      <c r="S20" s="254"/>
      <c r="T20" s="256"/>
    </row>
    <row r="21" spans="1:20" ht="17.100000000000001" customHeight="1" x14ac:dyDescent="0.25">
      <c r="A21" s="253" t="s">
        <v>502</v>
      </c>
      <c r="B21" s="253" t="s">
        <v>867</v>
      </c>
      <c r="C21" s="253" t="s">
        <v>605</v>
      </c>
      <c r="D21" s="253" t="s">
        <v>249</v>
      </c>
      <c r="E21" s="321">
        <v>8.5</v>
      </c>
      <c r="F21" s="321">
        <v>5.5</v>
      </c>
      <c r="G21" s="321">
        <v>5.5</v>
      </c>
      <c r="H21" s="321">
        <v>5.5</v>
      </c>
      <c r="I21" s="321"/>
      <c r="J21" s="321">
        <v>5.5</v>
      </c>
      <c r="O21" s="256"/>
      <c r="P21" s="256"/>
      <c r="Q21" s="256"/>
      <c r="R21" s="256"/>
      <c r="S21" s="254"/>
      <c r="T21" s="256"/>
    </row>
    <row r="22" spans="1:20" ht="17.100000000000001" customHeight="1" x14ac:dyDescent="0.25">
      <c r="A22" s="253" t="s">
        <v>386</v>
      </c>
      <c r="B22" s="253" t="s">
        <v>867</v>
      </c>
      <c r="C22" s="253" t="s">
        <v>605</v>
      </c>
      <c r="D22" s="253" t="s">
        <v>249</v>
      </c>
      <c r="E22" s="321">
        <v>8</v>
      </c>
      <c r="F22" s="321">
        <v>5.5</v>
      </c>
      <c r="G22" s="321">
        <v>5.5</v>
      </c>
      <c r="H22" s="322">
        <f>AVERAGE(G22,I22)</f>
        <v>6.25</v>
      </c>
      <c r="I22" s="321">
        <v>7</v>
      </c>
      <c r="J22" s="321">
        <v>7</v>
      </c>
      <c r="O22" s="256"/>
      <c r="P22" s="256"/>
      <c r="Q22" s="256"/>
      <c r="R22" s="256"/>
      <c r="S22" s="254"/>
      <c r="T22" s="256"/>
    </row>
    <row r="23" spans="1:20" ht="17.100000000000001" customHeight="1" x14ac:dyDescent="0.25">
      <c r="A23" s="253" t="s">
        <v>387</v>
      </c>
      <c r="B23" s="253" t="s">
        <v>867</v>
      </c>
      <c r="C23" s="253" t="s">
        <v>605</v>
      </c>
      <c r="D23" s="253" t="s">
        <v>249</v>
      </c>
      <c r="E23" s="321">
        <v>8.5</v>
      </c>
      <c r="F23" s="321">
        <v>5.5</v>
      </c>
      <c r="G23" s="321">
        <v>6.5</v>
      </c>
      <c r="H23" s="322">
        <f>AVERAGE(G23,I23)</f>
        <v>6.5</v>
      </c>
      <c r="I23" s="321">
        <v>6.5</v>
      </c>
      <c r="J23" s="321">
        <v>7.5</v>
      </c>
      <c r="O23" s="256"/>
      <c r="P23" s="256"/>
      <c r="Q23" s="256"/>
      <c r="R23" s="256"/>
      <c r="S23" s="254"/>
      <c r="T23" s="256"/>
    </row>
    <row r="24" spans="1:20" ht="17.100000000000001" customHeight="1" x14ac:dyDescent="0.25">
      <c r="A24" s="253" t="s">
        <v>388</v>
      </c>
      <c r="B24" s="253" t="s">
        <v>867</v>
      </c>
      <c r="C24" s="253" t="s">
        <v>605</v>
      </c>
      <c r="D24" s="253" t="s">
        <v>249</v>
      </c>
      <c r="E24" s="321">
        <v>9.5</v>
      </c>
      <c r="F24" s="321">
        <v>5.5</v>
      </c>
      <c r="G24" s="321">
        <v>5.5</v>
      </c>
      <c r="H24" s="322">
        <f>AVERAGE(G24,I24)</f>
        <v>6</v>
      </c>
      <c r="I24" s="321">
        <v>6.5</v>
      </c>
      <c r="J24" s="321">
        <v>6.5</v>
      </c>
      <c r="O24" s="256"/>
      <c r="P24" s="256"/>
      <c r="Q24" s="256"/>
      <c r="R24" s="256"/>
      <c r="S24" s="254"/>
      <c r="T24" s="256"/>
    </row>
    <row r="25" spans="1:20" ht="17.100000000000001" customHeight="1" x14ac:dyDescent="0.25">
      <c r="A25" s="253" t="s">
        <v>544</v>
      </c>
      <c r="B25" s="253" t="s">
        <v>867</v>
      </c>
      <c r="C25" s="253" t="s">
        <v>605</v>
      </c>
      <c r="D25" s="253" t="s">
        <v>249</v>
      </c>
      <c r="E25" s="320">
        <v>9</v>
      </c>
      <c r="F25" s="320">
        <v>4</v>
      </c>
      <c r="G25" s="320">
        <v>4.5</v>
      </c>
      <c r="H25" s="320">
        <v>4.5</v>
      </c>
      <c r="I25" s="320">
        <v>5</v>
      </c>
      <c r="J25" s="320">
        <v>4.5</v>
      </c>
      <c r="O25" s="256"/>
      <c r="P25" s="256"/>
      <c r="Q25" s="256"/>
      <c r="R25" s="256"/>
      <c r="S25" s="254"/>
      <c r="T25" s="256"/>
    </row>
    <row r="26" spans="1:20" ht="17.100000000000001" customHeight="1" x14ac:dyDescent="0.25">
      <c r="A26" s="253" t="s">
        <v>545</v>
      </c>
      <c r="B26" s="253" t="s">
        <v>867</v>
      </c>
      <c r="C26" s="253" t="s">
        <v>605</v>
      </c>
      <c r="D26" s="253" t="s">
        <v>249</v>
      </c>
      <c r="E26" s="320">
        <v>9</v>
      </c>
      <c r="F26" s="320">
        <v>4.5</v>
      </c>
      <c r="G26" s="320">
        <v>4.5</v>
      </c>
      <c r="H26" s="320">
        <v>4.5</v>
      </c>
      <c r="I26" s="320">
        <v>5</v>
      </c>
      <c r="J26" s="320">
        <v>5</v>
      </c>
      <c r="O26" s="256"/>
      <c r="P26" s="256"/>
      <c r="Q26" s="256"/>
      <c r="R26" s="256"/>
      <c r="S26" s="254"/>
      <c r="T26" s="256"/>
    </row>
    <row r="27" spans="1:20" ht="17.100000000000001" customHeight="1" x14ac:dyDescent="0.25">
      <c r="A27" s="253" t="s">
        <v>546</v>
      </c>
      <c r="B27" s="253" t="s">
        <v>867</v>
      </c>
      <c r="C27" s="253" t="s">
        <v>604</v>
      </c>
      <c r="D27" s="253" t="s">
        <v>250</v>
      </c>
      <c r="E27" s="321">
        <v>7.5</v>
      </c>
      <c r="F27" s="321">
        <v>7.5</v>
      </c>
      <c r="G27" s="321">
        <v>9</v>
      </c>
      <c r="H27" s="321">
        <v>6.5</v>
      </c>
      <c r="I27" s="321"/>
      <c r="J27" s="321">
        <v>8</v>
      </c>
      <c r="O27" s="256"/>
      <c r="P27" s="256"/>
      <c r="Q27" s="256"/>
      <c r="R27" s="256"/>
      <c r="S27" s="254"/>
      <c r="T27" s="256"/>
    </row>
    <row r="28" spans="1:20" ht="17.100000000000001" customHeight="1" x14ac:dyDescent="0.25">
      <c r="A28" s="253" t="s">
        <v>493</v>
      </c>
      <c r="B28" s="253" t="s">
        <v>867</v>
      </c>
      <c r="C28" s="253" t="s">
        <v>604</v>
      </c>
      <c r="D28" s="253" t="s">
        <v>250</v>
      </c>
      <c r="E28" s="321">
        <v>8.5</v>
      </c>
      <c r="F28" s="321">
        <v>7</v>
      </c>
      <c r="G28" s="321">
        <v>8.5</v>
      </c>
      <c r="H28" s="321">
        <v>7</v>
      </c>
      <c r="I28" s="321"/>
      <c r="J28" s="321">
        <v>6.5</v>
      </c>
      <c r="O28" s="256"/>
      <c r="P28" s="256"/>
      <c r="Q28" s="256"/>
      <c r="R28" s="256"/>
      <c r="S28" s="254"/>
      <c r="T28" s="256"/>
    </row>
    <row r="29" spans="1:20" ht="17.100000000000001" customHeight="1" x14ac:dyDescent="0.25">
      <c r="A29" s="253" t="s">
        <v>511</v>
      </c>
      <c r="B29" s="253" t="s">
        <v>867</v>
      </c>
      <c r="C29" s="253" t="s">
        <v>604</v>
      </c>
      <c r="D29" s="253" t="s">
        <v>250</v>
      </c>
      <c r="E29" s="321">
        <v>8.5</v>
      </c>
      <c r="F29" s="321">
        <v>9</v>
      </c>
      <c r="G29" s="321">
        <v>8.5</v>
      </c>
      <c r="H29" s="321">
        <v>9</v>
      </c>
      <c r="I29" s="321"/>
      <c r="J29" s="321">
        <v>6</v>
      </c>
      <c r="O29" s="256"/>
      <c r="P29" s="256"/>
      <c r="Q29" s="256"/>
      <c r="R29" s="256"/>
      <c r="S29" s="254"/>
      <c r="T29" s="256"/>
    </row>
    <row r="30" spans="1:20" ht="17.100000000000001" customHeight="1" x14ac:dyDescent="0.25">
      <c r="A30" s="253" t="s">
        <v>513</v>
      </c>
      <c r="B30" s="253" t="s">
        <v>867</v>
      </c>
      <c r="C30" s="253" t="s">
        <v>604</v>
      </c>
      <c r="D30" s="253" t="s">
        <v>250</v>
      </c>
      <c r="E30" s="321">
        <v>6.5</v>
      </c>
      <c r="F30" s="321">
        <v>7.5</v>
      </c>
      <c r="G30" s="321">
        <v>9</v>
      </c>
      <c r="H30" s="321">
        <v>8.5</v>
      </c>
      <c r="I30" s="321"/>
      <c r="J30" s="321">
        <v>9</v>
      </c>
      <c r="O30" s="256"/>
      <c r="P30" s="256"/>
      <c r="Q30" s="256"/>
      <c r="R30" s="256"/>
      <c r="S30" s="254"/>
      <c r="T30" s="256"/>
    </row>
    <row r="31" spans="1:20" ht="17.100000000000001" customHeight="1" x14ac:dyDescent="0.25">
      <c r="A31" s="253" t="s">
        <v>503</v>
      </c>
      <c r="B31" s="253" t="s">
        <v>867</v>
      </c>
      <c r="C31" s="253" t="s">
        <v>604</v>
      </c>
      <c r="D31" s="253" t="s">
        <v>250</v>
      </c>
      <c r="E31" s="321">
        <v>7.5</v>
      </c>
      <c r="F31" s="321">
        <v>7.5</v>
      </c>
      <c r="G31" s="321">
        <v>8.5</v>
      </c>
      <c r="H31" s="321">
        <v>9</v>
      </c>
      <c r="I31" s="321"/>
      <c r="J31" s="321">
        <v>6.5</v>
      </c>
      <c r="O31" s="256"/>
      <c r="P31" s="256"/>
      <c r="Q31" s="256"/>
      <c r="R31" s="256"/>
      <c r="S31" s="254"/>
      <c r="T31" s="256"/>
    </row>
    <row r="32" spans="1:20" ht="17.100000000000001" customHeight="1" x14ac:dyDescent="0.25">
      <c r="A32" s="253" t="s">
        <v>504</v>
      </c>
      <c r="B32" s="253" t="s">
        <v>867</v>
      </c>
      <c r="C32" s="253" t="s">
        <v>604</v>
      </c>
      <c r="D32" s="253" t="s">
        <v>250</v>
      </c>
      <c r="E32" s="321">
        <v>8</v>
      </c>
      <c r="F32" s="321">
        <v>9</v>
      </c>
      <c r="G32" s="321">
        <v>8.5</v>
      </c>
      <c r="H32" s="321">
        <v>8</v>
      </c>
      <c r="I32" s="321"/>
      <c r="J32" s="321">
        <v>7.5</v>
      </c>
      <c r="O32" s="256"/>
      <c r="P32" s="256"/>
      <c r="Q32" s="256"/>
      <c r="R32" s="256"/>
      <c r="S32" s="254"/>
      <c r="T32" s="256"/>
    </row>
    <row r="33" spans="1:20" ht="17.100000000000001" customHeight="1" x14ac:dyDescent="0.25">
      <c r="A33" s="253" t="s">
        <v>547</v>
      </c>
      <c r="B33" s="253" t="s">
        <v>867</v>
      </c>
      <c r="C33" s="253" t="s">
        <v>604</v>
      </c>
      <c r="D33" s="253" t="s">
        <v>250</v>
      </c>
      <c r="E33" s="320">
        <v>9</v>
      </c>
      <c r="F33" s="320">
        <v>9</v>
      </c>
      <c r="G33" s="320">
        <v>9.5</v>
      </c>
      <c r="H33" s="320">
        <v>9.5</v>
      </c>
      <c r="I33" s="320">
        <v>9.5</v>
      </c>
      <c r="J33" s="320">
        <v>9.5</v>
      </c>
      <c r="O33" s="256"/>
      <c r="P33" s="256"/>
      <c r="Q33" s="256"/>
      <c r="R33" s="256"/>
      <c r="S33" s="254"/>
      <c r="T33" s="256"/>
    </row>
    <row r="34" spans="1:20" ht="17.100000000000001" customHeight="1" x14ac:dyDescent="0.25">
      <c r="A34" s="253" t="s">
        <v>548</v>
      </c>
      <c r="B34" s="253" t="s">
        <v>867</v>
      </c>
      <c r="C34" s="253" t="s">
        <v>604</v>
      </c>
      <c r="D34" s="253" t="s">
        <v>250</v>
      </c>
      <c r="E34" s="320">
        <v>9.5</v>
      </c>
      <c r="F34" s="320">
        <v>9.5</v>
      </c>
      <c r="G34" s="320">
        <v>9</v>
      </c>
      <c r="H34" s="320">
        <v>9</v>
      </c>
      <c r="I34" s="320">
        <v>9</v>
      </c>
      <c r="J34" s="320">
        <v>9</v>
      </c>
      <c r="O34" s="256"/>
      <c r="P34" s="256"/>
      <c r="Q34" s="256"/>
      <c r="R34" s="256"/>
      <c r="S34" s="254"/>
      <c r="T34" s="256"/>
    </row>
    <row r="35" spans="1:20" ht="17.100000000000001" customHeight="1" x14ac:dyDescent="0.25">
      <c r="A35" s="253" t="s">
        <v>549</v>
      </c>
      <c r="B35" s="253" t="s">
        <v>867</v>
      </c>
      <c r="C35" s="253" t="s">
        <v>604</v>
      </c>
      <c r="D35" s="253" t="s">
        <v>250</v>
      </c>
      <c r="E35" s="320">
        <v>9</v>
      </c>
      <c r="F35" s="320">
        <v>9</v>
      </c>
      <c r="G35" s="320">
        <v>9</v>
      </c>
      <c r="H35" s="320">
        <v>9.5</v>
      </c>
      <c r="I35" s="320">
        <v>9.5</v>
      </c>
      <c r="J35" s="320">
        <v>9.5</v>
      </c>
      <c r="O35" s="256"/>
      <c r="P35" s="256"/>
      <c r="Q35" s="256"/>
      <c r="R35" s="256"/>
      <c r="S35" s="254"/>
      <c r="T35" s="256"/>
    </row>
    <row r="36" spans="1:20" ht="17.100000000000001" customHeight="1" x14ac:dyDescent="0.25">
      <c r="A36" s="253" t="s">
        <v>550</v>
      </c>
      <c r="B36" s="253" t="s">
        <v>867</v>
      </c>
      <c r="C36" s="253" t="s">
        <v>604</v>
      </c>
      <c r="D36" s="253" t="s">
        <v>250</v>
      </c>
      <c r="E36" s="320">
        <v>10.5</v>
      </c>
      <c r="F36" s="320">
        <v>10</v>
      </c>
      <c r="G36" s="320">
        <v>10.5</v>
      </c>
      <c r="H36" s="320">
        <v>9</v>
      </c>
      <c r="I36" s="320">
        <v>9.5</v>
      </c>
      <c r="J36" s="320">
        <v>10</v>
      </c>
      <c r="O36" s="256"/>
      <c r="P36" s="256"/>
      <c r="Q36" s="256"/>
      <c r="R36" s="256"/>
      <c r="S36" s="254"/>
      <c r="T36" s="256"/>
    </row>
    <row r="37" spans="1:20" ht="17.100000000000001" customHeight="1" x14ac:dyDescent="0.25">
      <c r="A37" s="253" t="s">
        <v>551</v>
      </c>
      <c r="B37" s="253" t="s">
        <v>867</v>
      </c>
      <c r="C37" s="253" t="s">
        <v>604</v>
      </c>
      <c r="D37" s="253" t="s">
        <v>250</v>
      </c>
      <c r="E37" s="320">
        <v>8.5</v>
      </c>
      <c r="F37" s="320">
        <v>9</v>
      </c>
      <c r="G37" s="320">
        <v>10</v>
      </c>
      <c r="H37" s="320">
        <v>10</v>
      </c>
      <c r="I37" s="320">
        <v>10</v>
      </c>
      <c r="J37" s="320">
        <v>10.5</v>
      </c>
      <c r="O37" s="256"/>
      <c r="P37" s="256"/>
      <c r="Q37" s="256"/>
      <c r="R37" s="256"/>
      <c r="S37" s="254"/>
      <c r="T37" s="256"/>
    </row>
    <row r="38" spans="1:20" ht="17.100000000000001" customHeight="1" x14ac:dyDescent="0.25">
      <c r="A38" s="253" t="s">
        <v>552</v>
      </c>
      <c r="B38" s="253" t="s">
        <v>867</v>
      </c>
      <c r="C38" s="253" t="s">
        <v>605</v>
      </c>
      <c r="D38" s="253" t="s">
        <v>250</v>
      </c>
      <c r="E38" s="321">
        <v>7.5</v>
      </c>
      <c r="F38" s="321">
        <v>8.5</v>
      </c>
      <c r="G38" s="321">
        <v>9.5</v>
      </c>
      <c r="H38" s="321">
        <v>9</v>
      </c>
      <c r="I38" s="321"/>
      <c r="J38" s="321">
        <v>8</v>
      </c>
      <c r="O38" s="256"/>
      <c r="P38" s="256"/>
      <c r="Q38" s="256"/>
      <c r="R38" s="256"/>
      <c r="S38" s="254"/>
      <c r="T38" s="256"/>
    </row>
    <row r="39" spans="1:20" ht="17.100000000000001" customHeight="1" x14ac:dyDescent="0.25">
      <c r="A39" s="253" t="s">
        <v>553</v>
      </c>
      <c r="B39" s="253" t="s">
        <v>867</v>
      </c>
      <c r="C39" s="253" t="s">
        <v>605</v>
      </c>
      <c r="D39" s="253" t="s">
        <v>250</v>
      </c>
      <c r="E39" s="321">
        <v>7</v>
      </c>
      <c r="F39" s="321">
        <v>7.5</v>
      </c>
      <c r="G39" s="321">
        <v>7.5</v>
      </c>
      <c r="H39" s="321">
        <v>7.5</v>
      </c>
      <c r="I39" s="321"/>
      <c r="J39" s="321">
        <v>7.5</v>
      </c>
      <c r="O39" s="256"/>
      <c r="P39" s="256"/>
      <c r="Q39" s="256"/>
      <c r="R39" s="256"/>
      <c r="S39" s="254"/>
      <c r="T39" s="256"/>
    </row>
    <row r="40" spans="1:20" ht="17.100000000000001" customHeight="1" x14ac:dyDescent="0.25">
      <c r="A40" s="253" t="s">
        <v>500</v>
      </c>
      <c r="B40" s="253" t="s">
        <v>867</v>
      </c>
      <c r="C40" s="253" t="s">
        <v>605</v>
      </c>
      <c r="D40" s="253" t="s">
        <v>250</v>
      </c>
      <c r="E40" s="321">
        <v>7.5</v>
      </c>
      <c r="F40" s="321">
        <v>8.5</v>
      </c>
      <c r="G40" s="321">
        <v>7.5</v>
      </c>
      <c r="H40" s="321">
        <v>8</v>
      </c>
      <c r="I40" s="321"/>
      <c r="J40" s="321">
        <v>8</v>
      </c>
      <c r="O40" s="256"/>
      <c r="P40" s="256"/>
      <c r="Q40" s="256"/>
      <c r="R40" s="256"/>
      <c r="S40" s="254"/>
      <c r="T40" s="256"/>
    </row>
    <row r="41" spans="1:20" ht="17.100000000000001" customHeight="1" x14ac:dyDescent="0.25">
      <c r="A41" s="253" t="s">
        <v>554</v>
      </c>
      <c r="B41" s="253" t="s">
        <v>867</v>
      </c>
      <c r="C41" s="253" t="s">
        <v>605</v>
      </c>
      <c r="D41" s="253" t="s">
        <v>250</v>
      </c>
      <c r="E41" s="321">
        <v>7.5</v>
      </c>
      <c r="F41" s="321">
        <v>9.5</v>
      </c>
      <c r="G41" s="321">
        <v>8.5</v>
      </c>
      <c r="H41" s="321">
        <v>9.5</v>
      </c>
      <c r="I41" s="321"/>
      <c r="J41" s="321">
        <v>9.5</v>
      </c>
      <c r="O41" s="256"/>
      <c r="P41" s="256"/>
      <c r="Q41" s="256"/>
      <c r="R41" s="256"/>
      <c r="S41" s="254"/>
      <c r="T41" s="256"/>
    </row>
    <row r="42" spans="1:20" ht="17.100000000000001" customHeight="1" x14ac:dyDescent="0.25">
      <c r="A42" s="253" t="s">
        <v>555</v>
      </c>
      <c r="B42" s="253" t="s">
        <v>867</v>
      </c>
      <c r="C42" s="253" t="s">
        <v>605</v>
      </c>
      <c r="D42" s="253" t="s">
        <v>250</v>
      </c>
      <c r="E42" s="321">
        <v>8.5</v>
      </c>
      <c r="F42" s="321">
        <v>8</v>
      </c>
      <c r="G42" s="321">
        <v>7.5</v>
      </c>
      <c r="H42" s="321">
        <v>7.5</v>
      </c>
      <c r="I42" s="321"/>
      <c r="J42" s="321">
        <v>8</v>
      </c>
      <c r="O42" s="256"/>
      <c r="P42" s="256"/>
      <c r="Q42" s="256"/>
      <c r="R42" s="256"/>
      <c r="S42" s="254"/>
      <c r="T42" s="256"/>
    </row>
    <row r="43" spans="1:20" ht="17.100000000000001" customHeight="1" x14ac:dyDescent="0.25">
      <c r="A43" s="253" t="s">
        <v>501</v>
      </c>
      <c r="B43" s="253" t="s">
        <v>867</v>
      </c>
      <c r="C43" s="253" t="s">
        <v>605</v>
      </c>
      <c r="D43" s="253" t="s">
        <v>250</v>
      </c>
      <c r="E43" s="321">
        <v>9.5</v>
      </c>
      <c r="F43" s="321">
        <v>8.5</v>
      </c>
      <c r="G43" s="321">
        <v>9</v>
      </c>
      <c r="H43" s="321">
        <v>9.5</v>
      </c>
      <c r="I43" s="321"/>
      <c r="J43" s="321">
        <v>7.5</v>
      </c>
      <c r="O43" s="256"/>
      <c r="P43" s="256"/>
      <c r="Q43" s="256"/>
      <c r="R43" s="256"/>
      <c r="S43" s="254"/>
      <c r="T43" s="256"/>
    </row>
    <row r="44" spans="1:20" ht="17.100000000000001" customHeight="1" x14ac:dyDescent="0.25">
      <c r="A44" s="253" t="s">
        <v>415</v>
      </c>
      <c r="B44" s="253" t="s">
        <v>867</v>
      </c>
      <c r="C44" s="253" t="s">
        <v>605</v>
      </c>
      <c r="D44" s="253" t="s">
        <v>250</v>
      </c>
      <c r="E44" s="321">
        <v>9</v>
      </c>
      <c r="F44" s="321">
        <v>8</v>
      </c>
      <c r="G44" s="321">
        <v>8</v>
      </c>
      <c r="H44" s="322">
        <f>AVERAGE(G44,I44)</f>
        <v>8</v>
      </c>
      <c r="I44" s="321">
        <v>8</v>
      </c>
      <c r="J44" s="321">
        <v>9</v>
      </c>
      <c r="O44" s="256"/>
      <c r="P44" s="256"/>
      <c r="Q44" s="256"/>
      <c r="R44" s="256"/>
      <c r="S44" s="254"/>
      <c r="T44" s="256"/>
    </row>
    <row r="45" spans="1:20" ht="17.100000000000001" customHeight="1" x14ac:dyDescent="0.25">
      <c r="A45" s="253" t="s">
        <v>401</v>
      </c>
      <c r="B45" s="253" t="s">
        <v>867</v>
      </c>
      <c r="C45" s="253" t="s">
        <v>605</v>
      </c>
      <c r="D45" s="253" t="s">
        <v>250</v>
      </c>
      <c r="E45" s="321">
        <v>9.5</v>
      </c>
      <c r="F45" s="321">
        <v>9.5</v>
      </c>
      <c r="G45" s="321">
        <v>9.5</v>
      </c>
      <c r="H45" s="322">
        <f>AVERAGE(G45,I45)</f>
        <v>9.25</v>
      </c>
      <c r="I45" s="321">
        <v>9</v>
      </c>
      <c r="J45" s="321">
        <v>9.5</v>
      </c>
      <c r="O45" s="256"/>
      <c r="P45" s="256"/>
      <c r="Q45" s="256"/>
      <c r="R45" s="256"/>
      <c r="S45" s="254"/>
      <c r="T45" s="256"/>
    </row>
    <row r="46" spans="1:20" ht="17.100000000000001" customHeight="1" x14ac:dyDescent="0.25">
      <c r="A46" s="253" t="s">
        <v>403</v>
      </c>
      <c r="B46" s="253" t="s">
        <v>867</v>
      </c>
      <c r="C46" s="253" t="s">
        <v>605</v>
      </c>
      <c r="D46" s="253" t="s">
        <v>250</v>
      </c>
      <c r="E46" s="321">
        <v>8.5</v>
      </c>
      <c r="F46" s="321">
        <v>7</v>
      </c>
      <c r="G46" s="321">
        <v>7.5</v>
      </c>
      <c r="H46" s="322">
        <f>AVERAGE(G46,I46)</f>
        <v>7.75</v>
      </c>
      <c r="I46" s="321">
        <v>8</v>
      </c>
      <c r="J46" s="321">
        <v>8</v>
      </c>
      <c r="O46" s="256"/>
      <c r="P46" s="256"/>
      <c r="Q46" s="256"/>
      <c r="R46" s="256"/>
      <c r="S46" s="254"/>
      <c r="T46" s="256"/>
    </row>
    <row r="47" spans="1:20" ht="17.100000000000001" customHeight="1" x14ac:dyDescent="0.25">
      <c r="A47" s="253" t="s">
        <v>556</v>
      </c>
      <c r="B47" s="253" t="s">
        <v>867</v>
      </c>
      <c r="C47" s="253" t="s">
        <v>605</v>
      </c>
      <c r="D47" s="253" t="s">
        <v>250</v>
      </c>
      <c r="E47" s="320">
        <v>9.5</v>
      </c>
      <c r="F47" s="320">
        <v>9.5</v>
      </c>
      <c r="G47" s="320">
        <v>9.5</v>
      </c>
      <c r="H47" s="320">
        <v>8</v>
      </c>
      <c r="I47" s="320">
        <v>9.5</v>
      </c>
      <c r="J47" s="320">
        <v>11</v>
      </c>
      <c r="O47" s="256"/>
      <c r="P47" s="256"/>
      <c r="Q47" s="256"/>
      <c r="R47" s="256"/>
      <c r="S47" s="254"/>
      <c r="T47" s="256"/>
    </row>
    <row r="48" spans="1:20" ht="17.100000000000001" customHeight="1" x14ac:dyDescent="0.25">
      <c r="A48" s="253" t="s">
        <v>557</v>
      </c>
      <c r="B48" s="253" t="s">
        <v>867</v>
      </c>
      <c r="C48" s="253" t="s">
        <v>605</v>
      </c>
      <c r="D48" s="253" t="s">
        <v>250</v>
      </c>
      <c r="E48" s="320">
        <v>9.5</v>
      </c>
      <c r="F48" s="320">
        <v>10.5</v>
      </c>
      <c r="G48" s="320">
        <v>10</v>
      </c>
      <c r="H48" s="320">
        <v>10.5</v>
      </c>
      <c r="I48" s="320">
        <v>10.5</v>
      </c>
      <c r="J48" s="320">
        <v>10</v>
      </c>
      <c r="O48" s="256"/>
      <c r="P48" s="256"/>
      <c r="Q48" s="256"/>
      <c r="R48" s="256"/>
      <c r="S48" s="254"/>
      <c r="T48" s="256"/>
    </row>
    <row r="49" spans="1:20" ht="17.100000000000001" customHeight="1" x14ac:dyDescent="0.25">
      <c r="A49" s="253" t="s">
        <v>558</v>
      </c>
      <c r="B49" s="253" t="s">
        <v>868</v>
      </c>
      <c r="C49" s="253" t="s">
        <v>604</v>
      </c>
      <c r="D49" s="253" t="s">
        <v>249</v>
      </c>
      <c r="E49" s="320">
        <v>9</v>
      </c>
      <c r="F49" s="320">
        <v>8</v>
      </c>
      <c r="G49" s="320">
        <v>8.5</v>
      </c>
      <c r="H49" s="320">
        <v>9</v>
      </c>
      <c r="I49" s="320">
        <v>9</v>
      </c>
      <c r="J49" s="320">
        <v>9</v>
      </c>
      <c r="O49" s="256"/>
      <c r="P49" s="256"/>
      <c r="Q49" s="256"/>
      <c r="R49" s="256"/>
      <c r="S49" s="254"/>
      <c r="T49" s="256"/>
    </row>
    <row r="50" spans="1:20" ht="17.100000000000001" customHeight="1" x14ac:dyDescent="0.25">
      <c r="A50" s="253" t="s">
        <v>559</v>
      </c>
      <c r="B50" s="253" t="s">
        <v>868</v>
      </c>
      <c r="C50" s="253" t="s">
        <v>604</v>
      </c>
      <c r="D50" s="253" t="s">
        <v>249</v>
      </c>
      <c r="E50" s="320">
        <v>9</v>
      </c>
      <c r="F50" s="320">
        <v>8.5</v>
      </c>
      <c r="G50" s="320">
        <v>8.5</v>
      </c>
      <c r="H50" s="320">
        <v>8</v>
      </c>
      <c r="I50" s="320">
        <v>8.5</v>
      </c>
      <c r="J50" s="320">
        <v>9</v>
      </c>
      <c r="O50" s="256"/>
      <c r="P50" s="256"/>
      <c r="Q50" s="256"/>
      <c r="R50" s="256"/>
      <c r="S50" s="254"/>
      <c r="T50" s="256"/>
    </row>
    <row r="51" spans="1:20" ht="17.100000000000001" customHeight="1" x14ac:dyDescent="0.25">
      <c r="A51" s="253" t="s">
        <v>560</v>
      </c>
      <c r="B51" s="253" t="s">
        <v>868</v>
      </c>
      <c r="C51" s="253" t="s">
        <v>604</v>
      </c>
      <c r="D51" s="253" t="s">
        <v>249</v>
      </c>
      <c r="E51" s="320">
        <v>9</v>
      </c>
      <c r="F51" s="320">
        <v>8.5</v>
      </c>
      <c r="G51" s="320">
        <v>9</v>
      </c>
      <c r="H51" s="320">
        <v>9.5</v>
      </c>
      <c r="I51" s="320">
        <v>9.5</v>
      </c>
      <c r="J51" s="320">
        <v>9.5</v>
      </c>
    </row>
    <row r="52" spans="1:20" ht="17.100000000000001" customHeight="1" x14ac:dyDescent="0.25">
      <c r="A52" s="253" t="s">
        <v>561</v>
      </c>
      <c r="B52" s="253" t="s">
        <v>868</v>
      </c>
      <c r="C52" s="253" t="s">
        <v>604</v>
      </c>
      <c r="D52" s="253" t="s">
        <v>249</v>
      </c>
      <c r="E52" s="320">
        <v>10</v>
      </c>
      <c r="F52" s="320">
        <v>9.5</v>
      </c>
      <c r="G52" s="320">
        <v>9.5</v>
      </c>
      <c r="H52" s="320">
        <v>9.5</v>
      </c>
      <c r="I52" s="320">
        <v>9</v>
      </c>
      <c r="J52" s="320">
        <v>10.5</v>
      </c>
    </row>
    <row r="53" spans="1:20" ht="17.100000000000001" customHeight="1" x14ac:dyDescent="0.25">
      <c r="A53" s="253" t="s">
        <v>562</v>
      </c>
      <c r="B53" s="253" t="s">
        <v>868</v>
      </c>
      <c r="C53" s="253" t="s">
        <v>604</v>
      </c>
      <c r="D53" s="253" t="s">
        <v>249</v>
      </c>
      <c r="E53" s="320">
        <v>9</v>
      </c>
      <c r="F53" s="320">
        <v>8.5</v>
      </c>
      <c r="G53" s="320">
        <v>9</v>
      </c>
      <c r="H53" s="320">
        <v>9.5</v>
      </c>
      <c r="I53" s="320">
        <v>11</v>
      </c>
      <c r="J53" s="320">
        <v>9.5</v>
      </c>
    </row>
    <row r="54" spans="1:20" ht="17.100000000000001" customHeight="1" x14ac:dyDescent="0.25">
      <c r="A54" s="253" t="s">
        <v>563</v>
      </c>
      <c r="B54" s="253" t="s">
        <v>868</v>
      </c>
      <c r="C54" s="253" t="s">
        <v>604</v>
      </c>
      <c r="D54" s="253" t="s">
        <v>249</v>
      </c>
      <c r="E54" s="320">
        <v>10.5</v>
      </c>
      <c r="F54" s="320">
        <v>10</v>
      </c>
      <c r="G54" s="320">
        <v>9.5</v>
      </c>
      <c r="H54" s="320">
        <v>10</v>
      </c>
      <c r="I54" s="320">
        <v>9.5</v>
      </c>
      <c r="J54" s="320">
        <v>10.5</v>
      </c>
    </row>
    <row r="55" spans="1:20" ht="17.100000000000001" customHeight="1" x14ac:dyDescent="0.25">
      <c r="A55" s="253" t="s">
        <v>564</v>
      </c>
      <c r="B55" s="253" t="s">
        <v>868</v>
      </c>
      <c r="C55" s="253" t="s">
        <v>604</v>
      </c>
      <c r="D55" s="253" t="s">
        <v>249</v>
      </c>
      <c r="E55" s="320">
        <v>7.5</v>
      </c>
      <c r="F55" s="320">
        <v>11</v>
      </c>
      <c r="G55" s="320">
        <v>11</v>
      </c>
      <c r="H55" s="320">
        <v>11</v>
      </c>
      <c r="I55" s="320">
        <v>10.5</v>
      </c>
      <c r="J55" s="320">
        <v>10.5</v>
      </c>
    </row>
    <row r="56" spans="1:20" ht="17.100000000000001" customHeight="1" x14ac:dyDescent="0.25">
      <c r="A56" s="253" t="s">
        <v>397</v>
      </c>
      <c r="B56" s="253" t="s">
        <v>868</v>
      </c>
      <c r="C56" s="253" t="s">
        <v>605</v>
      </c>
      <c r="D56" s="253" t="s">
        <v>249</v>
      </c>
      <c r="E56" s="321">
        <v>9.5</v>
      </c>
      <c r="F56" s="321">
        <v>5.5</v>
      </c>
      <c r="G56" s="321">
        <v>6.5</v>
      </c>
      <c r="H56" s="322">
        <f>AVERAGE(G56,I56)</f>
        <v>6.5</v>
      </c>
      <c r="I56" s="321">
        <v>6.5</v>
      </c>
      <c r="J56" s="321">
        <v>7.5</v>
      </c>
      <c r="K56" s="256"/>
      <c r="L56" s="256"/>
      <c r="M56" s="256"/>
      <c r="N56" s="254"/>
      <c r="O56" s="256"/>
    </row>
    <row r="57" spans="1:20" ht="17.100000000000001" customHeight="1" x14ac:dyDescent="0.25">
      <c r="A57" s="253" t="s">
        <v>398</v>
      </c>
      <c r="B57" s="253" t="s">
        <v>868</v>
      </c>
      <c r="C57" s="253" t="s">
        <v>605</v>
      </c>
      <c r="D57" s="253" t="s">
        <v>249</v>
      </c>
      <c r="E57" s="321">
        <v>8.5</v>
      </c>
      <c r="F57" s="321">
        <v>5.5</v>
      </c>
      <c r="G57" s="321">
        <v>5.5</v>
      </c>
      <c r="H57" s="322">
        <f>AVERAGE(G57,I57)</f>
        <v>5.5</v>
      </c>
      <c r="I57" s="321">
        <v>5.5</v>
      </c>
      <c r="J57" s="321">
        <v>7</v>
      </c>
      <c r="K57" s="256"/>
      <c r="L57" s="256"/>
      <c r="M57" s="256"/>
      <c r="N57" s="254"/>
      <c r="O57" s="256"/>
    </row>
    <row r="58" spans="1:20" ht="17.100000000000001" customHeight="1" x14ac:dyDescent="0.25">
      <c r="A58" s="253" t="s">
        <v>410</v>
      </c>
      <c r="B58" s="253" t="s">
        <v>868</v>
      </c>
      <c r="C58" s="253" t="s">
        <v>605</v>
      </c>
      <c r="D58" s="253" t="s">
        <v>249</v>
      </c>
      <c r="E58" s="321">
        <v>8.5</v>
      </c>
      <c r="F58" s="321">
        <v>6</v>
      </c>
      <c r="G58" s="321">
        <v>6.5</v>
      </c>
      <c r="H58" s="322">
        <f>AVERAGE(G58,I58)</f>
        <v>6.75</v>
      </c>
      <c r="I58" s="321">
        <v>7</v>
      </c>
      <c r="J58" s="321">
        <v>7</v>
      </c>
      <c r="K58" s="256"/>
      <c r="L58" s="256"/>
      <c r="M58" s="256"/>
      <c r="N58" s="254"/>
      <c r="O58" s="256"/>
    </row>
    <row r="59" spans="1:20" ht="17.100000000000001" customHeight="1" x14ac:dyDescent="0.25">
      <c r="A59" s="253" t="s">
        <v>565</v>
      </c>
      <c r="B59" s="253" t="s">
        <v>868</v>
      </c>
      <c r="C59" s="253" t="s">
        <v>605</v>
      </c>
      <c r="D59" s="253" t="s">
        <v>249</v>
      </c>
      <c r="E59" s="320">
        <v>8.5</v>
      </c>
      <c r="F59" s="320">
        <v>4</v>
      </c>
      <c r="G59" s="320">
        <v>4.5</v>
      </c>
      <c r="H59" s="320">
        <v>4.5</v>
      </c>
      <c r="I59" s="323">
        <v>4.45</v>
      </c>
      <c r="J59" s="320">
        <v>5</v>
      </c>
      <c r="K59" s="256"/>
      <c r="L59" s="256"/>
      <c r="M59" s="256"/>
      <c r="N59" s="254"/>
      <c r="O59" s="256"/>
    </row>
    <row r="60" spans="1:20" ht="17.100000000000001" customHeight="1" x14ac:dyDescent="0.25">
      <c r="A60" s="253" t="s">
        <v>566</v>
      </c>
      <c r="B60" s="253" t="s">
        <v>868</v>
      </c>
      <c r="C60" s="253" t="s">
        <v>605</v>
      </c>
      <c r="D60" s="253" t="s">
        <v>249</v>
      </c>
      <c r="E60" s="320">
        <v>10</v>
      </c>
      <c r="F60" s="320">
        <v>4.5</v>
      </c>
      <c r="G60" s="320">
        <v>4.5</v>
      </c>
      <c r="H60" s="320">
        <v>5</v>
      </c>
      <c r="I60" s="320">
        <v>4.5</v>
      </c>
      <c r="J60" s="320">
        <v>4.5</v>
      </c>
      <c r="K60" s="256"/>
      <c r="L60" s="256"/>
      <c r="M60" s="256"/>
      <c r="N60" s="254"/>
      <c r="O60" s="256"/>
    </row>
    <row r="61" spans="1:20" ht="17.100000000000001" customHeight="1" x14ac:dyDescent="0.25">
      <c r="A61" s="253" t="s">
        <v>567</v>
      </c>
      <c r="B61" s="253" t="s">
        <v>868</v>
      </c>
      <c r="C61" s="253" t="s">
        <v>605</v>
      </c>
      <c r="D61" s="253" t="s">
        <v>249</v>
      </c>
      <c r="E61" s="320">
        <v>10</v>
      </c>
      <c r="F61" s="320">
        <v>4</v>
      </c>
      <c r="G61" s="320">
        <v>4.5</v>
      </c>
      <c r="H61" s="320">
        <v>4.5</v>
      </c>
      <c r="I61" s="320">
        <v>5</v>
      </c>
      <c r="J61" s="320">
        <v>4.5</v>
      </c>
      <c r="K61" s="256"/>
      <c r="L61" s="256"/>
      <c r="M61" s="256"/>
      <c r="N61" s="254"/>
      <c r="O61" s="256"/>
    </row>
    <row r="62" spans="1:20" ht="17.100000000000001" customHeight="1" x14ac:dyDescent="0.25">
      <c r="A62" s="253" t="s">
        <v>568</v>
      </c>
      <c r="B62" s="253" t="s">
        <v>868</v>
      </c>
      <c r="C62" s="253" t="s">
        <v>605</v>
      </c>
      <c r="D62" s="253" t="s">
        <v>249</v>
      </c>
      <c r="E62" s="320">
        <v>9.5</v>
      </c>
      <c r="F62" s="320">
        <v>4.5</v>
      </c>
      <c r="G62" s="320">
        <v>4.5</v>
      </c>
      <c r="H62" s="320">
        <v>4.5</v>
      </c>
      <c r="I62" s="320">
        <v>4.5</v>
      </c>
      <c r="J62" s="320">
        <v>4.5</v>
      </c>
      <c r="K62" s="256"/>
      <c r="L62" s="256"/>
      <c r="M62" s="256"/>
      <c r="N62" s="254"/>
      <c r="O62" s="256"/>
    </row>
    <row r="63" spans="1:20" ht="17.100000000000001" customHeight="1" x14ac:dyDescent="0.25">
      <c r="A63" s="253" t="s">
        <v>569</v>
      </c>
      <c r="B63" s="253" t="s">
        <v>868</v>
      </c>
      <c r="C63" s="253" t="s">
        <v>604</v>
      </c>
      <c r="D63" s="253" t="s">
        <v>250</v>
      </c>
      <c r="E63" s="320">
        <v>9.5</v>
      </c>
      <c r="F63" s="320">
        <v>9</v>
      </c>
      <c r="G63" s="320">
        <v>9.5</v>
      </c>
      <c r="H63" s="320">
        <v>9.5</v>
      </c>
      <c r="I63" s="320">
        <v>9</v>
      </c>
      <c r="J63" s="320">
        <v>9.5</v>
      </c>
      <c r="K63" s="256"/>
      <c r="L63" s="256"/>
      <c r="M63" s="256"/>
      <c r="N63" s="254"/>
      <c r="O63" s="256"/>
    </row>
    <row r="64" spans="1:20" ht="17.100000000000001" customHeight="1" x14ac:dyDescent="0.25">
      <c r="A64" s="253" t="s">
        <v>570</v>
      </c>
      <c r="B64" s="253" t="s">
        <v>868</v>
      </c>
      <c r="C64" s="253" t="s">
        <v>604</v>
      </c>
      <c r="D64" s="253" t="s">
        <v>250</v>
      </c>
      <c r="E64" s="320">
        <v>8.5</v>
      </c>
      <c r="F64" s="320">
        <v>8</v>
      </c>
      <c r="G64" s="320">
        <v>9</v>
      </c>
      <c r="H64" s="320">
        <v>9</v>
      </c>
      <c r="I64" s="320">
        <v>9</v>
      </c>
      <c r="J64" s="320">
        <v>9</v>
      </c>
    </row>
    <row r="65" spans="1:10" ht="17.100000000000001" customHeight="1" x14ac:dyDescent="0.25">
      <c r="A65" s="253" t="s">
        <v>571</v>
      </c>
      <c r="B65" s="253" t="s">
        <v>868</v>
      </c>
      <c r="C65" s="253" t="s">
        <v>604</v>
      </c>
      <c r="D65" s="253" t="s">
        <v>250</v>
      </c>
      <c r="E65" s="320">
        <v>8.5</v>
      </c>
      <c r="F65" s="320">
        <v>9</v>
      </c>
      <c r="G65" s="320">
        <v>8.5</v>
      </c>
      <c r="H65" s="320">
        <v>9</v>
      </c>
      <c r="I65" s="320">
        <v>9.5</v>
      </c>
      <c r="J65" s="320">
        <v>9.5</v>
      </c>
    </row>
    <row r="66" spans="1:10" ht="17.100000000000001" customHeight="1" x14ac:dyDescent="0.25">
      <c r="A66" s="253" t="s">
        <v>572</v>
      </c>
      <c r="B66" s="253" t="s">
        <v>868</v>
      </c>
      <c r="C66" s="253" t="s">
        <v>604</v>
      </c>
      <c r="D66" s="253" t="s">
        <v>250</v>
      </c>
      <c r="E66" s="320">
        <v>9</v>
      </c>
      <c r="F66" s="320">
        <v>8.5</v>
      </c>
      <c r="G66" s="320">
        <v>9</v>
      </c>
      <c r="H66" s="320">
        <v>10</v>
      </c>
      <c r="I66" s="320">
        <v>9.5</v>
      </c>
      <c r="J66" s="320">
        <v>9</v>
      </c>
    </row>
    <row r="67" spans="1:10" ht="17.100000000000001" customHeight="1" x14ac:dyDescent="0.25">
      <c r="A67" s="253" t="s">
        <v>573</v>
      </c>
      <c r="B67" s="253" t="s">
        <v>868</v>
      </c>
      <c r="C67" s="253" t="s">
        <v>604</v>
      </c>
      <c r="D67" s="253" t="s">
        <v>250</v>
      </c>
      <c r="E67" s="320">
        <v>10</v>
      </c>
      <c r="F67" s="320">
        <v>9</v>
      </c>
      <c r="G67" s="320">
        <v>10</v>
      </c>
      <c r="H67" s="320">
        <v>9</v>
      </c>
      <c r="I67" s="320">
        <v>9.5</v>
      </c>
      <c r="J67" s="320">
        <v>10</v>
      </c>
    </row>
    <row r="68" spans="1:10" ht="17.100000000000001" customHeight="1" x14ac:dyDescent="0.25">
      <c r="A68" s="253" t="s">
        <v>574</v>
      </c>
      <c r="B68" s="253" t="s">
        <v>868</v>
      </c>
      <c r="C68" s="253" t="s">
        <v>604</v>
      </c>
      <c r="D68" s="253" t="s">
        <v>250</v>
      </c>
      <c r="E68" s="320">
        <v>10.5</v>
      </c>
      <c r="F68" s="320">
        <v>9</v>
      </c>
      <c r="G68" s="320">
        <v>10</v>
      </c>
      <c r="H68" s="320">
        <v>10</v>
      </c>
      <c r="I68" s="320">
        <v>9.5</v>
      </c>
      <c r="J68" s="320">
        <v>10</v>
      </c>
    </row>
    <row r="69" spans="1:10" ht="17.100000000000001" customHeight="1" x14ac:dyDescent="0.25">
      <c r="A69" s="253" t="s">
        <v>575</v>
      </c>
      <c r="B69" s="253" t="s">
        <v>868</v>
      </c>
      <c r="C69" s="253" t="s">
        <v>604</v>
      </c>
      <c r="D69" s="253" t="s">
        <v>250</v>
      </c>
      <c r="E69" s="320">
        <v>9</v>
      </c>
      <c r="F69" s="320">
        <v>10</v>
      </c>
      <c r="G69" s="320">
        <v>9.5</v>
      </c>
      <c r="H69" s="320">
        <v>9.5</v>
      </c>
      <c r="I69" s="320">
        <v>10</v>
      </c>
      <c r="J69" s="320">
        <v>10</v>
      </c>
    </row>
    <row r="70" spans="1:10" ht="17.100000000000001" customHeight="1" x14ac:dyDescent="0.25">
      <c r="A70" s="253" t="s">
        <v>392</v>
      </c>
      <c r="B70" s="253" t="s">
        <v>868</v>
      </c>
      <c r="C70" s="253" t="s">
        <v>605</v>
      </c>
      <c r="D70" s="253" t="s">
        <v>250</v>
      </c>
      <c r="E70" s="321">
        <v>9</v>
      </c>
      <c r="F70" s="321">
        <v>7.5</v>
      </c>
      <c r="G70" s="321">
        <v>9</v>
      </c>
      <c r="H70" s="322">
        <f>AVERAGE(G70,I70)</f>
        <v>8.75</v>
      </c>
      <c r="I70" s="321">
        <v>8.5</v>
      </c>
      <c r="J70" s="321">
        <v>8.5</v>
      </c>
    </row>
    <row r="71" spans="1:10" ht="17.100000000000001" customHeight="1" x14ac:dyDescent="0.25">
      <c r="A71" s="253" t="s">
        <v>394</v>
      </c>
      <c r="B71" s="253" t="s">
        <v>868</v>
      </c>
      <c r="C71" s="253" t="s">
        <v>605</v>
      </c>
      <c r="D71" s="253" t="s">
        <v>250</v>
      </c>
      <c r="E71" s="321">
        <v>9.5</v>
      </c>
      <c r="F71" s="321">
        <v>9.5</v>
      </c>
      <c r="G71" s="321">
        <v>8</v>
      </c>
      <c r="H71" s="322">
        <f>AVERAGE(G71,I71)</f>
        <v>8.5</v>
      </c>
      <c r="I71" s="321">
        <v>9</v>
      </c>
      <c r="J71" s="321">
        <v>8.5</v>
      </c>
    </row>
    <row r="72" spans="1:10" ht="17.100000000000001" customHeight="1" x14ac:dyDescent="0.25">
      <c r="A72" s="253" t="s">
        <v>414</v>
      </c>
      <c r="B72" s="253" t="s">
        <v>868</v>
      </c>
      <c r="C72" s="253" t="s">
        <v>605</v>
      </c>
      <c r="D72" s="253" t="s">
        <v>250</v>
      </c>
      <c r="E72" s="321">
        <v>7.5</v>
      </c>
      <c r="F72" s="321">
        <v>7.5</v>
      </c>
      <c r="G72" s="321">
        <v>7.5</v>
      </c>
      <c r="H72" s="322">
        <f>AVERAGE(G72,I72)</f>
        <v>7.5</v>
      </c>
      <c r="I72" s="321">
        <v>7.5</v>
      </c>
      <c r="J72" s="321">
        <v>7.5</v>
      </c>
    </row>
    <row r="73" spans="1:10" ht="17.100000000000001" customHeight="1" x14ac:dyDescent="0.25">
      <c r="A73" s="253" t="s">
        <v>576</v>
      </c>
      <c r="B73" s="253" t="s">
        <v>868</v>
      </c>
      <c r="C73" s="253" t="s">
        <v>605</v>
      </c>
      <c r="D73" s="253" t="s">
        <v>250</v>
      </c>
      <c r="E73" s="320">
        <v>8.5</v>
      </c>
      <c r="F73" s="320">
        <v>9.5</v>
      </c>
      <c r="G73" s="320">
        <v>9.5</v>
      </c>
      <c r="H73" s="320">
        <v>9.5</v>
      </c>
      <c r="I73" s="320">
        <v>10</v>
      </c>
      <c r="J73" s="320">
        <v>10</v>
      </c>
    </row>
    <row r="74" spans="1:10" ht="17.100000000000001" customHeight="1" x14ac:dyDescent="0.25">
      <c r="A74" s="253" t="s">
        <v>577</v>
      </c>
      <c r="B74" s="253" t="s">
        <v>868</v>
      </c>
      <c r="C74" s="253" t="s">
        <v>605</v>
      </c>
      <c r="D74" s="253" t="s">
        <v>250</v>
      </c>
      <c r="E74" s="320">
        <v>11</v>
      </c>
      <c r="F74" s="320">
        <v>10</v>
      </c>
      <c r="G74" s="320">
        <v>11</v>
      </c>
      <c r="H74" s="320">
        <v>11</v>
      </c>
      <c r="I74" s="320">
        <v>10.5</v>
      </c>
      <c r="J74" s="320">
        <v>11</v>
      </c>
    </row>
    <row r="75" spans="1:10" ht="17.100000000000001" customHeight="1" x14ac:dyDescent="0.25">
      <c r="A75" s="253" t="s">
        <v>578</v>
      </c>
      <c r="B75" s="253" t="s">
        <v>868</v>
      </c>
      <c r="C75" s="253" t="s">
        <v>605</v>
      </c>
      <c r="D75" s="253" t="s">
        <v>250</v>
      </c>
      <c r="E75" s="320">
        <v>11</v>
      </c>
      <c r="F75" s="320">
        <v>10.5</v>
      </c>
      <c r="G75" s="320">
        <v>10</v>
      </c>
      <c r="H75" s="320">
        <v>11</v>
      </c>
      <c r="I75" s="320">
        <v>11.5</v>
      </c>
      <c r="J75" s="320">
        <v>11</v>
      </c>
    </row>
    <row r="76" spans="1:10" ht="17.100000000000001" customHeight="1" x14ac:dyDescent="0.25">
      <c r="A76" s="253" t="s">
        <v>579</v>
      </c>
      <c r="B76" s="253" t="s">
        <v>868</v>
      </c>
      <c r="C76" s="253" t="s">
        <v>605</v>
      </c>
      <c r="D76" s="253" t="s">
        <v>250</v>
      </c>
      <c r="E76" s="320">
        <v>9.5</v>
      </c>
      <c r="F76" s="320">
        <v>10</v>
      </c>
      <c r="G76" s="320">
        <v>9.5</v>
      </c>
      <c r="H76" s="320">
        <v>10</v>
      </c>
      <c r="I76" s="320">
        <v>9.5</v>
      </c>
      <c r="J76" s="320">
        <v>9.5</v>
      </c>
    </row>
    <row r="78" spans="1:10" ht="17.100000000000001" customHeight="1" x14ac:dyDescent="0.25">
      <c r="D78" s="253" t="s">
        <v>419</v>
      </c>
      <c r="E78" s="320">
        <f>COUNT(E5:E76)</f>
        <v>72</v>
      </c>
      <c r="F78" s="320">
        <f t="shared" ref="F78:J78" si="0">COUNT(F5:F76)</f>
        <v>72</v>
      </c>
      <c r="G78" s="320">
        <f t="shared" si="0"/>
        <v>72</v>
      </c>
      <c r="H78" s="320">
        <f t="shared" si="0"/>
        <v>72</v>
      </c>
      <c r="I78" s="320">
        <f t="shared" si="0"/>
        <v>48</v>
      </c>
      <c r="J78" s="320">
        <f t="shared" si="0"/>
        <v>72</v>
      </c>
    </row>
    <row r="79" spans="1:10" s="257" customFormat="1" ht="17.100000000000001" customHeight="1" x14ac:dyDescent="0.25">
      <c r="E79" s="320"/>
      <c r="F79" s="320"/>
      <c r="G79" s="320"/>
      <c r="H79" s="320"/>
      <c r="I79" s="320"/>
      <c r="J79" s="320"/>
    </row>
    <row r="80" spans="1:10" s="257" customFormat="1" ht="17.100000000000001" customHeight="1" x14ac:dyDescent="0.25">
      <c r="E80" s="320"/>
      <c r="F80" s="320"/>
      <c r="G80" s="320"/>
      <c r="H80" s="320"/>
      <c r="I80" s="320"/>
      <c r="J80" s="320"/>
    </row>
    <row r="81" spans="5:10" s="257" customFormat="1" ht="17.100000000000001" customHeight="1" x14ac:dyDescent="0.25">
      <c r="E81" s="320"/>
      <c r="F81" s="320"/>
      <c r="G81" s="320"/>
      <c r="H81" s="320"/>
      <c r="I81" s="320"/>
      <c r="J81" s="320"/>
    </row>
    <row r="82" spans="5:10" s="257" customFormat="1" ht="17.100000000000001" customHeight="1" x14ac:dyDescent="0.25">
      <c r="E82" s="320"/>
      <c r="F82" s="320"/>
      <c r="G82" s="320"/>
      <c r="H82" s="320"/>
      <c r="I82" s="320"/>
      <c r="J82" s="320"/>
    </row>
    <row r="83" spans="5:10" s="257" customFormat="1" ht="17.100000000000001" customHeight="1" x14ac:dyDescent="0.25">
      <c r="E83" s="320"/>
      <c r="F83" s="320"/>
      <c r="G83" s="320"/>
      <c r="H83" s="320"/>
      <c r="I83" s="320"/>
      <c r="J83" s="320"/>
    </row>
    <row r="84" spans="5:10" s="257" customFormat="1" ht="17.100000000000001" customHeight="1" x14ac:dyDescent="0.25">
      <c r="E84" s="320"/>
      <c r="F84" s="320"/>
      <c r="G84" s="320"/>
      <c r="H84" s="320"/>
      <c r="I84" s="320"/>
      <c r="J84" s="320"/>
    </row>
    <row r="85" spans="5:10" s="257" customFormat="1" ht="17.100000000000001" customHeight="1" x14ac:dyDescent="0.25">
      <c r="E85" s="320"/>
      <c r="F85" s="320"/>
      <c r="G85" s="320"/>
      <c r="H85" s="320"/>
      <c r="I85" s="320"/>
      <c r="J85" s="320"/>
    </row>
    <row r="86" spans="5:10" s="257" customFormat="1" ht="17.100000000000001" customHeight="1" x14ac:dyDescent="0.25">
      <c r="E86" s="320"/>
      <c r="F86" s="320"/>
      <c r="G86" s="320"/>
      <c r="H86" s="320"/>
      <c r="I86" s="320"/>
      <c r="J86" s="320"/>
    </row>
    <row r="87" spans="5:10" s="257" customFormat="1" ht="17.100000000000001" customHeight="1" x14ac:dyDescent="0.25">
      <c r="E87" s="320"/>
      <c r="F87" s="320"/>
      <c r="G87" s="320"/>
      <c r="H87" s="320"/>
      <c r="I87" s="320"/>
      <c r="J87" s="320"/>
    </row>
    <row r="88" spans="5:10" s="257" customFormat="1" ht="17.100000000000001" customHeight="1" x14ac:dyDescent="0.25">
      <c r="E88" s="320"/>
      <c r="F88" s="320"/>
      <c r="G88" s="320"/>
      <c r="H88" s="320"/>
      <c r="I88" s="320"/>
      <c r="J88" s="320"/>
    </row>
    <row r="89" spans="5:10" s="257" customFormat="1" ht="17.100000000000001" customHeight="1" x14ac:dyDescent="0.25">
      <c r="E89" s="320"/>
      <c r="F89" s="320"/>
      <c r="G89" s="320"/>
      <c r="H89" s="320"/>
      <c r="I89" s="320"/>
      <c r="J89" s="320"/>
    </row>
    <row r="90" spans="5:10" s="257" customFormat="1" ht="17.100000000000001" customHeight="1" x14ac:dyDescent="0.25">
      <c r="E90" s="320"/>
      <c r="F90" s="320"/>
      <c r="G90" s="320"/>
      <c r="H90" s="320"/>
      <c r="I90" s="320"/>
      <c r="J90" s="320"/>
    </row>
    <row r="91" spans="5:10" s="257" customFormat="1" ht="17.100000000000001" customHeight="1" x14ac:dyDescent="0.25">
      <c r="E91" s="320"/>
      <c r="F91" s="320"/>
      <c r="G91" s="320"/>
      <c r="H91" s="320"/>
      <c r="I91" s="320"/>
      <c r="J91" s="320"/>
    </row>
    <row r="92" spans="5:10" s="257" customFormat="1" ht="17.100000000000001" customHeight="1" x14ac:dyDescent="0.25">
      <c r="E92" s="320"/>
      <c r="F92" s="320"/>
      <c r="G92" s="320"/>
      <c r="H92" s="320"/>
      <c r="I92" s="320"/>
      <c r="J92" s="320"/>
    </row>
    <row r="93" spans="5:10" s="257" customFormat="1" ht="17.100000000000001" customHeight="1" x14ac:dyDescent="0.25">
      <c r="E93" s="320"/>
      <c r="F93" s="320"/>
      <c r="G93" s="320"/>
      <c r="H93" s="320"/>
      <c r="I93" s="320"/>
      <c r="J93" s="320"/>
    </row>
    <row r="94" spans="5:10" s="257" customFormat="1" ht="17.100000000000001" customHeight="1" x14ac:dyDescent="0.25">
      <c r="E94" s="320"/>
      <c r="F94" s="320"/>
      <c r="G94" s="320"/>
      <c r="H94" s="320"/>
      <c r="I94" s="320"/>
      <c r="J94" s="320"/>
    </row>
    <row r="95" spans="5:10" s="257" customFormat="1" ht="17.100000000000001" customHeight="1" x14ac:dyDescent="0.25">
      <c r="E95" s="320"/>
      <c r="F95" s="320"/>
      <c r="G95" s="320"/>
      <c r="H95" s="320"/>
      <c r="I95" s="320"/>
      <c r="J95" s="320"/>
    </row>
    <row r="96" spans="5:10" s="257" customFormat="1" ht="17.100000000000001" customHeight="1" x14ac:dyDescent="0.25">
      <c r="E96" s="320"/>
      <c r="F96" s="320"/>
      <c r="G96" s="320"/>
      <c r="H96" s="320"/>
      <c r="I96" s="320"/>
      <c r="J96" s="320"/>
    </row>
    <row r="97" spans="5:10" s="257" customFormat="1" ht="17.100000000000001" customHeight="1" x14ac:dyDescent="0.25">
      <c r="E97" s="320"/>
      <c r="F97" s="320"/>
      <c r="G97" s="320"/>
      <c r="H97" s="320"/>
      <c r="I97" s="320"/>
      <c r="J97" s="320"/>
    </row>
    <row r="98" spans="5:10" s="257" customFormat="1" ht="17.100000000000001" customHeight="1" x14ac:dyDescent="0.25">
      <c r="E98" s="320"/>
      <c r="F98" s="320"/>
      <c r="G98" s="320"/>
      <c r="H98" s="320"/>
      <c r="I98" s="320"/>
      <c r="J98" s="320"/>
    </row>
    <row r="99" spans="5:10" s="257" customFormat="1" ht="17.100000000000001" customHeight="1" x14ac:dyDescent="0.25">
      <c r="E99" s="320"/>
      <c r="F99" s="320"/>
      <c r="G99" s="320"/>
      <c r="H99" s="320"/>
      <c r="I99" s="320"/>
      <c r="J99" s="320"/>
    </row>
    <row r="100" spans="5:10" s="257" customFormat="1" ht="17.100000000000001" customHeight="1" x14ac:dyDescent="0.25">
      <c r="E100" s="320"/>
      <c r="F100" s="320"/>
      <c r="G100" s="320"/>
      <c r="H100" s="320"/>
      <c r="I100" s="320"/>
      <c r="J100" s="320"/>
    </row>
    <row r="101" spans="5:10" s="257" customFormat="1" ht="17.100000000000001" customHeight="1" x14ac:dyDescent="0.25">
      <c r="E101" s="320"/>
      <c r="F101" s="320"/>
      <c r="G101" s="320"/>
      <c r="H101" s="320"/>
      <c r="I101" s="320"/>
      <c r="J101" s="320"/>
    </row>
    <row r="102" spans="5:10" s="257" customFormat="1" ht="17.100000000000001" customHeight="1" x14ac:dyDescent="0.25">
      <c r="E102" s="320"/>
      <c r="F102" s="320"/>
      <c r="G102" s="320"/>
      <c r="H102" s="320"/>
      <c r="I102" s="320"/>
      <c r="J102" s="320"/>
    </row>
    <row r="103" spans="5:10" s="257" customFormat="1" ht="17.100000000000001" customHeight="1" x14ac:dyDescent="0.25">
      <c r="E103" s="320"/>
      <c r="F103" s="320"/>
      <c r="G103" s="320"/>
      <c r="H103" s="320"/>
      <c r="I103" s="320"/>
      <c r="J103" s="320"/>
    </row>
    <row r="104" spans="5:10" s="257" customFormat="1" ht="17.100000000000001" customHeight="1" x14ac:dyDescent="0.25">
      <c r="E104" s="320"/>
      <c r="F104" s="320"/>
      <c r="G104" s="320"/>
      <c r="H104" s="320"/>
      <c r="I104" s="320"/>
      <c r="J104" s="320"/>
    </row>
    <row r="105" spans="5:10" s="257" customFormat="1" ht="17.100000000000001" customHeight="1" x14ac:dyDescent="0.25">
      <c r="E105" s="320"/>
      <c r="F105" s="320"/>
      <c r="G105" s="320"/>
      <c r="H105" s="320"/>
      <c r="I105" s="320"/>
      <c r="J105" s="320"/>
    </row>
    <row r="106" spans="5:10" s="257" customFormat="1" ht="17.100000000000001" customHeight="1" x14ac:dyDescent="0.25">
      <c r="E106" s="320"/>
      <c r="F106" s="320"/>
      <c r="G106" s="320"/>
      <c r="H106" s="320"/>
      <c r="I106" s="320"/>
      <c r="J106" s="320"/>
    </row>
    <row r="107" spans="5:10" s="257" customFormat="1" ht="17.100000000000001" customHeight="1" x14ac:dyDescent="0.25">
      <c r="E107" s="320"/>
      <c r="F107" s="320"/>
      <c r="G107" s="320"/>
      <c r="H107" s="320"/>
      <c r="I107" s="320"/>
      <c r="J107" s="320"/>
    </row>
    <row r="108" spans="5:10" s="257" customFormat="1" ht="17.100000000000001" customHeight="1" x14ac:dyDescent="0.25">
      <c r="E108" s="320"/>
      <c r="F108" s="320"/>
      <c r="G108" s="320"/>
      <c r="H108" s="320"/>
      <c r="I108" s="320"/>
      <c r="J108" s="320"/>
    </row>
    <row r="109" spans="5:10" s="257" customFormat="1" ht="17.100000000000001" customHeight="1" x14ac:dyDescent="0.25">
      <c r="E109" s="320"/>
      <c r="F109" s="320"/>
      <c r="G109" s="320"/>
      <c r="H109" s="320"/>
      <c r="I109" s="320"/>
      <c r="J109" s="320"/>
    </row>
    <row r="110" spans="5:10" s="257" customFormat="1" ht="17.100000000000001" customHeight="1" x14ac:dyDescent="0.25">
      <c r="E110" s="320"/>
      <c r="F110" s="320"/>
      <c r="G110" s="320"/>
      <c r="H110" s="320"/>
      <c r="I110" s="320"/>
      <c r="J110" s="320"/>
    </row>
    <row r="111" spans="5:10" s="257" customFormat="1" ht="17.100000000000001" customHeight="1" x14ac:dyDescent="0.25">
      <c r="E111" s="320"/>
      <c r="F111" s="320"/>
      <c r="G111" s="320"/>
      <c r="H111" s="320"/>
      <c r="I111" s="320"/>
      <c r="J111" s="320"/>
    </row>
    <row r="112" spans="5:10" s="257" customFormat="1" ht="17.100000000000001" customHeight="1" x14ac:dyDescent="0.25">
      <c r="E112" s="320"/>
      <c r="F112" s="320"/>
      <c r="G112" s="320"/>
      <c r="H112" s="320"/>
      <c r="I112" s="320"/>
      <c r="J112" s="320"/>
    </row>
    <row r="113" spans="5:10" s="257" customFormat="1" ht="17.100000000000001" customHeight="1" x14ac:dyDescent="0.25">
      <c r="E113" s="320"/>
      <c r="F113" s="320"/>
      <c r="G113" s="320"/>
      <c r="H113" s="320"/>
      <c r="I113" s="320"/>
      <c r="J113" s="320"/>
    </row>
    <row r="114" spans="5:10" s="257" customFormat="1" ht="17.100000000000001" customHeight="1" x14ac:dyDescent="0.25">
      <c r="E114" s="320"/>
      <c r="F114" s="320"/>
      <c r="G114" s="320"/>
      <c r="H114" s="320"/>
      <c r="I114" s="320"/>
      <c r="J114" s="320"/>
    </row>
    <row r="115" spans="5:10" s="257" customFormat="1" ht="17.100000000000001" customHeight="1" x14ac:dyDescent="0.25">
      <c r="E115" s="320"/>
      <c r="F115" s="320"/>
      <c r="G115" s="320"/>
      <c r="H115" s="320"/>
      <c r="I115" s="320"/>
      <c r="J115" s="320"/>
    </row>
    <row r="116" spans="5:10" s="257" customFormat="1" ht="17.100000000000001" customHeight="1" x14ac:dyDescent="0.25">
      <c r="E116" s="320"/>
      <c r="F116" s="320"/>
      <c r="G116" s="320"/>
      <c r="H116" s="320"/>
      <c r="I116" s="320"/>
      <c r="J116" s="320"/>
    </row>
    <row r="117" spans="5:10" s="257" customFormat="1" ht="17.100000000000001" customHeight="1" x14ac:dyDescent="0.25">
      <c r="E117" s="320"/>
      <c r="F117" s="320"/>
      <c r="G117" s="320"/>
      <c r="H117" s="320"/>
      <c r="I117" s="320"/>
      <c r="J117" s="320"/>
    </row>
    <row r="118" spans="5:10" s="257" customFormat="1" ht="17.100000000000001" customHeight="1" x14ac:dyDescent="0.25">
      <c r="E118" s="320"/>
      <c r="F118" s="320"/>
      <c r="G118" s="320"/>
      <c r="H118" s="320"/>
      <c r="I118" s="320"/>
      <c r="J118" s="320"/>
    </row>
    <row r="119" spans="5:10" s="257" customFormat="1" ht="17.100000000000001" customHeight="1" x14ac:dyDescent="0.25">
      <c r="E119" s="320"/>
      <c r="F119" s="320"/>
      <c r="G119" s="320"/>
      <c r="H119" s="320"/>
      <c r="I119" s="320"/>
      <c r="J119" s="320"/>
    </row>
    <row r="120" spans="5:10" s="257" customFormat="1" ht="17.100000000000001" customHeight="1" x14ac:dyDescent="0.25">
      <c r="E120" s="320"/>
      <c r="F120" s="320"/>
      <c r="G120" s="320"/>
      <c r="H120" s="320"/>
      <c r="I120" s="320"/>
      <c r="J120" s="320"/>
    </row>
    <row r="121" spans="5:10" s="257" customFormat="1" ht="17.100000000000001" customHeight="1" x14ac:dyDescent="0.25">
      <c r="E121" s="320"/>
      <c r="F121" s="320"/>
      <c r="G121" s="320"/>
      <c r="H121" s="320"/>
      <c r="I121" s="320"/>
      <c r="J121" s="320"/>
    </row>
    <row r="122" spans="5:10" s="257" customFormat="1" ht="17.100000000000001" customHeight="1" x14ac:dyDescent="0.25">
      <c r="E122" s="320"/>
      <c r="F122" s="320"/>
      <c r="G122" s="320"/>
      <c r="H122" s="320"/>
      <c r="I122" s="320"/>
      <c r="J122" s="320"/>
    </row>
    <row r="123" spans="5:10" s="257" customFormat="1" ht="17.100000000000001" customHeight="1" x14ac:dyDescent="0.25">
      <c r="E123" s="320"/>
      <c r="F123" s="320"/>
      <c r="G123" s="320"/>
      <c r="H123" s="320"/>
      <c r="I123" s="320"/>
      <c r="J123" s="320"/>
    </row>
    <row r="124" spans="5:10" s="257" customFormat="1" ht="17.100000000000001" customHeight="1" x14ac:dyDescent="0.25">
      <c r="E124" s="320"/>
      <c r="F124" s="320"/>
      <c r="G124" s="320"/>
      <c r="H124" s="320"/>
      <c r="I124" s="320"/>
      <c r="J124" s="320"/>
    </row>
    <row r="125" spans="5:10" s="257" customFormat="1" ht="17.100000000000001" customHeight="1" x14ac:dyDescent="0.25">
      <c r="E125" s="320"/>
      <c r="F125" s="320"/>
      <c r="G125" s="320"/>
      <c r="H125" s="320"/>
      <c r="I125" s="320"/>
      <c r="J125" s="320"/>
    </row>
    <row r="126" spans="5:10" s="257" customFormat="1" ht="17.100000000000001" customHeight="1" x14ac:dyDescent="0.25">
      <c r="E126" s="320"/>
      <c r="F126" s="320"/>
      <c r="G126" s="320"/>
      <c r="H126" s="320"/>
      <c r="I126" s="320"/>
      <c r="J126" s="320"/>
    </row>
    <row r="127" spans="5:10" s="257" customFormat="1" ht="17.100000000000001" customHeight="1" x14ac:dyDescent="0.25">
      <c r="E127" s="320"/>
      <c r="F127" s="320"/>
      <c r="G127" s="320"/>
      <c r="H127" s="320"/>
      <c r="I127" s="320"/>
      <c r="J127" s="320"/>
    </row>
    <row r="128" spans="5:10" s="257" customFormat="1" ht="17.100000000000001" customHeight="1" x14ac:dyDescent="0.25">
      <c r="E128" s="320"/>
      <c r="F128" s="320"/>
      <c r="G128" s="320"/>
      <c r="H128" s="320"/>
      <c r="I128" s="320"/>
      <c r="J128" s="320"/>
    </row>
    <row r="129" spans="5:10" s="257" customFormat="1" ht="17.100000000000001" customHeight="1" x14ac:dyDescent="0.25">
      <c r="E129" s="320"/>
      <c r="F129" s="320"/>
      <c r="G129" s="320"/>
      <c r="H129" s="320"/>
      <c r="I129" s="320"/>
      <c r="J129" s="320"/>
    </row>
    <row r="130" spans="5:10" s="257" customFormat="1" ht="17.100000000000001" customHeight="1" x14ac:dyDescent="0.25">
      <c r="E130" s="320"/>
      <c r="F130" s="320"/>
      <c r="G130" s="320"/>
      <c r="H130" s="320"/>
      <c r="I130" s="320"/>
      <c r="J130" s="320"/>
    </row>
    <row r="131" spans="5:10" s="257" customFormat="1" ht="17.100000000000001" customHeight="1" x14ac:dyDescent="0.25">
      <c r="E131" s="320"/>
      <c r="F131" s="320"/>
      <c r="G131" s="320"/>
      <c r="H131" s="320"/>
      <c r="I131" s="320"/>
      <c r="J131" s="320"/>
    </row>
    <row r="132" spans="5:10" s="257" customFormat="1" ht="17.100000000000001" customHeight="1" x14ac:dyDescent="0.25">
      <c r="E132" s="320"/>
      <c r="F132" s="320"/>
      <c r="G132" s="320"/>
      <c r="H132" s="320"/>
      <c r="I132" s="320"/>
      <c r="J132" s="320"/>
    </row>
    <row r="133" spans="5:10" s="257" customFormat="1" ht="17.100000000000001" customHeight="1" x14ac:dyDescent="0.25">
      <c r="E133" s="320"/>
      <c r="F133" s="320"/>
      <c r="G133" s="320"/>
      <c r="H133" s="320"/>
      <c r="I133" s="320"/>
      <c r="J133" s="320"/>
    </row>
    <row r="134" spans="5:10" s="257" customFormat="1" ht="17.100000000000001" customHeight="1" x14ac:dyDescent="0.25">
      <c r="E134" s="320"/>
      <c r="F134" s="320"/>
      <c r="G134" s="320"/>
      <c r="H134" s="320"/>
      <c r="I134" s="320"/>
      <c r="J134" s="320"/>
    </row>
    <row r="135" spans="5:10" s="257" customFormat="1" ht="17.100000000000001" customHeight="1" x14ac:dyDescent="0.25">
      <c r="E135" s="320"/>
      <c r="F135" s="320"/>
      <c r="G135" s="320"/>
      <c r="H135" s="320"/>
      <c r="I135" s="320"/>
      <c r="J135" s="320"/>
    </row>
    <row r="136" spans="5:10" s="257" customFormat="1" ht="17.100000000000001" customHeight="1" x14ac:dyDescent="0.25">
      <c r="E136" s="320"/>
      <c r="F136" s="320"/>
      <c r="G136" s="320"/>
      <c r="H136" s="320"/>
      <c r="I136" s="320"/>
      <c r="J136" s="320"/>
    </row>
    <row r="137" spans="5:10" s="257" customFormat="1" ht="17.100000000000001" customHeight="1" x14ac:dyDescent="0.25">
      <c r="E137" s="320"/>
      <c r="F137" s="320"/>
      <c r="G137" s="320"/>
      <c r="H137" s="320"/>
      <c r="I137" s="320"/>
      <c r="J137" s="320"/>
    </row>
    <row r="138" spans="5:10" s="257" customFormat="1" ht="17.100000000000001" customHeight="1" x14ac:dyDescent="0.25">
      <c r="E138" s="320"/>
      <c r="F138" s="320"/>
      <c r="G138" s="320"/>
      <c r="H138" s="320"/>
      <c r="I138" s="320"/>
      <c r="J138" s="320"/>
    </row>
    <row r="139" spans="5:10" s="257" customFormat="1" ht="17.100000000000001" customHeight="1" x14ac:dyDescent="0.25">
      <c r="E139" s="320"/>
      <c r="F139" s="320"/>
      <c r="G139" s="320"/>
      <c r="H139" s="320"/>
      <c r="I139" s="320"/>
      <c r="J139" s="320"/>
    </row>
    <row r="140" spans="5:10" s="257" customFormat="1" ht="17.100000000000001" customHeight="1" x14ac:dyDescent="0.25">
      <c r="E140" s="320"/>
      <c r="F140" s="320"/>
      <c r="G140" s="320"/>
      <c r="H140" s="320"/>
      <c r="I140" s="320"/>
      <c r="J140" s="320"/>
    </row>
    <row r="141" spans="5:10" s="257" customFormat="1" ht="17.100000000000001" customHeight="1" x14ac:dyDescent="0.25">
      <c r="E141" s="320"/>
      <c r="F141" s="320"/>
      <c r="G141" s="320"/>
      <c r="H141" s="320"/>
      <c r="I141" s="320"/>
      <c r="J141" s="320"/>
    </row>
    <row r="142" spans="5:10" s="257" customFormat="1" ht="17.100000000000001" customHeight="1" x14ac:dyDescent="0.25">
      <c r="E142" s="320"/>
      <c r="F142" s="320"/>
      <c r="G142" s="320"/>
      <c r="H142" s="320"/>
      <c r="I142" s="320"/>
      <c r="J142" s="320"/>
    </row>
    <row r="143" spans="5:10" s="257" customFormat="1" ht="17.100000000000001" customHeight="1" x14ac:dyDescent="0.25">
      <c r="E143" s="320"/>
      <c r="F143" s="320"/>
      <c r="G143" s="320"/>
      <c r="H143" s="320"/>
      <c r="I143" s="320"/>
      <c r="J143" s="320"/>
    </row>
    <row r="144" spans="5:10" s="257" customFormat="1" ht="17.100000000000001" customHeight="1" x14ac:dyDescent="0.25">
      <c r="E144" s="320"/>
      <c r="F144" s="320"/>
      <c r="G144" s="320"/>
      <c r="H144" s="320"/>
      <c r="I144" s="320"/>
      <c r="J144" s="320"/>
    </row>
    <row r="145" spans="5:10" s="257" customFormat="1" ht="17.100000000000001" customHeight="1" x14ac:dyDescent="0.25">
      <c r="E145" s="320"/>
      <c r="F145" s="320"/>
      <c r="G145" s="320"/>
      <c r="H145" s="320"/>
      <c r="I145" s="320"/>
      <c r="J145" s="320"/>
    </row>
    <row r="146" spans="5:10" s="257" customFormat="1" ht="17.100000000000001" customHeight="1" x14ac:dyDescent="0.25">
      <c r="E146" s="320"/>
      <c r="F146" s="320"/>
      <c r="G146" s="320"/>
      <c r="H146" s="320"/>
      <c r="I146" s="320"/>
      <c r="J146" s="320"/>
    </row>
    <row r="147" spans="5:10" s="257" customFormat="1" ht="17.100000000000001" customHeight="1" x14ac:dyDescent="0.25">
      <c r="E147" s="320"/>
      <c r="F147" s="320"/>
      <c r="G147" s="320"/>
      <c r="H147" s="320"/>
      <c r="I147" s="320"/>
      <c r="J147" s="320"/>
    </row>
    <row r="148" spans="5:10" s="257" customFormat="1" ht="17.100000000000001" customHeight="1" x14ac:dyDescent="0.25">
      <c r="E148" s="320"/>
      <c r="F148" s="320"/>
      <c r="G148" s="320"/>
      <c r="H148" s="320"/>
      <c r="I148" s="320"/>
      <c r="J148" s="320"/>
    </row>
    <row r="149" spans="5:10" s="257" customFormat="1" ht="17.100000000000001" customHeight="1" x14ac:dyDescent="0.25">
      <c r="E149" s="320"/>
      <c r="F149" s="320"/>
      <c r="G149" s="320"/>
      <c r="H149" s="320"/>
      <c r="I149" s="320"/>
      <c r="J149" s="320"/>
    </row>
    <row r="150" spans="5:10" s="257" customFormat="1" ht="17.100000000000001" customHeight="1" x14ac:dyDescent="0.25">
      <c r="E150" s="320"/>
      <c r="F150" s="320"/>
      <c r="G150" s="320"/>
      <c r="H150" s="320"/>
      <c r="I150" s="320"/>
      <c r="J150" s="320"/>
    </row>
    <row r="151" spans="5:10" s="257" customFormat="1" ht="17.100000000000001" customHeight="1" x14ac:dyDescent="0.25">
      <c r="E151" s="320"/>
      <c r="F151" s="320"/>
      <c r="G151" s="320"/>
      <c r="H151" s="320"/>
      <c r="I151" s="320"/>
      <c r="J151" s="320"/>
    </row>
    <row r="152" spans="5:10" s="257" customFormat="1" ht="17.100000000000001" customHeight="1" x14ac:dyDescent="0.25">
      <c r="E152" s="320"/>
      <c r="F152" s="320"/>
      <c r="G152" s="320"/>
      <c r="H152" s="320"/>
      <c r="I152" s="320"/>
      <c r="J152" s="320"/>
    </row>
    <row r="153" spans="5:10" s="257" customFormat="1" ht="17.100000000000001" customHeight="1" x14ac:dyDescent="0.25">
      <c r="E153" s="320"/>
      <c r="F153" s="320"/>
      <c r="G153" s="320"/>
      <c r="H153" s="320"/>
      <c r="I153" s="320"/>
      <c r="J153" s="320"/>
    </row>
    <row r="154" spans="5:10" s="257" customFormat="1" ht="17.100000000000001" customHeight="1" x14ac:dyDescent="0.25">
      <c r="E154" s="320"/>
      <c r="F154" s="320"/>
      <c r="G154" s="320"/>
      <c r="H154" s="320"/>
      <c r="I154" s="320"/>
      <c r="J154" s="320"/>
    </row>
    <row r="155" spans="5:10" s="257" customFormat="1" ht="17.100000000000001" customHeight="1" x14ac:dyDescent="0.25">
      <c r="E155" s="320"/>
      <c r="F155" s="320"/>
      <c r="G155" s="320"/>
      <c r="H155" s="320"/>
      <c r="I155" s="320"/>
      <c r="J155" s="320"/>
    </row>
    <row r="156" spans="5:10" s="257" customFormat="1" ht="17.100000000000001" customHeight="1" x14ac:dyDescent="0.25">
      <c r="E156" s="320"/>
      <c r="F156" s="320"/>
      <c r="G156" s="320"/>
      <c r="H156" s="320"/>
      <c r="I156" s="320"/>
      <c r="J156" s="320"/>
    </row>
    <row r="157" spans="5:10" s="257" customFormat="1" ht="17.100000000000001" customHeight="1" x14ac:dyDescent="0.25">
      <c r="E157" s="320"/>
      <c r="F157" s="320"/>
      <c r="G157" s="320"/>
      <c r="H157" s="320"/>
      <c r="I157" s="320"/>
      <c r="J157" s="320"/>
    </row>
    <row r="158" spans="5:10" s="257" customFormat="1" ht="17.100000000000001" customHeight="1" x14ac:dyDescent="0.25">
      <c r="E158" s="320"/>
      <c r="F158" s="320"/>
      <c r="G158" s="320"/>
      <c r="H158" s="320"/>
      <c r="I158" s="320"/>
      <c r="J158" s="320"/>
    </row>
    <row r="159" spans="5:10" s="257" customFormat="1" ht="17.100000000000001" customHeight="1" x14ac:dyDescent="0.25">
      <c r="E159" s="320"/>
      <c r="F159" s="320"/>
      <c r="G159" s="320"/>
      <c r="H159" s="320"/>
      <c r="I159" s="320"/>
      <c r="J159" s="320"/>
    </row>
    <row r="160" spans="5:10" s="257" customFormat="1" ht="17.100000000000001" customHeight="1" x14ac:dyDescent="0.25">
      <c r="E160" s="320"/>
      <c r="F160" s="320"/>
      <c r="G160" s="320"/>
      <c r="H160" s="320"/>
      <c r="I160" s="320"/>
      <c r="J160" s="320"/>
    </row>
    <row r="161" spans="5:10" s="257" customFormat="1" ht="17.100000000000001" customHeight="1" x14ac:dyDescent="0.25">
      <c r="E161" s="320"/>
      <c r="F161" s="320"/>
      <c r="G161" s="320"/>
      <c r="H161" s="320"/>
      <c r="I161" s="320"/>
      <c r="J161" s="320"/>
    </row>
    <row r="162" spans="5:10" s="257" customFormat="1" ht="17.100000000000001" customHeight="1" x14ac:dyDescent="0.25">
      <c r="E162" s="320"/>
      <c r="F162" s="320"/>
      <c r="G162" s="320"/>
      <c r="H162" s="320"/>
      <c r="I162" s="320"/>
      <c r="J162" s="320"/>
    </row>
    <row r="163" spans="5:10" s="257" customFormat="1" ht="17.100000000000001" customHeight="1" x14ac:dyDescent="0.25">
      <c r="E163" s="320"/>
      <c r="F163" s="320"/>
      <c r="G163" s="320"/>
      <c r="H163" s="320"/>
      <c r="I163" s="320"/>
      <c r="J163" s="320"/>
    </row>
    <row r="164" spans="5:10" s="257" customFormat="1" ht="17.100000000000001" customHeight="1" x14ac:dyDescent="0.25">
      <c r="E164" s="320"/>
      <c r="F164" s="320"/>
      <c r="G164" s="320"/>
      <c r="H164" s="320"/>
      <c r="I164" s="320"/>
      <c r="J164" s="320"/>
    </row>
    <row r="165" spans="5:10" s="257" customFormat="1" ht="17.100000000000001" customHeight="1" x14ac:dyDescent="0.25">
      <c r="E165" s="320"/>
      <c r="F165" s="320"/>
      <c r="G165" s="320"/>
      <c r="H165" s="320"/>
      <c r="I165" s="320"/>
      <c r="J165" s="320"/>
    </row>
    <row r="166" spans="5:10" s="257" customFormat="1" ht="17.100000000000001" customHeight="1" x14ac:dyDescent="0.25">
      <c r="E166" s="320"/>
      <c r="F166" s="320"/>
      <c r="G166" s="320"/>
      <c r="H166" s="320"/>
      <c r="I166" s="320"/>
      <c r="J166" s="320"/>
    </row>
    <row r="167" spans="5:10" s="257" customFormat="1" ht="17.100000000000001" customHeight="1" x14ac:dyDescent="0.25">
      <c r="E167" s="320"/>
      <c r="F167" s="320"/>
      <c r="G167" s="320"/>
      <c r="H167" s="320"/>
      <c r="I167" s="320"/>
      <c r="J167" s="320"/>
    </row>
    <row r="168" spans="5:10" s="257" customFormat="1" ht="17.100000000000001" customHeight="1" x14ac:dyDescent="0.25">
      <c r="E168" s="320"/>
      <c r="F168" s="320"/>
      <c r="G168" s="320"/>
      <c r="H168" s="320"/>
      <c r="I168" s="320"/>
      <c r="J168" s="320"/>
    </row>
    <row r="169" spans="5:10" s="257" customFormat="1" ht="17.100000000000001" customHeight="1" x14ac:dyDescent="0.25">
      <c r="E169" s="320"/>
      <c r="F169" s="320"/>
      <c r="G169" s="320"/>
      <c r="H169" s="320"/>
      <c r="I169" s="320"/>
      <c r="J169" s="320"/>
    </row>
    <row r="170" spans="5:10" s="257" customFormat="1" ht="17.100000000000001" customHeight="1" x14ac:dyDescent="0.25">
      <c r="E170" s="320"/>
      <c r="F170" s="320"/>
      <c r="G170" s="320"/>
      <c r="H170" s="320"/>
      <c r="I170" s="320"/>
      <c r="J170" s="320"/>
    </row>
    <row r="171" spans="5:10" s="257" customFormat="1" ht="17.100000000000001" customHeight="1" x14ac:dyDescent="0.25">
      <c r="E171" s="320"/>
      <c r="F171" s="320"/>
      <c r="G171" s="320"/>
      <c r="H171" s="320"/>
      <c r="I171" s="320"/>
      <c r="J171" s="320"/>
    </row>
    <row r="172" spans="5:10" s="257" customFormat="1" ht="17.100000000000001" customHeight="1" x14ac:dyDescent="0.25">
      <c r="E172" s="320"/>
      <c r="F172" s="320"/>
      <c r="G172" s="320"/>
      <c r="H172" s="320"/>
      <c r="I172" s="320"/>
      <c r="J172" s="320"/>
    </row>
    <row r="173" spans="5:10" s="257" customFormat="1" ht="17.100000000000001" customHeight="1" x14ac:dyDescent="0.25">
      <c r="E173" s="320"/>
      <c r="F173" s="320"/>
      <c r="G173" s="320"/>
      <c r="H173" s="320"/>
      <c r="I173" s="320"/>
      <c r="J173" s="320"/>
    </row>
    <row r="174" spans="5:10" s="257" customFormat="1" ht="17.100000000000001" customHeight="1" x14ac:dyDescent="0.25">
      <c r="E174" s="320"/>
      <c r="F174" s="320"/>
      <c r="G174" s="320"/>
      <c r="H174" s="320"/>
      <c r="I174" s="320"/>
      <c r="J174" s="320"/>
    </row>
    <row r="175" spans="5:10" s="257" customFormat="1" ht="17.100000000000001" customHeight="1" x14ac:dyDescent="0.25">
      <c r="E175" s="320"/>
      <c r="F175" s="320"/>
      <c r="G175" s="320"/>
      <c r="H175" s="320"/>
      <c r="I175" s="320"/>
      <c r="J175" s="320"/>
    </row>
    <row r="176" spans="5:10" s="257" customFormat="1" ht="17.100000000000001" customHeight="1" x14ac:dyDescent="0.25">
      <c r="E176" s="320"/>
      <c r="F176" s="320"/>
      <c r="G176" s="320"/>
      <c r="H176" s="320"/>
      <c r="I176" s="320"/>
      <c r="J176" s="320"/>
    </row>
    <row r="177" spans="5:10" s="257" customFormat="1" ht="17.100000000000001" customHeight="1" x14ac:dyDescent="0.25">
      <c r="E177" s="320"/>
      <c r="F177" s="320"/>
      <c r="G177" s="320"/>
      <c r="H177" s="320"/>
      <c r="I177" s="320"/>
      <c r="J177" s="320"/>
    </row>
    <row r="178" spans="5:10" s="257" customFormat="1" ht="17.100000000000001" customHeight="1" x14ac:dyDescent="0.25">
      <c r="E178" s="320"/>
      <c r="F178" s="320"/>
      <c r="G178" s="320"/>
      <c r="H178" s="320"/>
      <c r="I178" s="320"/>
      <c r="J178" s="320"/>
    </row>
    <row r="179" spans="5:10" s="257" customFormat="1" ht="17.100000000000001" customHeight="1" x14ac:dyDescent="0.25">
      <c r="E179" s="320"/>
      <c r="F179" s="320"/>
      <c r="G179" s="320"/>
      <c r="H179" s="320"/>
      <c r="I179" s="320"/>
      <c r="J179" s="320"/>
    </row>
    <row r="180" spans="5:10" s="257" customFormat="1" ht="17.100000000000001" customHeight="1" x14ac:dyDescent="0.25">
      <c r="E180" s="320"/>
      <c r="F180" s="320"/>
      <c r="G180" s="320"/>
      <c r="H180" s="320"/>
      <c r="I180" s="320"/>
      <c r="J180" s="320"/>
    </row>
    <row r="181" spans="5:10" s="257" customFormat="1" ht="17.100000000000001" customHeight="1" x14ac:dyDescent="0.25">
      <c r="E181" s="320"/>
      <c r="F181" s="320"/>
      <c r="G181" s="320"/>
      <c r="H181" s="320"/>
      <c r="I181" s="320"/>
      <c r="J181" s="320"/>
    </row>
    <row r="182" spans="5:10" s="257" customFormat="1" ht="17.100000000000001" customHeight="1" x14ac:dyDescent="0.25">
      <c r="E182" s="320"/>
      <c r="F182" s="320"/>
      <c r="G182" s="320"/>
      <c r="H182" s="320"/>
      <c r="I182" s="320"/>
      <c r="J182" s="320"/>
    </row>
    <row r="183" spans="5:10" s="257" customFormat="1" ht="17.100000000000001" customHeight="1" x14ac:dyDescent="0.25">
      <c r="E183" s="320"/>
      <c r="F183" s="320"/>
      <c r="G183" s="320"/>
      <c r="H183" s="320"/>
      <c r="I183" s="320"/>
      <c r="J183" s="320"/>
    </row>
    <row r="184" spans="5:10" s="257" customFormat="1" ht="17.100000000000001" customHeight="1" x14ac:dyDescent="0.25">
      <c r="E184" s="320"/>
      <c r="F184" s="320"/>
      <c r="G184" s="320"/>
      <c r="H184" s="320"/>
      <c r="I184" s="320"/>
      <c r="J184" s="320"/>
    </row>
    <row r="185" spans="5:10" s="257" customFormat="1" ht="17.100000000000001" customHeight="1" x14ac:dyDescent="0.25">
      <c r="E185" s="320"/>
      <c r="F185" s="320"/>
      <c r="G185" s="320"/>
      <c r="H185" s="320"/>
      <c r="I185" s="320"/>
      <c r="J185" s="320"/>
    </row>
    <row r="186" spans="5:10" s="257" customFormat="1" ht="17.100000000000001" customHeight="1" x14ac:dyDescent="0.25">
      <c r="E186" s="320"/>
      <c r="F186" s="320"/>
      <c r="G186" s="320"/>
      <c r="H186" s="320"/>
      <c r="I186" s="320"/>
      <c r="J186" s="320"/>
    </row>
    <row r="187" spans="5:10" s="257" customFormat="1" ht="17.100000000000001" customHeight="1" x14ac:dyDescent="0.25">
      <c r="E187" s="320"/>
      <c r="F187" s="320"/>
      <c r="G187" s="320"/>
      <c r="H187" s="320"/>
      <c r="I187" s="320"/>
      <c r="J187" s="320"/>
    </row>
    <row r="188" spans="5:10" s="257" customFormat="1" ht="17.100000000000001" customHeight="1" x14ac:dyDescent="0.25">
      <c r="E188" s="320"/>
      <c r="F188" s="320"/>
      <c r="G188" s="320"/>
      <c r="H188" s="320"/>
      <c r="I188" s="320"/>
      <c r="J188" s="320"/>
    </row>
    <row r="189" spans="5:10" s="257" customFormat="1" ht="17.100000000000001" customHeight="1" x14ac:dyDescent="0.25">
      <c r="E189" s="320"/>
      <c r="F189" s="320"/>
      <c r="G189" s="320"/>
      <c r="H189" s="320"/>
      <c r="I189" s="320"/>
      <c r="J189" s="320"/>
    </row>
    <row r="190" spans="5:10" s="257" customFormat="1" ht="17.100000000000001" customHeight="1" x14ac:dyDescent="0.25">
      <c r="E190" s="320"/>
      <c r="F190" s="320"/>
      <c r="G190" s="320"/>
      <c r="H190" s="320"/>
      <c r="I190" s="320"/>
      <c r="J190" s="320"/>
    </row>
    <row r="191" spans="5:10" s="257" customFormat="1" ht="17.100000000000001" customHeight="1" x14ac:dyDescent="0.25">
      <c r="E191" s="320"/>
      <c r="F191" s="320"/>
      <c r="G191" s="320"/>
      <c r="H191" s="320"/>
      <c r="I191" s="320"/>
      <c r="J191" s="320"/>
    </row>
    <row r="192" spans="5:10" s="257" customFormat="1" ht="17.100000000000001" customHeight="1" x14ac:dyDescent="0.25">
      <c r="E192" s="320"/>
      <c r="F192" s="320"/>
      <c r="G192" s="320"/>
      <c r="H192" s="320"/>
      <c r="I192" s="320"/>
      <c r="J192" s="320"/>
    </row>
    <row r="193" spans="5:10" s="257" customFormat="1" ht="17.100000000000001" customHeight="1" x14ac:dyDescent="0.25">
      <c r="E193" s="320"/>
      <c r="F193" s="320"/>
      <c r="G193" s="320"/>
      <c r="H193" s="320"/>
      <c r="I193" s="320"/>
      <c r="J193" s="320"/>
    </row>
    <row r="194" spans="5:10" s="257" customFormat="1" ht="17.100000000000001" customHeight="1" x14ac:dyDescent="0.25">
      <c r="E194" s="320"/>
      <c r="F194" s="320"/>
      <c r="G194" s="320"/>
      <c r="H194" s="320"/>
      <c r="I194" s="320"/>
      <c r="J194" s="320"/>
    </row>
    <row r="195" spans="5:10" s="257" customFormat="1" ht="17.100000000000001" customHeight="1" x14ac:dyDescent="0.25">
      <c r="E195" s="320"/>
      <c r="F195" s="320"/>
      <c r="G195" s="320"/>
      <c r="H195" s="320"/>
      <c r="I195" s="320"/>
      <c r="J195" s="320"/>
    </row>
    <row r="196" spans="5:10" s="257" customFormat="1" ht="17.100000000000001" customHeight="1" x14ac:dyDescent="0.25">
      <c r="E196" s="320"/>
      <c r="F196" s="320"/>
      <c r="G196" s="320"/>
      <c r="H196" s="320"/>
      <c r="I196" s="320"/>
      <c r="J196" s="320"/>
    </row>
    <row r="197" spans="5:10" s="257" customFormat="1" ht="17.100000000000001" customHeight="1" x14ac:dyDescent="0.25">
      <c r="E197" s="320"/>
      <c r="F197" s="320"/>
      <c r="G197" s="320"/>
      <c r="H197" s="320"/>
      <c r="I197" s="320"/>
      <c r="J197" s="320"/>
    </row>
    <row r="198" spans="5:10" s="257" customFormat="1" ht="17.100000000000001" customHeight="1" x14ac:dyDescent="0.25">
      <c r="E198" s="320"/>
      <c r="F198" s="320"/>
      <c r="G198" s="320"/>
      <c r="H198" s="320"/>
      <c r="I198" s="320"/>
      <c r="J198" s="320"/>
    </row>
    <row r="199" spans="5:10" s="257" customFormat="1" ht="17.100000000000001" customHeight="1" x14ac:dyDescent="0.25">
      <c r="E199" s="320"/>
      <c r="F199" s="320"/>
      <c r="G199" s="320"/>
      <c r="H199" s="320"/>
      <c r="I199" s="320"/>
      <c r="J199" s="320"/>
    </row>
    <row r="200" spans="5:10" s="257" customFormat="1" ht="17.100000000000001" customHeight="1" x14ac:dyDescent="0.25">
      <c r="E200" s="320"/>
      <c r="F200" s="320"/>
      <c r="G200" s="320"/>
      <c r="H200" s="320"/>
      <c r="I200" s="320"/>
      <c r="J200" s="320"/>
    </row>
    <row r="201" spans="5:10" s="257" customFormat="1" ht="17.100000000000001" customHeight="1" x14ac:dyDescent="0.25">
      <c r="E201" s="320"/>
      <c r="F201" s="320"/>
      <c r="G201" s="320"/>
      <c r="H201" s="320"/>
      <c r="I201" s="320"/>
      <c r="J201" s="320"/>
    </row>
    <row r="202" spans="5:10" s="257" customFormat="1" ht="17.100000000000001" customHeight="1" x14ac:dyDescent="0.25">
      <c r="E202" s="320"/>
      <c r="F202" s="320"/>
      <c r="G202" s="320"/>
      <c r="H202" s="320"/>
      <c r="I202" s="320"/>
      <c r="J202" s="320"/>
    </row>
    <row r="203" spans="5:10" s="257" customFormat="1" ht="17.100000000000001" customHeight="1" x14ac:dyDescent="0.25">
      <c r="E203" s="320"/>
      <c r="F203" s="320"/>
      <c r="G203" s="320"/>
      <c r="H203" s="320"/>
      <c r="I203" s="320"/>
      <c r="J203" s="320"/>
    </row>
    <row r="204" spans="5:10" s="257" customFormat="1" ht="17.100000000000001" customHeight="1" x14ac:dyDescent="0.25">
      <c r="E204" s="320"/>
      <c r="F204" s="320"/>
      <c r="G204" s="320"/>
      <c r="H204" s="320"/>
      <c r="I204" s="320"/>
      <c r="J204" s="320"/>
    </row>
    <row r="205" spans="5:10" s="257" customFormat="1" ht="17.100000000000001" customHeight="1" x14ac:dyDescent="0.25">
      <c r="E205" s="320"/>
      <c r="F205" s="320"/>
      <c r="G205" s="320"/>
      <c r="H205" s="320"/>
      <c r="I205" s="320"/>
      <c r="J205" s="320"/>
    </row>
    <row r="206" spans="5:10" s="257" customFormat="1" ht="17.100000000000001" customHeight="1" x14ac:dyDescent="0.25">
      <c r="E206" s="320"/>
      <c r="F206" s="320"/>
      <c r="G206" s="320"/>
      <c r="H206" s="320"/>
      <c r="I206" s="320"/>
      <c r="J206" s="320"/>
    </row>
    <row r="207" spans="5:10" s="257" customFormat="1" ht="17.100000000000001" customHeight="1" x14ac:dyDescent="0.25">
      <c r="E207" s="320"/>
      <c r="F207" s="320"/>
      <c r="G207" s="320"/>
      <c r="H207" s="320"/>
      <c r="I207" s="320"/>
      <c r="J207" s="320"/>
    </row>
    <row r="208" spans="5:10" s="257" customFormat="1" ht="17.100000000000001" customHeight="1" x14ac:dyDescent="0.25">
      <c r="E208" s="320"/>
      <c r="F208" s="320"/>
      <c r="G208" s="320"/>
      <c r="H208" s="320"/>
      <c r="I208" s="320"/>
      <c r="J208" s="320"/>
    </row>
    <row r="209" spans="5:10" s="257" customFormat="1" ht="17.100000000000001" customHeight="1" x14ac:dyDescent="0.25">
      <c r="E209" s="320"/>
      <c r="F209" s="320"/>
      <c r="G209" s="320"/>
      <c r="H209" s="320"/>
      <c r="I209" s="320"/>
      <c r="J209" s="320"/>
    </row>
    <row r="210" spans="5:10" s="257" customFormat="1" ht="17.100000000000001" customHeight="1" x14ac:dyDescent="0.25">
      <c r="E210" s="320"/>
      <c r="F210" s="320"/>
      <c r="G210" s="320"/>
      <c r="H210" s="320"/>
      <c r="I210" s="320"/>
      <c r="J210" s="320"/>
    </row>
    <row r="211" spans="5:10" s="257" customFormat="1" ht="17.100000000000001" customHeight="1" x14ac:dyDescent="0.25">
      <c r="E211" s="320"/>
      <c r="F211" s="320"/>
      <c r="G211" s="320"/>
      <c r="H211" s="320"/>
      <c r="I211" s="320"/>
      <c r="J211" s="320"/>
    </row>
    <row r="212" spans="5:10" s="257" customFormat="1" ht="17.100000000000001" customHeight="1" x14ac:dyDescent="0.25">
      <c r="E212" s="320"/>
      <c r="F212" s="320"/>
      <c r="G212" s="320"/>
      <c r="H212" s="320"/>
      <c r="I212" s="320"/>
      <c r="J212" s="320"/>
    </row>
    <row r="213" spans="5:10" s="257" customFormat="1" ht="17.100000000000001" customHeight="1" x14ac:dyDescent="0.25">
      <c r="E213" s="320"/>
      <c r="F213" s="320"/>
      <c r="G213" s="320"/>
      <c r="H213" s="320"/>
      <c r="I213" s="320"/>
      <c r="J213" s="320"/>
    </row>
    <row r="214" spans="5:10" s="257" customFormat="1" ht="17.100000000000001" customHeight="1" x14ac:dyDescent="0.25">
      <c r="E214" s="320"/>
      <c r="F214" s="320"/>
      <c r="G214" s="320"/>
      <c r="H214" s="320"/>
      <c r="I214" s="320"/>
      <c r="J214" s="320"/>
    </row>
    <row r="215" spans="5:10" s="257" customFormat="1" ht="17.100000000000001" customHeight="1" x14ac:dyDescent="0.25">
      <c r="E215" s="320"/>
      <c r="F215" s="320"/>
      <c r="G215" s="320"/>
      <c r="H215" s="320"/>
      <c r="I215" s="320"/>
      <c r="J215" s="320"/>
    </row>
    <row r="216" spans="5:10" s="257" customFormat="1" ht="17.100000000000001" customHeight="1" x14ac:dyDescent="0.25">
      <c r="E216" s="320"/>
      <c r="F216" s="320"/>
      <c r="G216" s="320"/>
      <c r="H216" s="320"/>
      <c r="I216" s="320"/>
      <c r="J216" s="320"/>
    </row>
    <row r="217" spans="5:10" s="257" customFormat="1" ht="17.100000000000001" customHeight="1" x14ac:dyDescent="0.25">
      <c r="E217" s="320"/>
      <c r="F217" s="320"/>
      <c r="G217" s="320"/>
      <c r="H217" s="320"/>
      <c r="I217" s="320"/>
      <c r="J217" s="320"/>
    </row>
    <row r="218" spans="5:10" s="257" customFormat="1" ht="17.100000000000001" customHeight="1" x14ac:dyDescent="0.25">
      <c r="E218" s="320"/>
      <c r="F218" s="320"/>
      <c r="G218" s="320"/>
      <c r="H218" s="320"/>
      <c r="I218" s="320"/>
      <c r="J218" s="320"/>
    </row>
    <row r="219" spans="5:10" s="257" customFormat="1" ht="17.100000000000001" customHeight="1" x14ac:dyDescent="0.25">
      <c r="E219" s="320"/>
      <c r="F219" s="320"/>
      <c r="G219" s="320"/>
      <c r="H219" s="320"/>
      <c r="I219" s="320"/>
      <c r="J219" s="320"/>
    </row>
    <row r="220" spans="5:10" s="257" customFormat="1" ht="17.100000000000001" customHeight="1" x14ac:dyDescent="0.25">
      <c r="E220" s="320"/>
      <c r="F220" s="320"/>
      <c r="G220" s="320"/>
      <c r="H220" s="320"/>
      <c r="I220" s="320"/>
      <c r="J220" s="320"/>
    </row>
    <row r="221" spans="5:10" s="257" customFormat="1" ht="17.100000000000001" customHeight="1" x14ac:dyDescent="0.25">
      <c r="E221" s="320"/>
      <c r="F221" s="320"/>
      <c r="G221" s="320"/>
      <c r="H221" s="320"/>
      <c r="I221" s="320"/>
      <c r="J221" s="320"/>
    </row>
    <row r="222" spans="5:10" s="257" customFormat="1" ht="17.100000000000001" customHeight="1" x14ac:dyDescent="0.25">
      <c r="E222" s="320"/>
      <c r="F222" s="320"/>
      <c r="G222" s="320"/>
      <c r="H222" s="320"/>
      <c r="I222" s="320"/>
      <c r="J222" s="320"/>
    </row>
    <row r="223" spans="5:10" s="257" customFormat="1" ht="17.100000000000001" customHeight="1" x14ac:dyDescent="0.25">
      <c r="E223" s="320"/>
      <c r="F223" s="320"/>
      <c r="G223" s="320"/>
      <c r="H223" s="320"/>
      <c r="I223" s="320"/>
      <c r="J223" s="320"/>
    </row>
    <row r="224" spans="5:10" s="257" customFormat="1" ht="17.100000000000001" customHeight="1" x14ac:dyDescent="0.25">
      <c r="E224" s="320"/>
      <c r="F224" s="320"/>
      <c r="G224" s="320"/>
      <c r="H224" s="320"/>
      <c r="I224" s="320"/>
      <c r="J224" s="320"/>
    </row>
    <row r="225" spans="5:10" s="257" customFormat="1" ht="17.100000000000001" customHeight="1" x14ac:dyDescent="0.25">
      <c r="E225" s="320"/>
      <c r="F225" s="320"/>
      <c r="G225" s="320"/>
      <c r="H225" s="320"/>
      <c r="I225" s="320"/>
      <c r="J225" s="320"/>
    </row>
    <row r="226" spans="5:10" s="257" customFormat="1" ht="17.100000000000001" customHeight="1" x14ac:dyDescent="0.25">
      <c r="E226" s="320"/>
      <c r="F226" s="320"/>
      <c r="G226" s="320"/>
      <c r="H226" s="320"/>
      <c r="I226" s="320"/>
      <c r="J226" s="320"/>
    </row>
    <row r="227" spans="5:10" s="257" customFormat="1" ht="17.100000000000001" customHeight="1" x14ac:dyDescent="0.25">
      <c r="E227" s="320"/>
      <c r="F227" s="320"/>
      <c r="G227" s="320"/>
      <c r="H227" s="320"/>
      <c r="I227" s="320"/>
      <c r="J227" s="320"/>
    </row>
    <row r="228" spans="5:10" s="257" customFormat="1" ht="17.100000000000001" customHeight="1" x14ac:dyDescent="0.25">
      <c r="E228" s="320"/>
      <c r="F228" s="320"/>
      <c r="G228" s="320"/>
      <c r="H228" s="320"/>
      <c r="I228" s="320"/>
      <c r="J228" s="320"/>
    </row>
    <row r="229" spans="5:10" s="257" customFormat="1" ht="17.100000000000001" customHeight="1" x14ac:dyDescent="0.25">
      <c r="E229" s="320"/>
      <c r="F229" s="320"/>
      <c r="G229" s="320"/>
      <c r="H229" s="320"/>
      <c r="I229" s="320"/>
      <c r="J229" s="320"/>
    </row>
    <row r="230" spans="5:10" s="257" customFormat="1" ht="17.100000000000001" customHeight="1" x14ac:dyDescent="0.25">
      <c r="E230" s="320"/>
      <c r="F230" s="320"/>
      <c r="G230" s="320"/>
      <c r="H230" s="320"/>
      <c r="I230" s="320"/>
      <c r="J230" s="320"/>
    </row>
    <row r="231" spans="5:10" s="257" customFormat="1" ht="17.100000000000001" customHeight="1" x14ac:dyDescent="0.25">
      <c r="E231" s="320"/>
      <c r="F231" s="320"/>
      <c r="G231" s="320"/>
      <c r="H231" s="320"/>
      <c r="I231" s="320"/>
      <c r="J231" s="320"/>
    </row>
    <row r="232" spans="5:10" s="257" customFormat="1" ht="17.100000000000001" customHeight="1" x14ac:dyDescent="0.25">
      <c r="E232" s="320"/>
      <c r="F232" s="320"/>
      <c r="G232" s="320"/>
      <c r="H232" s="320"/>
      <c r="I232" s="320"/>
      <c r="J232" s="320"/>
    </row>
    <row r="233" spans="5:10" s="257" customFormat="1" ht="17.100000000000001" customHeight="1" x14ac:dyDescent="0.25">
      <c r="E233" s="320"/>
      <c r="F233" s="320"/>
      <c r="G233" s="320"/>
      <c r="H233" s="320"/>
      <c r="I233" s="320"/>
      <c r="J233" s="320"/>
    </row>
    <row r="234" spans="5:10" s="257" customFormat="1" ht="17.100000000000001" customHeight="1" x14ac:dyDescent="0.25">
      <c r="E234" s="320"/>
      <c r="F234" s="320"/>
      <c r="G234" s="320"/>
      <c r="H234" s="320"/>
      <c r="I234" s="320"/>
      <c r="J234" s="320"/>
    </row>
    <row r="235" spans="5:10" s="257" customFormat="1" ht="17.100000000000001" customHeight="1" x14ac:dyDescent="0.25">
      <c r="E235" s="320"/>
      <c r="F235" s="320"/>
      <c r="G235" s="320"/>
      <c r="H235" s="320"/>
      <c r="I235" s="320"/>
      <c r="J235" s="320"/>
    </row>
    <row r="236" spans="5:10" s="257" customFormat="1" ht="17.100000000000001" customHeight="1" x14ac:dyDescent="0.25">
      <c r="E236" s="320"/>
      <c r="F236" s="320"/>
      <c r="G236" s="320"/>
      <c r="H236" s="320"/>
      <c r="I236" s="320"/>
      <c r="J236" s="320"/>
    </row>
    <row r="237" spans="5:10" s="257" customFormat="1" ht="17.100000000000001" customHeight="1" x14ac:dyDescent="0.25">
      <c r="E237" s="320"/>
      <c r="F237" s="320"/>
      <c r="G237" s="320"/>
      <c r="H237" s="320"/>
      <c r="I237" s="320"/>
      <c r="J237" s="320"/>
    </row>
    <row r="238" spans="5:10" s="257" customFormat="1" ht="17.100000000000001" customHeight="1" x14ac:dyDescent="0.25">
      <c r="E238" s="320"/>
      <c r="F238" s="320"/>
      <c r="G238" s="320"/>
      <c r="H238" s="320"/>
      <c r="I238" s="320"/>
      <c r="J238" s="320"/>
    </row>
    <row r="239" spans="5:10" s="257" customFormat="1" ht="17.100000000000001" customHeight="1" x14ac:dyDescent="0.25">
      <c r="E239" s="320"/>
      <c r="F239" s="320"/>
      <c r="G239" s="320"/>
      <c r="H239" s="320"/>
      <c r="I239" s="320"/>
      <c r="J239" s="320"/>
    </row>
    <row r="240" spans="5:10" s="257" customFormat="1" ht="17.100000000000001" customHeight="1" x14ac:dyDescent="0.25">
      <c r="E240" s="320"/>
      <c r="F240" s="320"/>
      <c r="G240" s="320"/>
      <c r="H240" s="320"/>
      <c r="I240" s="320"/>
      <c r="J240" s="320"/>
    </row>
    <row r="241" spans="5:10" s="257" customFormat="1" ht="17.100000000000001" customHeight="1" x14ac:dyDescent="0.25">
      <c r="E241" s="320"/>
      <c r="F241" s="320"/>
      <c r="G241" s="320"/>
      <c r="H241" s="320"/>
      <c r="I241" s="320"/>
      <c r="J241" s="320"/>
    </row>
    <row r="242" spans="5:10" s="257" customFormat="1" ht="17.100000000000001" customHeight="1" x14ac:dyDescent="0.25">
      <c r="E242" s="320"/>
      <c r="F242" s="320"/>
      <c r="G242" s="320"/>
      <c r="H242" s="320"/>
      <c r="I242" s="320"/>
      <c r="J242" s="320"/>
    </row>
    <row r="243" spans="5:10" s="257" customFormat="1" ht="17.100000000000001" customHeight="1" x14ac:dyDescent="0.25">
      <c r="E243" s="320"/>
      <c r="F243" s="320"/>
      <c r="G243" s="320"/>
      <c r="H243" s="320"/>
      <c r="I243" s="320"/>
      <c r="J243" s="320"/>
    </row>
    <row r="244" spans="5:10" s="257" customFormat="1" ht="17.100000000000001" customHeight="1" x14ac:dyDescent="0.25">
      <c r="E244" s="320"/>
      <c r="F244" s="320"/>
      <c r="G244" s="320"/>
      <c r="H244" s="320"/>
      <c r="I244" s="320"/>
      <c r="J244" s="320"/>
    </row>
    <row r="245" spans="5:10" s="257" customFormat="1" ht="17.100000000000001" customHeight="1" x14ac:dyDescent="0.25">
      <c r="E245" s="320"/>
      <c r="F245" s="320"/>
      <c r="G245" s="320"/>
      <c r="H245" s="320"/>
      <c r="I245" s="320"/>
      <c r="J245" s="320"/>
    </row>
    <row r="246" spans="5:10" s="257" customFormat="1" ht="17.100000000000001" customHeight="1" x14ac:dyDescent="0.25">
      <c r="E246" s="320"/>
      <c r="F246" s="320"/>
      <c r="G246" s="320"/>
      <c r="H246" s="320"/>
      <c r="I246" s="320"/>
      <c r="J246" s="320"/>
    </row>
    <row r="247" spans="5:10" s="257" customFormat="1" ht="17.100000000000001" customHeight="1" x14ac:dyDescent="0.25">
      <c r="E247" s="320"/>
      <c r="F247" s="320"/>
      <c r="G247" s="320"/>
      <c r="H247" s="320"/>
      <c r="I247" s="320"/>
      <c r="J247" s="320"/>
    </row>
    <row r="248" spans="5:10" s="257" customFormat="1" ht="17.100000000000001" customHeight="1" x14ac:dyDescent="0.25">
      <c r="E248" s="320"/>
      <c r="F248" s="320"/>
      <c r="G248" s="320"/>
      <c r="H248" s="320"/>
      <c r="I248" s="320"/>
      <c r="J248" s="320"/>
    </row>
    <row r="249" spans="5:10" s="257" customFormat="1" ht="17.100000000000001" customHeight="1" x14ac:dyDescent="0.25">
      <c r="E249" s="320"/>
      <c r="F249" s="320"/>
      <c r="G249" s="320"/>
      <c r="H249" s="320"/>
      <c r="I249" s="320"/>
      <c r="J249" s="320"/>
    </row>
    <row r="250" spans="5:10" s="257" customFormat="1" ht="17.100000000000001" customHeight="1" x14ac:dyDescent="0.25">
      <c r="E250" s="320"/>
      <c r="F250" s="320"/>
      <c r="G250" s="320"/>
      <c r="H250" s="320"/>
      <c r="I250" s="320"/>
      <c r="J250" s="320"/>
    </row>
    <row r="251" spans="5:10" s="257" customFormat="1" ht="17.100000000000001" customHeight="1" x14ac:dyDescent="0.25">
      <c r="E251" s="320"/>
      <c r="F251" s="320"/>
      <c r="G251" s="320"/>
      <c r="H251" s="320"/>
      <c r="I251" s="320"/>
      <c r="J251" s="320"/>
    </row>
    <row r="252" spans="5:10" s="257" customFormat="1" ht="17.100000000000001" customHeight="1" x14ac:dyDescent="0.25">
      <c r="E252" s="320"/>
      <c r="F252" s="320"/>
      <c r="G252" s="320"/>
      <c r="H252" s="320"/>
      <c r="I252" s="320"/>
      <c r="J252" s="320"/>
    </row>
    <row r="253" spans="5:10" s="257" customFormat="1" ht="17.100000000000001" customHeight="1" x14ac:dyDescent="0.25">
      <c r="E253" s="320"/>
      <c r="F253" s="320"/>
      <c r="G253" s="320"/>
      <c r="H253" s="320"/>
      <c r="I253" s="320"/>
      <c r="J253" s="320"/>
    </row>
    <row r="254" spans="5:10" s="257" customFormat="1" ht="17.100000000000001" customHeight="1" x14ac:dyDescent="0.25">
      <c r="E254" s="320"/>
      <c r="F254" s="320"/>
      <c r="G254" s="320"/>
      <c r="H254" s="320"/>
      <c r="I254" s="320"/>
      <c r="J254" s="320"/>
    </row>
    <row r="255" spans="5:10" s="257" customFormat="1" ht="17.100000000000001" customHeight="1" x14ac:dyDescent="0.25">
      <c r="E255" s="320"/>
      <c r="F255" s="320"/>
      <c r="G255" s="320"/>
      <c r="H255" s="320"/>
      <c r="I255" s="320"/>
      <c r="J255" s="320"/>
    </row>
    <row r="256" spans="5:10" s="257" customFormat="1" ht="17.100000000000001" customHeight="1" x14ac:dyDescent="0.25">
      <c r="E256" s="320"/>
      <c r="F256" s="320"/>
      <c r="G256" s="320"/>
      <c r="H256" s="320"/>
      <c r="I256" s="320"/>
      <c r="J256" s="320"/>
    </row>
    <row r="257" spans="5:10" s="257" customFormat="1" ht="17.100000000000001" customHeight="1" x14ac:dyDescent="0.25">
      <c r="E257" s="320"/>
      <c r="F257" s="320"/>
      <c r="G257" s="320"/>
      <c r="H257" s="320"/>
      <c r="I257" s="320"/>
      <c r="J257" s="320"/>
    </row>
    <row r="258" spans="5:10" s="257" customFormat="1" ht="17.100000000000001" customHeight="1" x14ac:dyDescent="0.25">
      <c r="E258" s="320"/>
      <c r="F258" s="320"/>
      <c r="G258" s="320"/>
      <c r="H258" s="320"/>
      <c r="I258" s="320"/>
      <c r="J258" s="320"/>
    </row>
    <row r="259" spans="5:10" s="257" customFormat="1" ht="17.100000000000001" customHeight="1" x14ac:dyDescent="0.25">
      <c r="E259" s="320"/>
      <c r="F259" s="320"/>
      <c r="G259" s="320"/>
      <c r="H259" s="320"/>
      <c r="I259" s="320"/>
      <c r="J259" s="320"/>
    </row>
    <row r="260" spans="5:10" s="257" customFormat="1" ht="17.100000000000001" customHeight="1" x14ac:dyDescent="0.25">
      <c r="E260" s="320"/>
      <c r="F260" s="320"/>
      <c r="G260" s="320"/>
      <c r="H260" s="320"/>
      <c r="I260" s="320"/>
      <c r="J260" s="320"/>
    </row>
    <row r="261" spans="5:10" s="257" customFormat="1" ht="17.100000000000001" customHeight="1" x14ac:dyDescent="0.25">
      <c r="E261" s="320"/>
      <c r="F261" s="320"/>
      <c r="G261" s="320"/>
      <c r="H261" s="320"/>
      <c r="I261" s="320"/>
      <c r="J261" s="320"/>
    </row>
    <row r="262" spans="5:10" s="257" customFormat="1" ht="17.100000000000001" customHeight="1" x14ac:dyDescent="0.25">
      <c r="E262" s="320"/>
      <c r="F262" s="320"/>
      <c r="G262" s="320"/>
      <c r="H262" s="320"/>
      <c r="I262" s="320"/>
      <c r="J262" s="320"/>
    </row>
    <row r="263" spans="5:10" s="257" customFormat="1" ht="17.100000000000001" customHeight="1" x14ac:dyDescent="0.25">
      <c r="E263" s="320"/>
      <c r="F263" s="320"/>
      <c r="G263" s="320"/>
      <c r="H263" s="320"/>
      <c r="I263" s="320"/>
      <c r="J263" s="320"/>
    </row>
    <row r="264" spans="5:10" s="257" customFormat="1" ht="17.100000000000001" customHeight="1" x14ac:dyDescent="0.25">
      <c r="E264" s="320"/>
      <c r="F264" s="320"/>
      <c r="G264" s="320"/>
      <c r="H264" s="320"/>
      <c r="I264" s="320"/>
      <c r="J264" s="320"/>
    </row>
    <row r="265" spans="5:10" s="257" customFormat="1" ht="17.100000000000001" customHeight="1" x14ac:dyDescent="0.25">
      <c r="E265" s="320"/>
      <c r="F265" s="320"/>
      <c r="G265" s="320"/>
      <c r="H265" s="320"/>
      <c r="I265" s="320"/>
      <c r="J265" s="320"/>
    </row>
    <row r="266" spans="5:10" s="257" customFormat="1" ht="17.100000000000001" customHeight="1" x14ac:dyDescent="0.25">
      <c r="E266" s="320"/>
      <c r="F266" s="320"/>
      <c r="G266" s="320"/>
      <c r="H266" s="320"/>
      <c r="I266" s="320"/>
      <c r="J266" s="320"/>
    </row>
    <row r="267" spans="5:10" s="257" customFormat="1" ht="17.100000000000001" customHeight="1" x14ac:dyDescent="0.25">
      <c r="E267" s="320"/>
      <c r="F267" s="320"/>
      <c r="G267" s="320"/>
      <c r="H267" s="320"/>
      <c r="I267" s="320"/>
      <c r="J267" s="320"/>
    </row>
    <row r="268" spans="5:10" s="257" customFormat="1" ht="17.100000000000001" customHeight="1" x14ac:dyDescent="0.25">
      <c r="E268" s="320"/>
      <c r="F268" s="320"/>
      <c r="G268" s="320"/>
      <c r="H268" s="320"/>
      <c r="I268" s="320"/>
      <c r="J268" s="320"/>
    </row>
    <row r="269" spans="5:10" s="257" customFormat="1" ht="17.100000000000001" customHeight="1" x14ac:dyDescent="0.25">
      <c r="E269" s="320"/>
      <c r="F269" s="320"/>
      <c r="G269" s="320"/>
      <c r="H269" s="320"/>
      <c r="I269" s="320"/>
      <c r="J269" s="320"/>
    </row>
    <row r="270" spans="5:10" s="257" customFormat="1" ht="17.100000000000001" customHeight="1" x14ac:dyDescent="0.25">
      <c r="E270" s="320"/>
      <c r="F270" s="320"/>
      <c r="G270" s="320"/>
      <c r="H270" s="320"/>
      <c r="I270" s="320"/>
      <c r="J270" s="320"/>
    </row>
    <row r="271" spans="5:10" s="257" customFormat="1" ht="17.100000000000001" customHeight="1" x14ac:dyDescent="0.25">
      <c r="E271" s="320"/>
      <c r="F271" s="320"/>
      <c r="G271" s="320"/>
      <c r="H271" s="320"/>
      <c r="I271" s="320"/>
      <c r="J271" s="320"/>
    </row>
    <row r="272" spans="5:10" s="257" customFormat="1" ht="17.100000000000001" customHeight="1" x14ac:dyDescent="0.25">
      <c r="E272" s="320"/>
      <c r="F272" s="320"/>
      <c r="G272" s="320"/>
      <c r="H272" s="320"/>
      <c r="I272" s="320"/>
      <c r="J272" s="320"/>
    </row>
    <row r="273" spans="5:10" s="257" customFormat="1" ht="17.100000000000001" customHeight="1" x14ac:dyDescent="0.25">
      <c r="E273" s="320"/>
      <c r="F273" s="320"/>
      <c r="G273" s="320"/>
      <c r="H273" s="320"/>
      <c r="I273" s="320"/>
      <c r="J273" s="320"/>
    </row>
    <row r="274" spans="5:10" s="257" customFormat="1" ht="17.100000000000001" customHeight="1" x14ac:dyDescent="0.25">
      <c r="E274" s="320"/>
      <c r="F274" s="320"/>
      <c r="G274" s="320"/>
      <c r="H274" s="320"/>
      <c r="I274" s="320"/>
      <c r="J274" s="320"/>
    </row>
    <row r="275" spans="5:10" s="257" customFormat="1" ht="17.100000000000001" customHeight="1" x14ac:dyDescent="0.25">
      <c r="E275" s="320"/>
      <c r="F275" s="320"/>
      <c r="G275" s="320"/>
      <c r="H275" s="320"/>
      <c r="I275" s="320"/>
      <c r="J275" s="320"/>
    </row>
    <row r="276" spans="5:10" s="257" customFormat="1" ht="17.100000000000001" customHeight="1" x14ac:dyDescent="0.25">
      <c r="E276" s="320"/>
      <c r="F276" s="320"/>
      <c r="G276" s="320"/>
      <c r="H276" s="320"/>
      <c r="I276" s="320"/>
      <c r="J276" s="320"/>
    </row>
    <row r="277" spans="5:10" s="257" customFormat="1" ht="17.100000000000001" customHeight="1" x14ac:dyDescent="0.25">
      <c r="E277" s="320"/>
      <c r="F277" s="320"/>
      <c r="G277" s="320"/>
      <c r="H277" s="320"/>
      <c r="I277" s="320"/>
      <c r="J277" s="320"/>
    </row>
    <row r="278" spans="5:10" s="257" customFormat="1" ht="17.100000000000001" customHeight="1" x14ac:dyDescent="0.25">
      <c r="E278" s="320"/>
      <c r="F278" s="320"/>
      <c r="G278" s="320"/>
      <c r="H278" s="320"/>
      <c r="I278" s="320"/>
      <c r="J278" s="320"/>
    </row>
    <row r="279" spans="5:10" s="257" customFormat="1" ht="17.100000000000001" customHeight="1" x14ac:dyDescent="0.25">
      <c r="E279" s="320"/>
      <c r="F279" s="320"/>
      <c r="G279" s="320"/>
      <c r="H279" s="320"/>
      <c r="I279" s="320"/>
      <c r="J279" s="320"/>
    </row>
    <row r="280" spans="5:10" s="257" customFormat="1" ht="17.100000000000001" customHeight="1" x14ac:dyDescent="0.25">
      <c r="E280" s="320"/>
      <c r="F280" s="320"/>
      <c r="G280" s="320"/>
      <c r="H280" s="320"/>
      <c r="I280" s="320"/>
      <c r="J280" s="320"/>
    </row>
    <row r="281" spans="5:10" s="257" customFormat="1" ht="17.100000000000001" customHeight="1" x14ac:dyDescent="0.25">
      <c r="E281" s="320"/>
      <c r="F281" s="320"/>
      <c r="G281" s="320"/>
      <c r="H281" s="320"/>
      <c r="I281" s="320"/>
      <c r="J281" s="320"/>
    </row>
    <row r="282" spans="5:10" s="257" customFormat="1" ht="17.100000000000001" customHeight="1" x14ac:dyDescent="0.25">
      <c r="E282" s="320"/>
      <c r="F282" s="320"/>
      <c r="G282" s="320"/>
      <c r="H282" s="320"/>
      <c r="I282" s="320"/>
      <c r="J282" s="320"/>
    </row>
    <row r="283" spans="5:10" s="257" customFormat="1" ht="17.100000000000001" customHeight="1" x14ac:dyDescent="0.25">
      <c r="E283" s="320"/>
      <c r="F283" s="320"/>
      <c r="G283" s="320"/>
      <c r="H283" s="320"/>
      <c r="I283" s="320"/>
      <c r="J283" s="320"/>
    </row>
    <row r="284" spans="5:10" s="257" customFormat="1" ht="17.100000000000001" customHeight="1" x14ac:dyDescent="0.25">
      <c r="E284" s="320"/>
      <c r="F284" s="320"/>
      <c r="G284" s="320"/>
      <c r="H284" s="320"/>
      <c r="I284" s="320"/>
      <c r="J284" s="320"/>
    </row>
    <row r="285" spans="5:10" s="257" customFormat="1" ht="17.100000000000001" customHeight="1" x14ac:dyDescent="0.25">
      <c r="E285" s="320"/>
      <c r="F285" s="320"/>
      <c r="G285" s="320"/>
      <c r="H285" s="320"/>
      <c r="I285" s="320"/>
      <c r="J285" s="320"/>
    </row>
    <row r="286" spans="5:10" s="257" customFormat="1" ht="17.100000000000001" customHeight="1" x14ac:dyDescent="0.25">
      <c r="E286" s="320"/>
      <c r="F286" s="320"/>
      <c r="G286" s="320"/>
      <c r="H286" s="320"/>
      <c r="I286" s="320"/>
      <c r="J286" s="320"/>
    </row>
    <row r="287" spans="5:10" s="257" customFormat="1" ht="17.100000000000001" customHeight="1" x14ac:dyDescent="0.25">
      <c r="E287" s="320"/>
      <c r="F287" s="320"/>
      <c r="G287" s="320"/>
      <c r="H287" s="320"/>
      <c r="I287" s="320"/>
      <c r="J287" s="320"/>
    </row>
    <row r="288" spans="5:10" s="257" customFormat="1" ht="17.100000000000001" customHeight="1" x14ac:dyDescent="0.25">
      <c r="E288" s="320"/>
      <c r="F288" s="320"/>
      <c r="G288" s="320"/>
      <c r="H288" s="320"/>
      <c r="I288" s="320"/>
      <c r="J288" s="320"/>
    </row>
    <row r="289" spans="5:10" s="257" customFormat="1" ht="17.100000000000001" customHeight="1" x14ac:dyDescent="0.25">
      <c r="E289" s="320"/>
      <c r="F289" s="320"/>
      <c r="G289" s="320"/>
      <c r="H289" s="320"/>
      <c r="I289" s="320"/>
      <c r="J289" s="320"/>
    </row>
    <row r="290" spans="5:10" s="257" customFormat="1" ht="17.100000000000001" customHeight="1" x14ac:dyDescent="0.25">
      <c r="E290" s="320"/>
      <c r="F290" s="320"/>
      <c r="G290" s="320"/>
      <c r="H290" s="320"/>
      <c r="I290" s="320"/>
      <c r="J290" s="320"/>
    </row>
    <row r="291" spans="5:10" s="257" customFormat="1" ht="17.100000000000001" customHeight="1" x14ac:dyDescent="0.25">
      <c r="E291" s="320"/>
      <c r="F291" s="320"/>
      <c r="G291" s="320"/>
      <c r="H291" s="320"/>
      <c r="I291" s="320"/>
      <c r="J291" s="320"/>
    </row>
    <row r="292" spans="5:10" s="257" customFormat="1" ht="17.100000000000001" customHeight="1" x14ac:dyDescent="0.25">
      <c r="E292" s="320"/>
      <c r="F292" s="320"/>
      <c r="G292" s="320"/>
      <c r="H292" s="320"/>
      <c r="I292" s="320"/>
      <c r="J292" s="320"/>
    </row>
    <row r="293" spans="5:10" s="257" customFormat="1" ht="17.100000000000001" customHeight="1" x14ac:dyDescent="0.25">
      <c r="E293" s="320"/>
      <c r="F293" s="320"/>
      <c r="G293" s="320"/>
      <c r="H293" s="320"/>
      <c r="I293" s="320"/>
      <c r="J293" s="320"/>
    </row>
    <row r="294" spans="5:10" s="257" customFormat="1" ht="17.100000000000001" customHeight="1" x14ac:dyDescent="0.25">
      <c r="E294" s="320"/>
      <c r="F294" s="320"/>
      <c r="G294" s="320"/>
      <c r="H294" s="320"/>
      <c r="I294" s="320"/>
      <c r="J294" s="320"/>
    </row>
    <row r="295" spans="5:10" s="257" customFormat="1" ht="17.100000000000001" customHeight="1" x14ac:dyDescent="0.25">
      <c r="E295" s="320"/>
      <c r="F295" s="320"/>
      <c r="G295" s="320"/>
      <c r="H295" s="320"/>
      <c r="I295" s="320"/>
      <c r="J295" s="320"/>
    </row>
    <row r="296" spans="5:10" s="257" customFormat="1" ht="17.100000000000001" customHeight="1" x14ac:dyDescent="0.25">
      <c r="E296" s="320"/>
      <c r="F296" s="320"/>
      <c r="G296" s="320"/>
      <c r="H296" s="320"/>
      <c r="I296" s="320"/>
      <c r="J296" s="320"/>
    </row>
    <row r="297" spans="5:10" s="257" customFormat="1" ht="17.100000000000001" customHeight="1" x14ac:dyDescent="0.25">
      <c r="E297" s="320"/>
      <c r="F297" s="320"/>
      <c r="G297" s="320"/>
      <c r="H297" s="320"/>
      <c r="I297" s="320"/>
      <c r="J297" s="320"/>
    </row>
    <row r="298" spans="5:10" s="257" customFormat="1" ht="17.100000000000001" customHeight="1" x14ac:dyDescent="0.25">
      <c r="E298" s="320"/>
      <c r="F298" s="320"/>
      <c r="G298" s="320"/>
      <c r="H298" s="320"/>
      <c r="I298" s="320"/>
      <c r="J298" s="320"/>
    </row>
    <row r="299" spans="5:10" s="257" customFormat="1" ht="17.100000000000001" customHeight="1" x14ac:dyDescent="0.25">
      <c r="E299" s="320"/>
      <c r="F299" s="320"/>
      <c r="G299" s="320"/>
      <c r="H299" s="320"/>
      <c r="I299" s="320"/>
      <c r="J299" s="320"/>
    </row>
    <row r="300" spans="5:10" s="257" customFormat="1" ht="17.100000000000001" customHeight="1" x14ac:dyDescent="0.25">
      <c r="E300" s="320"/>
      <c r="F300" s="320"/>
      <c r="G300" s="320"/>
      <c r="H300" s="320"/>
      <c r="I300" s="320"/>
      <c r="J300" s="320"/>
    </row>
    <row r="301" spans="5:10" s="257" customFormat="1" ht="17.100000000000001" customHeight="1" x14ac:dyDescent="0.25">
      <c r="E301" s="320"/>
      <c r="F301" s="320"/>
      <c r="G301" s="320"/>
      <c r="H301" s="320"/>
      <c r="I301" s="320"/>
      <c r="J301" s="320"/>
    </row>
    <row r="302" spans="5:10" s="257" customFormat="1" ht="17.100000000000001" customHeight="1" x14ac:dyDescent="0.25">
      <c r="E302" s="320"/>
      <c r="F302" s="320"/>
      <c r="G302" s="320"/>
      <c r="H302" s="320"/>
      <c r="I302" s="320"/>
      <c r="J302" s="320"/>
    </row>
    <row r="303" spans="5:10" s="257" customFormat="1" ht="17.100000000000001" customHeight="1" x14ac:dyDescent="0.25">
      <c r="E303" s="320"/>
      <c r="F303" s="320"/>
      <c r="G303" s="320"/>
      <c r="H303" s="320"/>
      <c r="I303" s="320"/>
      <c r="J303" s="320"/>
    </row>
    <row r="304" spans="5:10" s="257" customFormat="1" ht="17.100000000000001" customHeight="1" x14ac:dyDescent="0.25">
      <c r="E304" s="320"/>
      <c r="F304" s="320"/>
      <c r="G304" s="320"/>
      <c r="H304" s="320"/>
      <c r="I304" s="320"/>
      <c r="J304" s="320"/>
    </row>
    <row r="305" spans="5:10" s="257" customFormat="1" ht="17.100000000000001" customHeight="1" x14ac:dyDescent="0.25">
      <c r="E305" s="320"/>
      <c r="F305" s="320"/>
      <c r="G305" s="320"/>
      <c r="H305" s="320"/>
      <c r="I305" s="320"/>
      <c r="J305" s="320"/>
    </row>
    <row r="306" spans="5:10" s="257" customFormat="1" ht="17.100000000000001" customHeight="1" x14ac:dyDescent="0.25">
      <c r="E306" s="320"/>
      <c r="F306" s="320"/>
      <c r="G306" s="320"/>
      <c r="H306" s="320"/>
      <c r="I306" s="320"/>
      <c r="J306" s="320"/>
    </row>
    <row r="307" spans="5:10" s="257" customFormat="1" ht="17.100000000000001" customHeight="1" x14ac:dyDescent="0.25">
      <c r="E307" s="320"/>
      <c r="F307" s="320"/>
      <c r="G307" s="320"/>
      <c r="H307" s="320"/>
      <c r="I307" s="320"/>
      <c r="J307" s="320"/>
    </row>
    <row r="308" spans="5:10" s="257" customFormat="1" ht="17.100000000000001" customHeight="1" x14ac:dyDescent="0.25">
      <c r="E308" s="320"/>
      <c r="F308" s="320"/>
      <c r="G308" s="320"/>
      <c r="H308" s="320"/>
      <c r="I308" s="320"/>
      <c r="J308" s="320"/>
    </row>
    <row r="309" spans="5:10" s="257" customFormat="1" ht="17.100000000000001" customHeight="1" x14ac:dyDescent="0.25">
      <c r="E309" s="320"/>
      <c r="F309" s="320"/>
      <c r="G309" s="320"/>
      <c r="H309" s="320"/>
      <c r="I309" s="320"/>
      <c r="J309" s="320"/>
    </row>
    <row r="310" spans="5:10" s="257" customFormat="1" ht="17.100000000000001" customHeight="1" x14ac:dyDescent="0.25">
      <c r="E310" s="320"/>
      <c r="F310" s="320"/>
      <c r="G310" s="320"/>
      <c r="H310" s="320"/>
      <c r="I310" s="320"/>
      <c r="J310" s="320"/>
    </row>
    <row r="311" spans="5:10" s="257" customFormat="1" ht="17.100000000000001" customHeight="1" x14ac:dyDescent="0.25">
      <c r="E311" s="320"/>
      <c r="F311" s="320"/>
      <c r="G311" s="320"/>
      <c r="H311" s="320"/>
      <c r="I311" s="320"/>
      <c r="J311" s="320"/>
    </row>
    <row r="312" spans="5:10" s="257" customFormat="1" ht="17.100000000000001" customHeight="1" x14ac:dyDescent="0.25">
      <c r="E312" s="320"/>
      <c r="F312" s="320"/>
      <c r="G312" s="320"/>
      <c r="H312" s="320"/>
      <c r="I312" s="320"/>
      <c r="J312" s="320"/>
    </row>
    <row r="313" spans="5:10" s="257" customFormat="1" ht="17.100000000000001" customHeight="1" x14ac:dyDescent="0.25">
      <c r="E313" s="320"/>
      <c r="F313" s="320"/>
      <c r="G313" s="320"/>
      <c r="H313" s="320"/>
      <c r="I313" s="320"/>
      <c r="J313" s="320"/>
    </row>
    <row r="314" spans="5:10" s="257" customFormat="1" ht="17.100000000000001" customHeight="1" x14ac:dyDescent="0.25">
      <c r="E314" s="320"/>
      <c r="F314" s="320"/>
      <c r="G314" s="320"/>
      <c r="H314" s="320"/>
      <c r="I314" s="320"/>
      <c r="J314" s="320"/>
    </row>
    <row r="315" spans="5:10" s="257" customFormat="1" ht="17.100000000000001" customHeight="1" x14ac:dyDescent="0.25">
      <c r="E315" s="320"/>
      <c r="F315" s="320"/>
      <c r="G315" s="320"/>
      <c r="H315" s="320"/>
      <c r="I315" s="320"/>
      <c r="J315" s="320"/>
    </row>
    <row r="316" spans="5:10" s="257" customFormat="1" ht="17.100000000000001" customHeight="1" x14ac:dyDescent="0.25">
      <c r="E316" s="320"/>
      <c r="F316" s="320"/>
      <c r="G316" s="320"/>
      <c r="H316" s="320"/>
      <c r="I316" s="320"/>
      <c r="J316" s="320"/>
    </row>
    <row r="317" spans="5:10" s="257" customFormat="1" ht="17.100000000000001" customHeight="1" x14ac:dyDescent="0.25">
      <c r="E317" s="320"/>
      <c r="F317" s="320"/>
      <c r="G317" s="320"/>
      <c r="H317" s="320"/>
      <c r="I317" s="320"/>
      <c r="J317" s="320"/>
    </row>
    <row r="318" spans="5:10" s="257" customFormat="1" ht="17.100000000000001" customHeight="1" x14ac:dyDescent="0.25">
      <c r="E318" s="320"/>
      <c r="F318" s="320"/>
      <c r="G318" s="320"/>
      <c r="H318" s="320"/>
      <c r="I318" s="320"/>
      <c r="J318" s="320"/>
    </row>
    <row r="319" spans="5:10" s="257" customFormat="1" ht="17.100000000000001" customHeight="1" x14ac:dyDescent="0.25">
      <c r="E319" s="320"/>
      <c r="F319" s="320"/>
      <c r="G319" s="320"/>
      <c r="H319" s="320"/>
      <c r="I319" s="320"/>
      <c r="J319" s="320"/>
    </row>
    <row r="320" spans="5:10" s="257" customFormat="1" ht="17.100000000000001" customHeight="1" x14ac:dyDescent="0.25">
      <c r="E320" s="320"/>
      <c r="F320" s="320"/>
      <c r="G320" s="320"/>
      <c r="H320" s="320"/>
      <c r="I320" s="320"/>
      <c r="J320" s="320"/>
    </row>
    <row r="321" spans="5:10" s="257" customFormat="1" ht="17.100000000000001" customHeight="1" x14ac:dyDescent="0.25">
      <c r="E321" s="320"/>
      <c r="F321" s="320"/>
      <c r="G321" s="320"/>
      <c r="H321" s="320"/>
      <c r="I321" s="320"/>
      <c r="J321" s="320"/>
    </row>
    <row r="322" spans="5:10" s="257" customFormat="1" ht="17.100000000000001" customHeight="1" x14ac:dyDescent="0.25">
      <c r="E322" s="320"/>
      <c r="F322" s="320"/>
      <c r="G322" s="320"/>
      <c r="H322" s="320"/>
      <c r="I322" s="320"/>
      <c r="J322" s="320"/>
    </row>
    <row r="323" spans="5:10" s="257" customFormat="1" ht="17.100000000000001" customHeight="1" x14ac:dyDescent="0.25">
      <c r="E323" s="320"/>
      <c r="F323" s="320"/>
      <c r="G323" s="320"/>
      <c r="H323" s="320"/>
      <c r="I323" s="320"/>
      <c r="J323" s="320"/>
    </row>
    <row r="324" spans="5:10" s="257" customFormat="1" ht="17.100000000000001" customHeight="1" x14ac:dyDescent="0.25">
      <c r="E324" s="320"/>
      <c r="F324" s="320"/>
      <c r="G324" s="320"/>
      <c r="H324" s="320"/>
      <c r="I324" s="320"/>
      <c r="J324" s="320"/>
    </row>
    <row r="325" spans="5:10" s="257" customFormat="1" ht="17.100000000000001" customHeight="1" x14ac:dyDescent="0.25">
      <c r="E325" s="320"/>
      <c r="F325" s="320"/>
      <c r="G325" s="320"/>
      <c r="H325" s="320"/>
      <c r="I325" s="320"/>
      <c r="J325" s="320"/>
    </row>
    <row r="326" spans="5:10" s="257" customFormat="1" ht="17.100000000000001" customHeight="1" x14ac:dyDescent="0.25">
      <c r="E326" s="320"/>
      <c r="F326" s="320"/>
      <c r="G326" s="320"/>
      <c r="H326" s="320"/>
      <c r="I326" s="320"/>
      <c r="J326" s="320"/>
    </row>
    <row r="327" spans="5:10" s="257" customFormat="1" ht="17.100000000000001" customHeight="1" x14ac:dyDescent="0.25">
      <c r="E327" s="320"/>
      <c r="F327" s="320"/>
      <c r="G327" s="320"/>
      <c r="H327" s="320"/>
      <c r="I327" s="320"/>
      <c r="J327" s="320"/>
    </row>
    <row r="328" spans="5:10" s="257" customFormat="1" ht="17.100000000000001" customHeight="1" x14ac:dyDescent="0.25">
      <c r="E328" s="320"/>
      <c r="F328" s="320"/>
      <c r="G328" s="320"/>
      <c r="H328" s="320"/>
      <c r="I328" s="320"/>
      <c r="J328" s="320"/>
    </row>
    <row r="329" spans="5:10" s="257" customFormat="1" ht="17.100000000000001" customHeight="1" x14ac:dyDescent="0.25">
      <c r="E329" s="320"/>
      <c r="F329" s="320"/>
      <c r="G329" s="320"/>
      <c r="H329" s="320"/>
      <c r="I329" s="320"/>
      <c r="J329" s="320"/>
    </row>
    <row r="330" spans="5:10" s="257" customFormat="1" ht="17.100000000000001" customHeight="1" x14ac:dyDescent="0.25">
      <c r="E330" s="320"/>
      <c r="F330" s="320"/>
      <c r="G330" s="320"/>
      <c r="H330" s="320"/>
      <c r="I330" s="320"/>
      <c r="J330" s="320"/>
    </row>
    <row r="331" spans="5:10" s="257" customFormat="1" ht="17.100000000000001" customHeight="1" x14ac:dyDescent="0.25">
      <c r="E331" s="320"/>
      <c r="F331" s="320"/>
      <c r="G331" s="320"/>
      <c r="H331" s="320"/>
      <c r="I331" s="320"/>
      <c r="J331" s="320"/>
    </row>
    <row r="332" spans="5:10" s="257" customFormat="1" ht="17.100000000000001" customHeight="1" x14ac:dyDescent="0.25">
      <c r="E332" s="320"/>
      <c r="F332" s="320"/>
      <c r="G332" s="320"/>
      <c r="H332" s="320"/>
      <c r="I332" s="320"/>
      <c r="J332" s="320"/>
    </row>
    <row r="333" spans="5:10" s="257" customFormat="1" ht="17.100000000000001" customHeight="1" x14ac:dyDescent="0.25">
      <c r="E333" s="320"/>
      <c r="F333" s="320"/>
      <c r="G333" s="320"/>
      <c r="H333" s="320"/>
      <c r="I333" s="320"/>
      <c r="J333" s="320"/>
    </row>
    <row r="334" spans="5:10" s="257" customFormat="1" ht="17.100000000000001" customHeight="1" x14ac:dyDescent="0.25">
      <c r="E334" s="320"/>
      <c r="F334" s="320"/>
      <c r="G334" s="320"/>
      <c r="H334" s="320"/>
      <c r="I334" s="320"/>
      <c r="J334" s="320"/>
    </row>
    <row r="335" spans="5:10" s="257" customFormat="1" ht="17.100000000000001" customHeight="1" x14ac:dyDescent="0.25">
      <c r="E335" s="320"/>
      <c r="F335" s="320"/>
      <c r="G335" s="320"/>
      <c r="H335" s="320"/>
      <c r="I335" s="320"/>
      <c r="J335" s="320"/>
    </row>
    <row r="336" spans="5:10" s="257" customFormat="1" ht="17.100000000000001" customHeight="1" x14ac:dyDescent="0.25">
      <c r="E336" s="320"/>
      <c r="F336" s="320"/>
      <c r="G336" s="320"/>
      <c r="H336" s="320"/>
      <c r="I336" s="320"/>
      <c r="J336" s="320"/>
    </row>
    <row r="337" spans="5:10" s="257" customFormat="1" ht="17.100000000000001" customHeight="1" x14ac:dyDescent="0.25">
      <c r="E337" s="320"/>
      <c r="F337" s="320"/>
      <c r="G337" s="320"/>
      <c r="H337" s="320"/>
      <c r="I337" s="320"/>
      <c r="J337" s="320"/>
    </row>
    <row r="338" spans="5:10" s="257" customFormat="1" ht="17.100000000000001" customHeight="1" x14ac:dyDescent="0.25">
      <c r="E338" s="320"/>
      <c r="F338" s="320"/>
      <c r="G338" s="320"/>
      <c r="H338" s="320"/>
      <c r="I338" s="320"/>
      <c r="J338" s="320"/>
    </row>
    <row r="339" spans="5:10" s="257" customFormat="1" ht="17.100000000000001" customHeight="1" x14ac:dyDescent="0.25">
      <c r="E339" s="320"/>
      <c r="F339" s="320"/>
      <c r="G339" s="320"/>
      <c r="H339" s="320"/>
      <c r="I339" s="320"/>
      <c r="J339" s="320"/>
    </row>
    <row r="340" spans="5:10" s="257" customFormat="1" ht="17.100000000000001" customHeight="1" x14ac:dyDescent="0.25">
      <c r="E340" s="320"/>
      <c r="F340" s="320"/>
      <c r="G340" s="320"/>
      <c r="H340" s="320"/>
      <c r="I340" s="320"/>
      <c r="J340" s="320"/>
    </row>
    <row r="341" spans="5:10" s="257" customFormat="1" ht="17.100000000000001" customHeight="1" x14ac:dyDescent="0.25">
      <c r="E341" s="320"/>
      <c r="F341" s="320"/>
      <c r="G341" s="320"/>
      <c r="H341" s="320"/>
      <c r="I341" s="320"/>
      <c r="J341" s="320"/>
    </row>
    <row r="342" spans="5:10" s="257" customFormat="1" ht="17.100000000000001" customHeight="1" x14ac:dyDescent="0.25">
      <c r="E342" s="320"/>
      <c r="F342" s="320"/>
      <c r="G342" s="320"/>
      <c r="H342" s="320"/>
      <c r="I342" s="320"/>
      <c r="J342" s="320"/>
    </row>
    <row r="343" spans="5:10" s="257" customFormat="1" ht="17.100000000000001" customHeight="1" x14ac:dyDescent="0.25">
      <c r="E343" s="320"/>
      <c r="F343" s="320"/>
      <c r="G343" s="320"/>
      <c r="H343" s="320"/>
      <c r="I343" s="320"/>
      <c r="J343" s="320"/>
    </row>
    <row r="344" spans="5:10" s="257" customFormat="1" ht="17.100000000000001" customHeight="1" x14ac:dyDescent="0.25">
      <c r="E344" s="320"/>
      <c r="F344" s="320"/>
      <c r="G344" s="320"/>
      <c r="H344" s="320"/>
      <c r="I344" s="320"/>
      <c r="J344" s="320"/>
    </row>
    <row r="345" spans="5:10" s="257" customFormat="1" ht="17.100000000000001" customHeight="1" x14ac:dyDescent="0.25">
      <c r="E345" s="320"/>
      <c r="F345" s="320"/>
      <c r="G345" s="320"/>
      <c r="H345" s="320"/>
      <c r="I345" s="320"/>
      <c r="J345" s="320"/>
    </row>
    <row r="346" spans="5:10" s="257" customFormat="1" ht="17.100000000000001" customHeight="1" x14ac:dyDescent="0.25">
      <c r="E346" s="320"/>
      <c r="F346" s="320"/>
      <c r="G346" s="320"/>
      <c r="H346" s="320"/>
      <c r="I346" s="320"/>
      <c r="J346" s="320"/>
    </row>
    <row r="347" spans="5:10" s="257" customFormat="1" ht="17.100000000000001" customHeight="1" x14ac:dyDescent="0.25">
      <c r="E347" s="320"/>
      <c r="F347" s="320"/>
      <c r="G347" s="320"/>
      <c r="H347" s="320"/>
      <c r="I347" s="320"/>
      <c r="J347" s="320"/>
    </row>
    <row r="348" spans="5:10" s="257" customFormat="1" ht="17.100000000000001" customHeight="1" x14ac:dyDescent="0.25">
      <c r="E348" s="320"/>
      <c r="F348" s="320"/>
      <c r="G348" s="320"/>
      <c r="H348" s="320"/>
      <c r="I348" s="320"/>
      <c r="J348" s="320"/>
    </row>
    <row r="349" spans="5:10" s="257" customFormat="1" ht="17.100000000000001" customHeight="1" x14ac:dyDescent="0.25">
      <c r="E349" s="320"/>
      <c r="F349" s="320"/>
      <c r="G349" s="320"/>
      <c r="H349" s="320"/>
      <c r="I349" s="320"/>
      <c r="J349" s="320"/>
    </row>
    <row r="350" spans="5:10" s="257" customFormat="1" ht="17.100000000000001" customHeight="1" x14ac:dyDescent="0.25">
      <c r="E350" s="320"/>
      <c r="F350" s="320"/>
      <c r="G350" s="320"/>
      <c r="H350" s="320"/>
      <c r="I350" s="320"/>
      <c r="J350" s="320"/>
    </row>
    <row r="351" spans="5:10" s="257" customFormat="1" ht="17.100000000000001" customHeight="1" x14ac:dyDescent="0.25">
      <c r="E351" s="320"/>
      <c r="F351" s="320"/>
      <c r="G351" s="320"/>
      <c r="H351" s="320"/>
      <c r="I351" s="320"/>
      <c r="J351" s="320"/>
    </row>
    <row r="352" spans="5:10" s="257" customFormat="1" ht="17.100000000000001" customHeight="1" x14ac:dyDescent="0.25">
      <c r="E352" s="320"/>
      <c r="F352" s="320"/>
      <c r="G352" s="320"/>
      <c r="H352" s="320"/>
      <c r="I352" s="320"/>
      <c r="J352" s="320"/>
    </row>
    <row r="353" spans="5:10" s="257" customFormat="1" ht="17.100000000000001" customHeight="1" x14ac:dyDescent="0.25">
      <c r="E353" s="320"/>
      <c r="F353" s="320"/>
      <c r="G353" s="320"/>
      <c r="H353" s="320"/>
      <c r="I353" s="320"/>
      <c r="J353" s="320"/>
    </row>
    <row r="354" spans="5:10" s="257" customFormat="1" ht="17.100000000000001" customHeight="1" x14ac:dyDescent="0.25">
      <c r="E354" s="320"/>
      <c r="F354" s="320"/>
      <c r="G354" s="320"/>
      <c r="H354" s="320"/>
      <c r="I354" s="320"/>
      <c r="J354" s="320"/>
    </row>
    <row r="355" spans="5:10" s="257" customFormat="1" ht="17.100000000000001" customHeight="1" x14ac:dyDescent="0.25">
      <c r="E355" s="320"/>
      <c r="F355" s="320"/>
      <c r="G355" s="320"/>
      <c r="H355" s="320"/>
      <c r="I355" s="320"/>
      <c r="J355" s="320"/>
    </row>
    <row r="356" spans="5:10" s="257" customFormat="1" ht="17.100000000000001" customHeight="1" x14ac:dyDescent="0.25">
      <c r="E356" s="320"/>
      <c r="F356" s="320"/>
      <c r="G356" s="320"/>
      <c r="H356" s="320"/>
      <c r="I356" s="320"/>
      <c r="J356" s="320"/>
    </row>
    <row r="357" spans="5:10" s="257" customFormat="1" ht="17.100000000000001" customHeight="1" x14ac:dyDescent="0.25">
      <c r="E357" s="320"/>
      <c r="F357" s="320"/>
      <c r="G357" s="320"/>
      <c r="H357" s="320"/>
      <c r="I357" s="320"/>
      <c r="J357" s="320"/>
    </row>
    <row r="358" spans="5:10" s="257" customFormat="1" ht="17.100000000000001" customHeight="1" x14ac:dyDescent="0.25">
      <c r="E358" s="320"/>
      <c r="F358" s="320"/>
      <c r="G358" s="320"/>
      <c r="H358" s="320"/>
      <c r="I358" s="320"/>
      <c r="J358" s="320"/>
    </row>
    <row r="359" spans="5:10" s="257" customFormat="1" ht="17.100000000000001" customHeight="1" x14ac:dyDescent="0.25">
      <c r="E359" s="320"/>
      <c r="F359" s="320"/>
      <c r="G359" s="320"/>
      <c r="H359" s="320"/>
      <c r="I359" s="320"/>
      <c r="J359" s="320"/>
    </row>
    <row r="360" spans="5:10" s="257" customFormat="1" ht="17.100000000000001" customHeight="1" x14ac:dyDescent="0.25">
      <c r="E360" s="320"/>
      <c r="F360" s="320"/>
      <c r="G360" s="320"/>
      <c r="H360" s="320"/>
      <c r="I360" s="320"/>
      <c r="J360" s="320"/>
    </row>
    <row r="361" spans="5:10" s="257" customFormat="1" ht="17.100000000000001" customHeight="1" x14ac:dyDescent="0.25">
      <c r="E361" s="320"/>
      <c r="F361" s="320"/>
      <c r="G361" s="320"/>
      <c r="H361" s="320"/>
      <c r="I361" s="320"/>
      <c r="J361" s="320"/>
    </row>
    <row r="362" spans="5:10" s="257" customFormat="1" ht="17.100000000000001" customHeight="1" x14ac:dyDescent="0.25">
      <c r="E362" s="320"/>
      <c r="F362" s="320"/>
      <c r="G362" s="320"/>
      <c r="H362" s="320"/>
      <c r="I362" s="320"/>
      <c r="J362" s="320"/>
    </row>
    <row r="363" spans="5:10" s="257" customFormat="1" ht="17.100000000000001" customHeight="1" x14ac:dyDescent="0.25">
      <c r="E363" s="320"/>
      <c r="F363" s="320"/>
      <c r="G363" s="320"/>
      <c r="H363" s="320"/>
      <c r="I363" s="320"/>
      <c r="J363" s="320"/>
    </row>
    <row r="364" spans="5:10" s="257" customFormat="1" ht="17.100000000000001" customHeight="1" x14ac:dyDescent="0.25">
      <c r="E364" s="320"/>
      <c r="F364" s="320"/>
      <c r="G364" s="320"/>
      <c r="H364" s="320"/>
      <c r="I364" s="320"/>
      <c r="J364" s="320"/>
    </row>
    <row r="365" spans="5:10" s="257" customFormat="1" ht="17.100000000000001" customHeight="1" x14ac:dyDescent="0.25">
      <c r="E365" s="320"/>
      <c r="F365" s="320"/>
      <c r="G365" s="320"/>
      <c r="H365" s="320"/>
      <c r="I365" s="320"/>
      <c r="J365" s="320"/>
    </row>
    <row r="366" spans="5:10" s="257" customFormat="1" ht="17.100000000000001" customHeight="1" x14ac:dyDescent="0.25">
      <c r="E366" s="320"/>
      <c r="F366" s="320"/>
      <c r="G366" s="320"/>
      <c r="H366" s="320"/>
      <c r="I366" s="320"/>
      <c r="J366" s="320"/>
    </row>
    <row r="367" spans="5:10" s="257" customFormat="1" ht="17.100000000000001" customHeight="1" x14ac:dyDescent="0.25">
      <c r="E367" s="320"/>
      <c r="F367" s="320"/>
      <c r="G367" s="320"/>
      <c r="H367" s="320"/>
      <c r="I367" s="320"/>
      <c r="J367" s="320"/>
    </row>
    <row r="368" spans="5:10" s="257" customFormat="1" ht="17.100000000000001" customHeight="1" x14ac:dyDescent="0.25">
      <c r="E368" s="320"/>
      <c r="F368" s="320"/>
      <c r="G368" s="320"/>
      <c r="H368" s="320"/>
      <c r="I368" s="320"/>
      <c r="J368" s="320"/>
    </row>
    <row r="369" spans="5:10" s="257" customFormat="1" ht="17.100000000000001" customHeight="1" x14ac:dyDescent="0.25">
      <c r="E369" s="320"/>
      <c r="F369" s="320"/>
      <c r="G369" s="320"/>
      <c r="H369" s="320"/>
      <c r="I369" s="320"/>
      <c r="J369" s="320"/>
    </row>
    <row r="370" spans="5:10" s="257" customFormat="1" ht="17.100000000000001" customHeight="1" x14ac:dyDescent="0.25">
      <c r="E370" s="320"/>
      <c r="F370" s="320"/>
      <c r="G370" s="320"/>
      <c r="H370" s="320"/>
      <c r="I370" s="320"/>
      <c r="J370" s="320"/>
    </row>
    <row r="371" spans="5:10" s="257" customFormat="1" ht="17.100000000000001" customHeight="1" x14ac:dyDescent="0.25">
      <c r="E371" s="320"/>
      <c r="F371" s="320"/>
      <c r="G371" s="320"/>
      <c r="H371" s="320"/>
      <c r="I371" s="320"/>
      <c r="J371" s="320"/>
    </row>
  </sheetData>
  <phoneticPr fontId="9" type="noConversion"/>
  <hyperlinks>
    <hyperlink ref="L15" location="'Table of contents'!A1" display="Link back to table of contents" xr:uid="{3817654A-82B6-4C1C-BF22-4822465A8882}"/>
  </hyperlink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FA0D6-785C-D648-93B7-AB29B4B9686A}">
  <dimension ref="A1:L27"/>
  <sheetViews>
    <sheetView topLeftCell="A13" workbookViewId="0">
      <selection activeCell="L18" sqref="L18"/>
    </sheetView>
  </sheetViews>
  <sheetFormatPr defaultColWidth="11" defaultRowHeight="17.100000000000001" customHeight="1" x14ac:dyDescent="0.25"/>
  <cols>
    <col min="1" max="4" width="11" style="341"/>
    <col min="5" max="10" width="11" style="342"/>
    <col min="11" max="16384" width="11" style="341"/>
  </cols>
  <sheetData>
    <row r="1" spans="1:12" ht="17.100000000000001" customHeight="1" x14ac:dyDescent="0.25">
      <c r="A1" s="219" t="s">
        <v>624</v>
      </c>
    </row>
    <row r="2" spans="1:12" ht="17.100000000000001" customHeight="1" x14ac:dyDescent="0.25">
      <c r="A2" s="219" t="s">
        <v>765</v>
      </c>
    </row>
    <row r="3" spans="1:12" ht="17.100000000000001" customHeight="1" x14ac:dyDescent="0.25">
      <c r="L3" s="352" t="s">
        <v>780</v>
      </c>
    </row>
    <row r="4" spans="1:12" ht="17.100000000000001" customHeight="1" x14ac:dyDescent="0.25">
      <c r="A4" s="2" t="s">
        <v>518</v>
      </c>
      <c r="B4" s="2" t="s">
        <v>253</v>
      </c>
      <c r="C4" s="2" t="s">
        <v>519</v>
      </c>
      <c r="D4" s="2" t="s">
        <v>534</v>
      </c>
      <c r="E4" s="342" t="s">
        <v>606</v>
      </c>
      <c r="F4" s="342" t="s">
        <v>521</v>
      </c>
      <c r="G4" s="342" t="s">
        <v>869</v>
      </c>
      <c r="H4" s="342" t="s">
        <v>870</v>
      </c>
      <c r="I4" s="342" t="s">
        <v>871</v>
      </c>
      <c r="J4" s="342" t="s">
        <v>872</v>
      </c>
      <c r="L4" s="360" t="s">
        <v>607</v>
      </c>
    </row>
    <row r="5" spans="1:12" ht="17.100000000000001" customHeight="1" x14ac:dyDescent="0.25">
      <c r="A5" s="2" t="s">
        <v>580</v>
      </c>
      <c r="B5" s="2" t="s">
        <v>867</v>
      </c>
      <c r="C5" s="2" t="s">
        <v>605</v>
      </c>
      <c r="D5" s="2" t="s">
        <v>249</v>
      </c>
      <c r="E5" s="340">
        <v>8.5</v>
      </c>
      <c r="F5" s="340">
        <v>5.5</v>
      </c>
      <c r="G5" s="340">
        <v>6</v>
      </c>
      <c r="H5" s="340">
        <v>5.5</v>
      </c>
      <c r="I5" s="340">
        <v>5.5</v>
      </c>
      <c r="J5" s="340">
        <v>5.5</v>
      </c>
      <c r="L5" s="360"/>
    </row>
    <row r="6" spans="1:12" ht="17.100000000000001" customHeight="1" x14ac:dyDescent="0.25">
      <c r="A6" s="2" t="s">
        <v>581</v>
      </c>
      <c r="B6" s="2" t="s">
        <v>867</v>
      </c>
      <c r="C6" s="2" t="s">
        <v>605</v>
      </c>
      <c r="D6" s="2" t="s">
        <v>249</v>
      </c>
      <c r="E6" s="340">
        <v>8.5</v>
      </c>
      <c r="F6" s="340">
        <v>6</v>
      </c>
      <c r="G6" s="340">
        <v>5.5</v>
      </c>
      <c r="H6" s="340">
        <v>6</v>
      </c>
      <c r="I6" s="340">
        <v>7</v>
      </c>
      <c r="J6" s="340">
        <v>7</v>
      </c>
      <c r="L6" s="360" t="s">
        <v>609</v>
      </c>
    </row>
    <row r="7" spans="1:12" ht="17.100000000000001" customHeight="1" x14ac:dyDescent="0.25">
      <c r="A7" s="2" t="s">
        <v>582</v>
      </c>
      <c r="B7" s="2" t="s">
        <v>867</v>
      </c>
      <c r="C7" s="2" t="s">
        <v>605</v>
      </c>
      <c r="D7" s="2" t="s">
        <v>249</v>
      </c>
      <c r="E7" s="340">
        <v>8.5</v>
      </c>
      <c r="F7" s="340">
        <v>6</v>
      </c>
      <c r="G7" s="340">
        <v>6</v>
      </c>
      <c r="H7" s="340">
        <v>6</v>
      </c>
      <c r="I7" s="340">
        <v>6.5</v>
      </c>
      <c r="J7" s="340">
        <v>7</v>
      </c>
    </row>
    <row r="8" spans="1:12" ht="17.100000000000001" customHeight="1" x14ac:dyDescent="0.25">
      <c r="A8" s="2" t="s">
        <v>583</v>
      </c>
      <c r="B8" s="2" t="s">
        <v>867</v>
      </c>
      <c r="C8" s="2" t="s">
        <v>605</v>
      </c>
      <c r="D8" s="2" t="s">
        <v>249</v>
      </c>
      <c r="E8" s="340">
        <v>8</v>
      </c>
      <c r="F8" s="340">
        <v>5.5</v>
      </c>
      <c r="G8" s="340">
        <v>6</v>
      </c>
      <c r="H8" s="340">
        <v>6.5</v>
      </c>
      <c r="I8" s="340">
        <v>7</v>
      </c>
      <c r="J8" s="340">
        <v>7</v>
      </c>
    </row>
    <row r="9" spans="1:12" ht="17.100000000000001" customHeight="1" x14ac:dyDescent="0.25">
      <c r="A9" s="2" t="s">
        <v>584</v>
      </c>
      <c r="B9" s="2" t="s">
        <v>867</v>
      </c>
      <c r="C9" s="2" t="s">
        <v>605</v>
      </c>
      <c r="D9" s="2" t="s">
        <v>249</v>
      </c>
      <c r="E9" s="340">
        <v>9</v>
      </c>
      <c r="F9" s="340">
        <v>5.5</v>
      </c>
      <c r="G9" s="340">
        <v>6</v>
      </c>
      <c r="H9" s="340">
        <v>6.5</v>
      </c>
      <c r="I9" s="340">
        <v>7</v>
      </c>
      <c r="J9" s="340">
        <v>6.5</v>
      </c>
      <c r="L9" s="374" t="s">
        <v>806</v>
      </c>
    </row>
    <row r="10" spans="1:12" ht="17.100000000000001" customHeight="1" x14ac:dyDescent="0.25">
      <c r="A10" s="2" t="s">
        <v>585</v>
      </c>
      <c r="B10" s="2" t="s">
        <v>867</v>
      </c>
      <c r="C10" s="2" t="s">
        <v>605</v>
      </c>
      <c r="D10" s="2" t="s">
        <v>250</v>
      </c>
      <c r="E10" s="340">
        <v>8.5</v>
      </c>
      <c r="F10" s="340">
        <v>6</v>
      </c>
      <c r="G10" s="340">
        <v>5.5</v>
      </c>
      <c r="H10" s="340">
        <v>8</v>
      </c>
      <c r="I10" s="340">
        <v>8</v>
      </c>
      <c r="J10" s="340">
        <v>7.5</v>
      </c>
    </row>
    <row r="11" spans="1:12" ht="17.100000000000001" customHeight="1" x14ac:dyDescent="0.25">
      <c r="A11" s="2" t="s">
        <v>586</v>
      </c>
      <c r="B11" s="2" t="s">
        <v>867</v>
      </c>
      <c r="C11" s="2" t="s">
        <v>605</v>
      </c>
      <c r="D11" s="2" t="s">
        <v>250</v>
      </c>
      <c r="E11" s="340">
        <v>8.5</v>
      </c>
      <c r="F11" s="340">
        <v>6</v>
      </c>
      <c r="G11" s="340">
        <v>6</v>
      </c>
      <c r="H11" s="340">
        <v>9</v>
      </c>
      <c r="I11" s="340">
        <v>9.5</v>
      </c>
      <c r="J11" s="340">
        <v>9</v>
      </c>
    </row>
    <row r="12" spans="1:12" ht="17.100000000000001" customHeight="1" x14ac:dyDescent="0.25">
      <c r="A12" s="2" t="s">
        <v>587</v>
      </c>
      <c r="B12" s="2" t="s">
        <v>867</v>
      </c>
      <c r="C12" s="2" t="s">
        <v>605</v>
      </c>
      <c r="D12" s="2" t="s">
        <v>250</v>
      </c>
      <c r="E12" s="340">
        <v>9.5</v>
      </c>
      <c r="F12" s="340">
        <v>6</v>
      </c>
      <c r="G12" s="340">
        <v>6</v>
      </c>
      <c r="H12" s="340">
        <v>8.5</v>
      </c>
      <c r="I12" s="340">
        <v>8.5</v>
      </c>
      <c r="J12" s="340">
        <v>9</v>
      </c>
    </row>
    <row r="13" spans="1:12" ht="17.100000000000001" customHeight="1" x14ac:dyDescent="0.25">
      <c r="A13" s="2" t="s">
        <v>588</v>
      </c>
      <c r="B13" s="2" t="s">
        <v>867</v>
      </c>
      <c r="C13" s="2" t="s">
        <v>605</v>
      </c>
      <c r="D13" s="2" t="s">
        <v>250</v>
      </c>
      <c r="E13" s="340">
        <v>9</v>
      </c>
      <c r="F13" s="340">
        <v>5.5</v>
      </c>
      <c r="G13" s="340">
        <v>5.5</v>
      </c>
      <c r="H13" s="340">
        <v>8</v>
      </c>
      <c r="I13" s="340">
        <v>8</v>
      </c>
      <c r="J13" s="340">
        <v>8.5</v>
      </c>
    </row>
    <row r="14" spans="1:12" ht="17.100000000000001" customHeight="1" x14ac:dyDescent="0.25">
      <c r="A14" s="2" t="s">
        <v>589</v>
      </c>
      <c r="B14" s="2" t="s">
        <v>867</v>
      </c>
      <c r="C14" s="2" t="s">
        <v>605</v>
      </c>
      <c r="D14" s="2" t="s">
        <v>250</v>
      </c>
      <c r="E14" s="340">
        <v>9.5</v>
      </c>
      <c r="F14" s="340">
        <v>5.5</v>
      </c>
      <c r="G14" s="340">
        <v>6</v>
      </c>
      <c r="H14" s="340">
        <v>9</v>
      </c>
      <c r="I14" s="340">
        <v>8.5</v>
      </c>
      <c r="J14" s="340">
        <v>8.5</v>
      </c>
    </row>
    <row r="15" spans="1:12" ht="17.100000000000001" customHeight="1" x14ac:dyDescent="0.25">
      <c r="A15" s="2" t="s">
        <v>590</v>
      </c>
      <c r="B15" s="2" t="s">
        <v>868</v>
      </c>
      <c r="C15" s="2" t="s">
        <v>605</v>
      </c>
      <c r="D15" s="2" t="s">
        <v>249</v>
      </c>
      <c r="E15" s="340">
        <v>9</v>
      </c>
      <c r="F15" s="340">
        <v>6</v>
      </c>
      <c r="G15" s="340">
        <v>7</v>
      </c>
      <c r="H15" s="340">
        <v>6</v>
      </c>
      <c r="I15" s="340">
        <v>6</v>
      </c>
      <c r="J15" s="340">
        <v>6</v>
      </c>
    </row>
    <row r="16" spans="1:12" ht="17.100000000000001" customHeight="1" x14ac:dyDescent="0.25">
      <c r="A16" s="2" t="s">
        <v>591</v>
      </c>
      <c r="B16" s="2" t="s">
        <v>868</v>
      </c>
      <c r="C16" s="2" t="s">
        <v>605</v>
      </c>
      <c r="D16" s="2" t="s">
        <v>249</v>
      </c>
      <c r="E16" s="340">
        <v>8.5</v>
      </c>
      <c r="F16" s="340">
        <v>5.5</v>
      </c>
      <c r="G16" s="340">
        <v>5.5</v>
      </c>
      <c r="H16" s="340">
        <v>7</v>
      </c>
      <c r="I16" s="340">
        <v>7.5</v>
      </c>
      <c r="J16" s="340">
        <v>7</v>
      </c>
    </row>
    <row r="17" spans="1:10" ht="17.100000000000001" customHeight="1" x14ac:dyDescent="0.25">
      <c r="A17" s="2" t="s">
        <v>592</v>
      </c>
      <c r="B17" s="2" t="s">
        <v>868</v>
      </c>
      <c r="C17" s="2" t="s">
        <v>605</v>
      </c>
      <c r="D17" s="2" t="s">
        <v>249</v>
      </c>
      <c r="E17" s="340">
        <v>8.5</v>
      </c>
      <c r="F17" s="340">
        <v>5.5</v>
      </c>
      <c r="G17" s="340">
        <v>5.5</v>
      </c>
      <c r="H17" s="340">
        <v>6</v>
      </c>
      <c r="I17" s="340">
        <v>7</v>
      </c>
      <c r="J17" s="340">
        <v>7.5</v>
      </c>
    </row>
    <row r="18" spans="1:10" ht="17.100000000000001" customHeight="1" x14ac:dyDescent="0.25">
      <c r="A18" s="2" t="s">
        <v>593</v>
      </c>
      <c r="B18" s="2" t="s">
        <v>868</v>
      </c>
      <c r="C18" s="2" t="s">
        <v>605</v>
      </c>
      <c r="D18" s="2" t="s">
        <v>249</v>
      </c>
      <c r="E18" s="340">
        <v>7.5</v>
      </c>
      <c r="F18" s="340">
        <v>6</v>
      </c>
      <c r="G18" s="340">
        <v>6</v>
      </c>
      <c r="H18" s="340">
        <v>6</v>
      </c>
      <c r="I18" s="340">
        <v>6</v>
      </c>
      <c r="J18" s="340">
        <v>6</v>
      </c>
    </row>
    <row r="19" spans="1:10" ht="17.100000000000001" customHeight="1" x14ac:dyDescent="0.25">
      <c r="A19" s="2" t="s">
        <v>594</v>
      </c>
      <c r="B19" s="2" t="s">
        <v>868</v>
      </c>
      <c r="C19" s="2" t="s">
        <v>605</v>
      </c>
      <c r="D19" s="2" t="s">
        <v>249</v>
      </c>
      <c r="E19" s="340">
        <v>8.5</v>
      </c>
      <c r="F19" s="340">
        <v>6</v>
      </c>
      <c r="G19" s="340">
        <v>6</v>
      </c>
      <c r="H19" s="340">
        <v>6.5</v>
      </c>
      <c r="I19" s="340">
        <v>7</v>
      </c>
      <c r="J19" s="340">
        <v>7.5</v>
      </c>
    </row>
    <row r="20" spans="1:10" ht="17.100000000000001" customHeight="1" x14ac:dyDescent="0.25">
      <c r="A20" s="2" t="s">
        <v>595</v>
      </c>
      <c r="B20" s="2" t="s">
        <v>868</v>
      </c>
      <c r="C20" s="2" t="s">
        <v>605</v>
      </c>
      <c r="D20" s="2" t="s">
        <v>249</v>
      </c>
      <c r="E20" s="340">
        <v>7.5</v>
      </c>
      <c r="F20" s="340">
        <v>5.5</v>
      </c>
      <c r="G20" s="340">
        <v>6</v>
      </c>
      <c r="H20" s="340">
        <v>6</v>
      </c>
      <c r="I20" s="340">
        <v>6.5</v>
      </c>
      <c r="J20" s="340">
        <v>6</v>
      </c>
    </row>
    <row r="21" spans="1:10" ht="17.100000000000001" customHeight="1" x14ac:dyDescent="0.25">
      <c r="A21" s="2" t="s">
        <v>596</v>
      </c>
      <c r="B21" s="2" t="s">
        <v>868</v>
      </c>
      <c r="C21" s="2" t="s">
        <v>605</v>
      </c>
      <c r="D21" s="2" t="s">
        <v>250</v>
      </c>
      <c r="E21" s="340">
        <v>7.5</v>
      </c>
      <c r="F21" s="340">
        <v>6</v>
      </c>
      <c r="G21" s="340">
        <v>5.5</v>
      </c>
      <c r="H21" s="340">
        <v>7.5</v>
      </c>
      <c r="I21" s="340">
        <v>7.5</v>
      </c>
      <c r="J21" s="340">
        <v>7.5</v>
      </c>
    </row>
    <row r="22" spans="1:10" ht="17.100000000000001" customHeight="1" x14ac:dyDescent="0.25">
      <c r="A22" s="2" t="s">
        <v>597</v>
      </c>
      <c r="B22" s="2" t="s">
        <v>868</v>
      </c>
      <c r="C22" s="2" t="s">
        <v>605</v>
      </c>
      <c r="D22" s="2" t="s">
        <v>250</v>
      </c>
      <c r="E22" s="340">
        <v>9</v>
      </c>
      <c r="F22" s="340">
        <v>5.5</v>
      </c>
      <c r="G22" s="340">
        <v>5.5</v>
      </c>
      <c r="H22" s="340">
        <v>7.5</v>
      </c>
      <c r="I22" s="340">
        <v>7.5</v>
      </c>
      <c r="J22" s="340">
        <v>7.5</v>
      </c>
    </row>
    <row r="23" spans="1:10" ht="17.100000000000001" customHeight="1" x14ac:dyDescent="0.25">
      <c r="A23" s="2" t="s">
        <v>598</v>
      </c>
      <c r="B23" s="2" t="s">
        <v>868</v>
      </c>
      <c r="C23" s="2" t="s">
        <v>605</v>
      </c>
      <c r="D23" s="2" t="s">
        <v>250</v>
      </c>
      <c r="E23" s="340">
        <v>8.5</v>
      </c>
      <c r="F23" s="340">
        <v>5.5</v>
      </c>
      <c r="G23" s="340">
        <v>5.5</v>
      </c>
      <c r="H23" s="340">
        <v>9</v>
      </c>
      <c r="I23" s="340">
        <v>8</v>
      </c>
      <c r="J23" s="340">
        <v>8.5</v>
      </c>
    </row>
    <row r="24" spans="1:10" ht="17.100000000000001" customHeight="1" x14ac:dyDescent="0.25">
      <c r="A24" s="2" t="s">
        <v>599</v>
      </c>
      <c r="B24" s="2" t="s">
        <v>868</v>
      </c>
      <c r="C24" s="2" t="s">
        <v>605</v>
      </c>
      <c r="D24" s="2" t="s">
        <v>250</v>
      </c>
      <c r="E24" s="340">
        <v>7.5</v>
      </c>
      <c r="F24" s="340">
        <v>5.5</v>
      </c>
      <c r="G24" s="340">
        <v>5.5</v>
      </c>
      <c r="H24" s="340">
        <v>8.5</v>
      </c>
      <c r="I24" s="340">
        <v>9</v>
      </c>
      <c r="J24" s="340">
        <v>9</v>
      </c>
    </row>
    <row r="25" spans="1:10" ht="17.100000000000001" customHeight="1" x14ac:dyDescent="0.25">
      <c r="A25" s="2" t="s">
        <v>600</v>
      </c>
      <c r="B25" s="2" t="s">
        <v>868</v>
      </c>
      <c r="C25" s="2" t="s">
        <v>605</v>
      </c>
      <c r="D25" s="2" t="s">
        <v>250</v>
      </c>
      <c r="E25" s="340">
        <v>8</v>
      </c>
      <c r="F25" s="340">
        <v>6</v>
      </c>
      <c r="G25" s="340">
        <v>6</v>
      </c>
      <c r="H25" s="340">
        <v>8</v>
      </c>
      <c r="I25" s="340">
        <v>7.5</v>
      </c>
      <c r="J25" s="340">
        <v>8</v>
      </c>
    </row>
    <row r="26" spans="1:10" ht="17.100000000000001" customHeight="1" x14ac:dyDescent="0.25">
      <c r="A26" s="2" t="s">
        <v>601</v>
      </c>
      <c r="B26" s="2" t="s">
        <v>868</v>
      </c>
      <c r="C26" s="2" t="s">
        <v>605</v>
      </c>
      <c r="D26" s="2" t="s">
        <v>250</v>
      </c>
      <c r="E26" s="340">
        <v>8</v>
      </c>
      <c r="F26" s="340">
        <v>6</v>
      </c>
      <c r="G26" s="340">
        <v>5.5</v>
      </c>
      <c r="H26" s="340">
        <v>8.5</v>
      </c>
      <c r="I26" s="340">
        <v>9</v>
      </c>
      <c r="J26" s="340">
        <v>9</v>
      </c>
    </row>
    <row r="27" spans="1:10" ht="17.100000000000001" customHeight="1" x14ac:dyDescent="0.25">
      <c r="A27" s="2" t="s">
        <v>602</v>
      </c>
      <c r="B27" s="2" t="s">
        <v>868</v>
      </c>
      <c r="C27" s="2" t="s">
        <v>605</v>
      </c>
      <c r="D27" s="2" t="s">
        <v>250</v>
      </c>
      <c r="E27" s="340">
        <v>8.5</v>
      </c>
      <c r="F27" s="340">
        <v>5.5</v>
      </c>
      <c r="G27" s="340">
        <v>5.5</v>
      </c>
      <c r="H27" s="340">
        <v>8</v>
      </c>
      <c r="I27" s="340">
        <v>8</v>
      </c>
      <c r="J27" s="340">
        <v>8.5</v>
      </c>
    </row>
  </sheetData>
  <phoneticPr fontId="9" type="noConversion"/>
  <hyperlinks>
    <hyperlink ref="L9" location="'Table of contents'!A1" display="Link back to table of contents" xr:uid="{4473D8AB-74FB-4FA7-85EA-830336487BA3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BF6FB-8C6C-CF42-9181-6F63272FB6F9}">
  <dimension ref="A1:EE102"/>
  <sheetViews>
    <sheetView topLeftCell="A22" workbookViewId="0">
      <selection activeCell="M10" sqref="M10"/>
    </sheetView>
  </sheetViews>
  <sheetFormatPr defaultColWidth="3.85546875" defaultRowHeight="15" x14ac:dyDescent="0.25"/>
  <cols>
    <col min="1" max="1" width="9.5703125" style="74" customWidth="1"/>
    <col min="2" max="2" width="11.28515625" style="73" customWidth="1"/>
    <col min="3" max="3" width="5.7109375" style="73" customWidth="1"/>
    <col min="4" max="4" width="14.140625" style="74" bestFit="1" customWidth="1"/>
    <col min="5" max="5" width="5.7109375" style="74" customWidth="1"/>
    <col min="6" max="6" width="5.7109375" style="75" customWidth="1"/>
    <col min="7" max="8" width="5.7109375" style="74" customWidth="1"/>
    <col min="9" max="9" width="5.7109375" style="76" customWidth="1"/>
    <col min="10" max="10" width="5.7109375" style="75" customWidth="1"/>
    <col min="11" max="12" width="5.7109375" style="74" customWidth="1"/>
    <col min="13" max="13" width="5.7109375" style="76" customWidth="1"/>
    <col min="14" max="14" width="5.7109375" style="75" customWidth="1"/>
    <col min="15" max="15" width="5.7109375" style="76" customWidth="1"/>
    <col min="16" max="16" width="5.7109375" style="75" customWidth="1"/>
    <col min="17" max="17" width="5.7109375" style="76" customWidth="1"/>
    <col min="18" max="18" width="5.7109375" style="75" customWidth="1"/>
    <col min="19" max="19" width="5.7109375" style="76" customWidth="1"/>
    <col min="20" max="20" width="5.7109375" style="75" customWidth="1"/>
    <col min="21" max="21" width="5.7109375" style="76" customWidth="1"/>
    <col min="22" max="22" width="5.7109375" style="75" customWidth="1"/>
    <col min="23" max="23" width="5.7109375" style="76" customWidth="1"/>
    <col min="24" max="24" width="5.7109375" style="75" customWidth="1"/>
    <col min="25" max="25" width="5.7109375" style="76" customWidth="1"/>
    <col min="26" max="26" width="5.7109375" style="74" customWidth="1"/>
    <col min="27" max="35" width="5.7109375" style="77" customWidth="1"/>
    <col min="36" max="36" width="5.7109375" style="78" customWidth="1"/>
    <col min="37" max="38" width="5.7109375" style="74" customWidth="1"/>
    <col min="39" max="39" width="5.7109375" style="75" customWidth="1"/>
    <col min="40" max="41" width="5.7109375" style="74" customWidth="1"/>
    <col min="42" max="42" width="5.7109375" style="76" customWidth="1"/>
    <col min="43" max="43" width="5.7109375" style="75" customWidth="1"/>
    <col min="44" max="45" width="5.7109375" style="74" customWidth="1"/>
    <col min="46" max="46" width="5.7109375" style="76" customWidth="1"/>
    <col min="47" max="47" width="5.7109375" style="75" customWidth="1"/>
    <col min="48" max="48" width="5.7109375" style="76" customWidth="1"/>
    <col min="49" max="49" width="5.7109375" style="75" customWidth="1"/>
    <col min="50" max="50" width="5.7109375" style="76" customWidth="1"/>
    <col min="51" max="51" width="5.7109375" style="75" customWidth="1"/>
    <col min="52" max="52" width="5.7109375" style="76" customWidth="1"/>
    <col min="53" max="53" width="5.7109375" style="75" customWidth="1"/>
    <col min="54" max="54" width="5.7109375" style="76" customWidth="1"/>
    <col min="55" max="55" width="5.7109375" style="75" customWidth="1"/>
    <col min="56" max="56" width="5.7109375" style="76" customWidth="1"/>
    <col min="57" max="57" width="5.7109375" style="75" customWidth="1"/>
    <col min="58" max="58" width="5.7109375" style="76" customWidth="1"/>
    <col min="59" max="59" width="5.7109375" style="74" customWidth="1"/>
    <col min="60" max="68" width="5.7109375" style="77" customWidth="1"/>
    <col min="69" max="69" width="5.7109375" style="78" customWidth="1"/>
    <col min="70" max="70" width="14.140625" style="74" bestFit="1" customWidth="1"/>
    <col min="71" max="71" width="5.7109375" style="74" customWidth="1"/>
    <col min="72" max="72" width="5.7109375" style="75" customWidth="1"/>
    <col min="73" max="74" width="5.7109375" style="74" customWidth="1"/>
    <col min="75" max="75" width="5.7109375" style="76" customWidth="1"/>
    <col min="76" max="76" width="5.7109375" style="75" customWidth="1"/>
    <col min="77" max="78" width="5.7109375" style="74" customWidth="1"/>
    <col min="79" max="79" width="5.7109375" style="76" customWidth="1"/>
    <col min="80" max="80" width="5.7109375" style="75" customWidth="1"/>
    <col min="81" max="81" width="5.7109375" style="76" customWidth="1"/>
    <col min="82" max="82" width="5.7109375" style="75" customWidth="1"/>
    <col min="83" max="83" width="5.7109375" style="76" customWidth="1"/>
    <col min="84" max="84" width="5.7109375" style="75" customWidth="1"/>
    <col min="85" max="85" width="5.7109375" style="76" customWidth="1"/>
    <col min="86" max="86" width="5.7109375" style="75" customWidth="1"/>
    <col min="87" max="87" width="5.7109375" style="76" customWidth="1"/>
    <col min="88" max="88" width="5.7109375" style="75" customWidth="1"/>
    <col min="89" max="89" width="5.7109375" style="76" customWidth="1"/>
    <col min="90" max="90" width="5.7109375" style="75" customWidth="1"/>
    <col min="91" max="91" width="5.7109375" style="76" customWidth="1"/>
    <col min="92" max="92" width="5.7109375" style="74" customWidth="1"/>
    <col min="93" max="101" width="5.7109375" style="77" customWidth="1"/>
    <col min="102" max="102" width="5.7109375" style="78" customWidth="1"/>
    <col min="103" max="103" width="14.140625" style="74" bestFit="1" customWidth="1"/>
    <col min="104" max="104" width="5.7109375" style="74" customWidth="1"/>
    <col min="105" max="105" width="5.7109375" style="75" customWidth="1"/>
    <col min="106" max="107" width="5.7109375" style="74" customWidth="1"/>
    <col min="108" max="108" width="5.7109375" style="76" customWidth="1"/>
    <col min="109" max="109" width="5.7109375" style="75" customWidth="1"/>
    <col min="110" max="111" width="5.7109375" style="74" customWidth="1"/>
    <col min="112" max="112" width="5.7109375" style="76" customWidth="1"/>
    <col min="113" max="113" width="5.7109375" style="75" customWidth="1"/>
    <col min="114" max="114" width="5.7109375" style="76" customWidth="1"/>
    <col min="115" max="115" width="5.7109375" style="75" customWidth="1"/>
    <col min="116" max="116" width="5.7109375" style="76" customWidth="1"/>
    <col min="117" max="117" width="5.7109375" style="75" customWidth="1"/>
    <col min="118" max="118" width="5.7109375" style="76" customWidth="1"/>
    <col min="119" max="119" width="5.7109375" style="75" customWidth="1"/>
    <col min="120" max="120" width="5.7109375" style="76" customWidth="1"/>
    <col min="121" max="121" width="5.7109375" style="75" customWidth="1"/>
    <col min="122" max="122" width="5.7109375" style="76" customWidth="1"/>
    <col min="123" max="123" width="5.7109375" style="75" customWidth="1"/>
    <col min="124" max="124" width="5.7109375" style="76" customWidth="1"/>
    <col min="125" max="125" width="5.7109375" style="74" customWidth="1"/>
    <col min="126" max="134" width="5.7109375" style="77" customWidth="1"/>
    <col min="135" max="135" width="5.7109375" style="78" customWidth="1"/>
    <col min="136" max="16384" width="3.85546875" style="74"/>
  </cols>
  <sheetData>
    <row r="1" spans="1:135" x14ac:dyDescent="0.25">
      <c r="A1" s="67" t="s">
        <v>622</v>
      </c>
      <c r="F1" s="374" t="s">
        <v>806</v>
      </c>
    </row>
    <row r="2" spans="1:135" x14ac:dyDescent="0.25">
      <c r="A2" s="67" t="s">
        <v>807</v>
      </c>
    </row>
    <row r="3" spans="1:135" ht="169.5" x14ac:dyDescent="0.25">
      <c r="A3" s="79" t="s">
        <v>877</v>
      </c>
      <c r="B3" s="79" t="s">
        <v>253</v>
      </c>
      <c r="C3" s="79" t="s">
        <v>254</v>
      </c>
      <c r="D3" s="80" t="s">
        <v>876</v>
      </c>
      <c r="E3" s="79" t="s">
        <v>252</v>
      </c>
      <c r="F3" s="82" t="s">
        <v>255</v>
      </c>
      <c r="G3" s="83" t="s">
        <v>256</v>
      </c>
      <c r="H3" s="83" t="s">
        <v>257</v>
      </c>
      <c r="I3" s="84" t="s">
        <v>258</v>
      </c>
      <c r="J3" s="85" t="s">
        <v>259</v>
      </c>
      <c r="K3" s="86" t="s">
        <v>260</v>
      </c>
      <c r="L3" s="86" t="s">
        <v>261</v>
      </c>
      <c r="M3" s="87" t="s">
        <v>262</v>
      </c>
      <c r="N3" s="88" t="s">
        <v>263</v>
      </c>
      <c r="O3" s="89" t="s">
        <v>264</v>
      </c>
      <c r="P3" s="90" t="s">
        <v>265</v>
      </c>
      <c r="Q3" s="91" t="s">
        <v>266</v>
      </c>
      <c r="R3" s="92" t="s">
        <v>267</v>
      </c>
      <c r="S3" s="93" t="s">
        <v>268</v>
      </c>
      <c r="T3" s="94" t="s">
        <v>269</v>
      </c>
      <c r="U3" s="95" t="s">
        <v>270</v>
      </c>
      <c r="V3" s="96" t="s">
        <v>271</v>
      </c>
      <c r="W3" s="97" t="s">
        <v>272</v>
      </c>
      <c r="X3" s="98" t="s">
        <v>273</v>
      </c>
      <c r="Y3" s="99" t="s">
        <v>274</v>
      </c>
      <c r="Z3" s="224" t="s">
        <v>877</v>
      </c>
      <c r="AA3" s="101" t="s">
        <v>275</v>
      </c>
      <c r="AB3" s="102" t="s">
        <v>276</v>
      </c>
      <c r="AC3" s="103" t="s">
        <v>277</v>
      </c>
      <c r="AD3" s="104" t="s">
        <v>278</v>
      </c>
      <c r="AE3" s="105" t="s">
        <v>279</v>
      </c>
      <c r="AF3" s="106" t="s">
        <v>280</v>
      </c>
      <c r="AG3" s="107" t="s">
        <v>281</v>
      </c>
      <c r="AH3" s="108" t="s">
        <v>282</v>
      </c>
      <c r="AI3" s="109" t="s">
        <v>283</v>
      </c>
      <c r="AJ3" s="110"/>
      <c r="AK3" s="111"/>
      <c r="AL3" s="79" t="s">
        <v>877</v>
      </c>
      <c r="AM3" s="82" t="s">
        <v>284</v>
      </c>
      <c r="AN3" s="83" t="s">
        <v>285</v>
      </c>
      <c r="AO3" s="83" t="s">
        <v>286</v>
      </c>
      <c r="AP3" s="84" t="s">
        <v>287</v>
      </c>
      <c r="AQ3" s="85" t="s">
        <v>288</v>
      </c>
      <c r="AR3" s="86" t="s">
        <v>289</v>
      </c>
      <c r="AS3" s="86" t="s">
        <v>290</v>
      </c>
      <c r="AT3" s="87" t="s">
        <v>291</v>
      </c>
      <c r="AU3" s="88" t="s">
        <v>292</v>
      </c>
      <c r="AV3" s="89" t="s">
        <v>293</v>
      </c>
      <c r="AW3" s="90" t="s">
        <v>294</v>
      </c>
      <c r="AX3" s="91" t="s">
        <v>295</v>
      </c>
      <c r="AY3" s="92" t="s">
        <v>296</v>
      </c>
      <c r="AZ3" s="93" t="s">
        <v>297</v>
      </c>
      <c r="BA3" s="94" t="s">
        <v>298</v>
      </c>
      <c r="BB3" s="95" t="s">
        <v>299</v>
      </c>
      <c r="BC3" s="96" t="s">
        <v>300</v>
      </c>
      <c r="BD3" s="97" t="s">
        <v>301</v>
      </c>
      <c r="BE3" s="98" t="s">
        <v>302</v>
      </c>
      <c r="BF3" s="99" t="s">
        <v>303</v>
      </c>
      <c r="BG3" s="100"/>
      <c r="BH3" s="101" t="s">
        <v>275</v>
      </c>
      <c r="BI3" s="102" t="s">
        <v>276</v>
      </c>
      <c r="BJ3" s="103" t="s">
        <v>277</v>
      </c>
      <c r="BK3" s="104" t="s">
        <v>304</v>
      </c>
      <c r="BL3" s="105" t="s">
        <v>305</v>
      </c>
      <c r="BM3" s="106" t="s">
        <v>306</v>
      </c>
      <c r="BN3" s="107" t="s">
        <v>307</v>
      </c>
      <c r="BO3" s="108" t="s">
        <v>308</v>
      </c>
      <c r="BP3" s="109" t="s">
        <v>309</v>
      </c>
      <c r="BQ3" s="110"/>
      <c r="BR3" s="111"/>
      <c r="BS3" s="79" t="s">
        <v>877</v>
      </c>
      <c r="BT3" s="82" t="s">
        <v>310</v>
      </c>
      <c r="BU3" s="83" t="s">
        <v>311</v>
      </c>
      <c r="BV3" s="83" t="s">
        <v>312</v>
      </c>
      <c r="BW3" s="84" t="s">
        <v>313</v>
      </c>
      <c r="BX3" s="85" t="s">
        <v>314</v>
      </c>
      <c r="BY3" s="86" t="s">
        <v>315</v>
      </c>
      <c r="BZ3" s="86" t="s">
        <v>316</v>
      </c>
      <c r="CA3" s="87" t="s">
        <v>317</v>
      </c>
      <c r="CB3" s="88" t="s">
        <v>318</v>
      </c>
      <c r="CC3" s="89" t="s">
        <v>319</v>
      </c>
      <c r="CD3" s="90" t="s">
        <v>320</v>
      </c>
      <c r="CE3" s="91" t="s">
        <v>321</v>
      </c>
      <c r="CF3" s="92" t="s">
        <v>322</v>
      </c>
      <c r="CG3" s="93" t="s">
        <v>323</v>
      </c>
      <c r="CH3" s="94" t="s">
        <v>324</v>
      </c>
      <c r="CI3" s="95" t="s">
        <v>325</v>
      </c>
      <c r="CJ3" s="96" t="s">
        <v>326</v>
      </c>
      <c r="CK3" s="97" t="s">
        <v>327</v>
      </c>
      <c r="CL3" s="98" t="s">
        <v>328</v>
      </c>
      <c r="CM3" s="99" t="s">
        <v>329</v>
      </c>
      <c r="CN3" s="224" t="s">
        <v>877</v>
      </c>
      <c r="CO3" s="101" t="s">
        <v>330</v>
      </c>
      <c r="CP3" s="102" t="s">
        <v>331</v>
      </c>
      <c r="CQ3" s="103" t="s">
        <v>332</v>
      </c>
      <c r="CR3" s="104" t="s">
        <v>333</v>
      </c>
      <c r="CS3" s="105" t="s">
        <v>334</v>
      </c>
      <c r="CT3" s="106" t="s">
        <v>335</v>
      </c>
      <c r="CU3" s="107" t="s">
        <v>336</v>
      </c>
      <c r="CV3" s="108" t="s">
        <v>337</v>
      </c>
      <c r="CW3" s="109" t="s">
        <v>338</v>
      </c>
      <c r="CX3" s="110"/>
      <c r="CY3" s="111"/>
      <c r="CZ3" s="79" t="s">
        <v>877</v>
      </c>
      <c r="DA3" s="82" t="s">
        <v>339</v>
      </c>
      <c r="DB3" s="83" t="s">
        <v>340</v>
      </c>
      <c r="DC3" s="83" t="s">
        <v>341</v>
      </c>
      <c r="DD3" s="84" t="s">
        <v>342</v>
      </c>
      <c r="DE3" s="85" t="s">
        <v>343</v>
      </c>
      <c r="DF3" s="86" t="s">
        <v>344</v>
      </c>
      <c r="DG3" s="86" t="s">
        <v>345</v>
      </c>
      <c r="DH3" s="87" t="s">
        <v>346</v>
      </c>
      <c r="DI3" s="88" t="s">
        <v>347</v>
      </c>
      <c r="DJ3" s="89" t="s">
        <v>348</v>
      </c>
      <c r="DK3" s="90" t="s">
        <v>349</v>
      </c>
      <c r="DL3" s="91" t="s">
        <v>350</v>
      </c>
      <c r="DM3" s="92" t="s">
        <v>351</v>
      </c>
      <c r="DN3" s="93" t="s">
        <v>352</v>
      </c>
      <c r="DO3" s="94" t="s">
        <v>353</v>
      </c>
      <c r="DP3" s="95" t="s">
        <v>354</v>
      </c>
      <c r="DQ3" s="96" t="s">
        <v>355</v>
      </c>
      <c r="DR3" s="97" t="s">
        <v>356</v>
      </c>
      <c r="DS3" s="98" t="s">
        <v>357</v>
      </c>
      <c r="DT3" s="99" t="s">
        <v>358</v>
      </c>
      <c r="DU3" s="224" t="s">
        <v>877</v>
      </c>
      <c r="DV3" s="101" t="s">
        <v>359</v>
      </c>
      <c r="DW3" s="102" t="s">
        <v>360</v>
      </c>
      <c r="DX3" s="103" t="s">
        <v>361</v>
      </c>
      <c r="DY3" s="104" t="s">
        <v>362</v>
      </c>
      <c r="DZ3" s="105" t="s">
        <v>363</v>
      </c>
      <c r="EA3" s="106" t="s">
        <v>364</v>
      </c>
      <c r="EB3" s="107" t="s">
        <v>365</v>
      </c>
      <c r="EC3" s="108" t="s">
        <v>366</v>
      </c>
      <c r="ED3" s="109" t="s">
        <v>367</v>
      </c>
      <c r="EE3" s="110"/>
    </row>
    <row r="4" spans="1:135" x14ac:dyDescent="0.25">
      <c r="A4" s="79"/>
      <c r="B4" s="79"/>
      <c r="C4" s="79"/>
      <c r="D4" s="79"/>
      <c r="E4" s="81"/>
      <c r="F4" s="113"/>
      <c r="G4" s="79"/>
      <c r="H4" s="79"/>
      <c r="I4" s="114"/>
      <c r="J4" s="113"/>
      <c r="K4" s="79"/>
      <c r="L4" s="79"/>
      <c r="M4" s="114"/>
      <c r="N4" s="113"/>
      <c r="O4" s="114"/>
      <c r="P4" s="113"/>
      <c r="Q4" s="114"/>
      <c r="R4" s="113"/>
      <c r="S4" s="114"/>
      <c r="T4" s="113"/>
      <c r="U4" s="114"/>
      <c r="V4" s="113"/>
      <c r="W4" s="114"/>
      <c r="X4" s="113"/>
      <c r="Y4" s="114"/>
      <c r="Z4" s="112"/>
      <c r="AA4" s="115"/>
      <c r="AB4" s="115"/>
      <c r="AC4" s="115"/>
      <c r="AD4" s="115"/>
      <c r="AE4" s="115"/>
      <c r="AF4" s="115"/>
      <c r="AG4" s="115"/>
      <c r="AH4" s="115"/>
      <c r="AI4" s="115"/>
      <c r="AJ4" s="110"/>
      <c r="AK4" s="111"/>
      <c r="AL4" s="112"/>
      <c r="AM4" s="113"/>
      <c r="AN4" s="79"/>
      <c r="AO4" s="79"/>
      <c r="AP4" s="114"/>
      <c r="AQ4" s="113"/>
      <c r="AR4" s="79"/>
      <c r="AS4" s="79"/>
      <c r="AT4" s="114"/>
      <c r="AU4" s="113"/>
      <c r="AV4" s="114"/>
      <c r="AW4" s="113"/>
      <c r="AX4" s="114"/>
      <c r="AY4" s="113"/>
      <c r="AZ4" s="114"/>
      <c r="BA4" s="113"/>
      <c r="BB4" s="114"/>
      <c r="BC4" s="113"/>
      <c r="BD4" s="114"/>
      <c r="BE4" s="113"/>
      <c r="BF4" s="114"/>
      <c r="BG4" s="112"/>
      <c r="BH4" s="115"/>
      <c r="BI4" s="115"/>
      <c r="BJ4" s="115"/>
      <c r="BK4" s="115"/>
      <c r="BL4" s="115"/>
      <c r="BM4" s="115"/>
      <c r="BN4" s="115"/>
      <c r="BO4" s="115"/>
      <c r="BP4" s="115"/>
      <c r="BQ4" s="110"/>
      <c r="BR4" s="111"/>
      <c r="BS4" s="112"/>
      <c r="BT4" s="113"/>
      <c r="BU4" s="79"/>
      <c r="BV4" s="79"/>
      <c r="BW4" s="114"/>
      <c r="BX4" s="113"/>
      <c r="BY4" s="79"/>
      <c r="BZ4" s="79"/>
      <c r="CA4" s="114"/>
      <c r="CB4" s="113"/>
      <c r="CC4" s="114"/>
      <c r="CD4" s="113"/>
      <c r="CE4" s="114"/>
      <c r="CF4" s="113"/>
      <c r="CG4" s="114"/>
      <c r="CH4" s="113"/>
      <c r="CI4" s="114"/>
      <c r="CJ4" s="113"/>
      <c r="CK4" s="114"/>
      <c r="CL4" s="113"/>
      <c r="CM4" s="114"/>
      <c r="CN4" s="112"/>
      <c r="CO4" s="115"/>
      <c r="CP4" s="115"/>
      <c r="CQ4" s="115"/>
      <c r="CR4" s="115"/>
      <c r="CS4" s="115"/>
      <c r="CT4" s="115"/>
      <c r="CU4" s="115"/>
      <c r="CV4" s="115"/>
      <c r="CW4" s="115"/>
      <c r="CX4" s="110"/>
      <c r="CY4" s="111"/>
      <c r="CZ4" s="112"/>
      <c r="DA4" s="113"/>
      <c r="DB4" s="79"/>
      <c r="DC4" s="79"/>
      <c r="DD4" s="114"/>
      <c r="DE4" s="113"/>
      <c r="DF4" s="79"/>
      <c r="DG4" s="79"/>
      <c r="DH4" s="114"/>
      <c r="DI4" s="113"/>
      <c r="DJ4" s="114"/>
      <c r="DK4" s="113"/>
      <c r="DL4" s="114"/>
      <c r="DM4" s="113"/>
      <c r="DN4" s="114"/>
      <c r="DO4" s="113"/>
      <c r="DP4" s="114"/>
      <c r="DQ4" s="113"/>
      <c r="DR4" s="114"/>
      <c r="DS4" s="113"/>
      <c r="DT4" s="114"/>
      <c r="DU4" s="112"/>
      <c r="DV4" s="115"/>
      <c r="DW4" s="115"/>
      <c r="DX4" s="115"/>
      <c r="DY4" s="115"/>
      <c r="DZ4" s="115"/>
      <c r="EA4" s="115"/>
      <c r="EB4" s="115"/>
      <c r="EC4" s="115"/>
      <c r="ED4" s="115"/>
      <c r="EE4" s="110"/>
    </row>
    <row r="5" spans="1:135" x14ac:dyDescent="0.25">
      <c r="A5" s="112" t="s">
        <v>368</v>
      </c>
      <c r="B5" s="116" t="s">
        <v>867</v>
      </c>
      <c r="C5" s="117">
        <v>10</v>
      </c>
      <c r="D5" s="74" t="s">
        <v>249</v>
      </c>
      <c r="E5" s="112" t="s">
        <v>368</v>
      </c>
      <c r="F5" s="118">
        <v>44</v>
      </c>
      <c r="G5" s="119">
        <v>40</v>
      </c>
      <c r="H5" s="119">
        <v>25</v>
      </c>
      <c r="I5" s="120">
        <v>20</v>
      </c>
      <c r="J5" s="121">
        <v>40</v>
      </c>
      <c r="K5" s="122">
        <v>25</v>
      </c>
      <c r="L5" s="122">
        <v>20</v>
      </c>
      <c r="M5" s="123">
        <v>24</v>
      </c>
      <c r="N5" s="124">
        <v>14</v>
      </c>
      <c r="O5" s="125">
        <v>6</v>
      </c>
      <c r="P5" s="126">
        <v>8</v>
      </c>
      <c r="Q5" s="127">
        <v>5</v>
      </c>
      <c r="R5" s="128">
        <v>1</v>
      </c>
      <c r="S5" s="129">
        <v>1</v>
      </c>
      <c r="T5" s="130">
        <v>0</v>
      </c>
      <c r="U5" s="131">
        <v>1</v>
      </c>
      <c r="V5" s="132">
        <v>0</v>
      </c>
      <c r="W5" s="133">
        <v>0</v>
      </c>
      <c r="X5" s="134">
        <v>0</v>
      </c>
      <c r="Y5" s="135">
        <v>0</v>
      </c>
      <c r="Z5" s="100" t="s">
        <v>368</v>
      </c>
      <c r="AA5" s="136">
        <f t="shared" ref="AA5:AA14" si="0">AVERAGE(F5:I5)</f>
        <v>32.25</v>
      </c>
      <c r="AB5" s="137">
        <f t="shared" ref="AB5:AB14" si="1">AVERAGE(J5:M5)</f>
        <v>27.25</v>
      </c>
      <c r="AC5" s="138">
        <f t="shared" ref="AC5:AC14" si="2">AVERAGE(L5:M5)</f>
        <v>22</v>
      </c>
      <c r="AD5" s="139">
        <f t="shared" ref="AD5:AD14" si="3">AVERAGE(N5:O5)</f>
        <v>10</v>
      </c>
      <c r="AE5" s="140">
        <f t="shared" ref="AE5:AE14" si="4">AVERAGE(P5:Q5)</f>
        <v>6.5</v>
      </c>
      <c r="AF5" s="141">
        <f t="shared" ref="AF5:AF14" si="5">AVERAGE(R5:S5)</f>
        <v>1</v>
      </c>
      <c r="AG5" s="142">
        <f t="shared" ref="AG5:AG14" si="6">AVERAGE(T5:U5)</f>
        <v>0.5</v>
      </c>
      <c r="AH5" s="143">
        <f t="shared" ref="AH5:AH14" si="7">AVERAGE(V5:W5)</f>
        <v>0</v>
      </c>
      <c r="AI5" s="144">
        <f t="shared" ref="AI5:AI14" si="8">AVERAGE(X5:Y5)</f>
        <v>0</v>
      </c>
      <c r="AJ5" s="110"/>
      <c r="AK5" s="111"/>
      <c r="AL5" s="112" t="s">
        <v>368</v>
      </c>
      <c r="AM5" s="118">
        <v>85</v>
      </c>
      <c r="AN5" s="119">
        <v>67</v>
      </c>
      <c r="AO5" s="119">
        <v>41</v>
      </c>
      <c r="AP5" s="120">
        <v>33</v>
      </c>
      <c r="AQ5" s="121">
        <v>67</v>
      </c>
      <c r="AR5" s="122">
        <v>41</v>
      </c>
      <c r="AS5" s="122">
        <v>33</v>
      </c>
      <c r="AT5" s="123">
        <v>57</v>
      </c>
      <c r="AU5" s="124">
        <v>93</v>
      </c>
      <c r="AV5" s="125">
        <v>22</v>
      </c>
      <c r="AW5" s="126">
        <v>61</v>
      </c>
      <c r="AX5" s="127">
        <v>39</v>
      </c>
      <c r="AY5" s="128">
        <v>17</v>
      </c>
      <c r="AZ5" s="129">
        <v>18</v>
      </c>
      <c r="BA5" s="130">
        <v>22</v>
      </c>
      <c r="BB5" s="131">
        <v>27</v>
      </c>
      <c r="BC5" s="132">
        <v>18</v>
      </c>
      <c r="BD5" s="133">
        <v>16</v>
      </c>
      <c r="BE5" s="134">
        <v>19</v>
      </c>
      <c r="BF5" s="135">
        <v>12</v>
      </c>
      <c r="BG5" s="100" t="s">
        <v>368</v>
      </c>
      <c r="BH5" s="136">
        <f t="shared" ref="BH5:BH14" si="9">AVERAGE(AM5:AP5)</f>
        <v>56.5</v>
      </c>
      <c r="BI5" s="137">
        <f t="shared" ref="BI5:BI14" si="10">AVERAGE(AQ5:AT5)</f>
        <v>49.5</v>
      </c>
      <c r="BJ5" s="138">
        <f t="shared" ref="BJ5:BJ14" si="11">AVERAGE(AS5:AT5)</f>
        <v>45</v>
      </c>
      <c r="BK5" s="139">
        <f t="shared" ref="BK5:BK14" si="12">AVERAGE(AU5:AV5)</f>
        <v>57.5</v>
      </c>
      <c r="BL5" s="140">
        <f t="shared" ref="BL5:BL14" si="13">AVERAGE(AW5:AX5)</f>
        <v>50</v>
      </c>
      <c r="BM5" s="141">
        <f t="shared" ref="BM5:BM14" si="14">AVERAGE(AY5:AZ5)</f>
        <v>17.5</v>
      </c>
      <c r="BN5" s="142">
        <f t="shared" ref="BN5:BN14" si="15">AVERAGE(BA5:BB5)</f>
        <v>24.5</v>
      </c>
      <c r="BO5" s="143">
        <f t="shared" ref="BO5:BO14" si="16">AVERAGE(BC5:BD5)</f>
        <v>17</v>
      </c>
      <c r="BP5" s="144">
        <f t="shared" ref="BP5:BP14" si="17">AVERAGE(BE5:BF5)</f>
        <v>15.5</v>
      </c>
      <c r="BQ5" s="110"/>
      <c r="BR5" s="111"/>
      <c r="BS5" s="112" t="s">
        <v>368</v>
      </c>
      <c r="BT5" s="118">
        <v>36</v>
      </c>
      <c r="BU5" s="119">
        <v>16</v>
      </c>
      <c r="BV5" s="119">
        <v>13</v>
      </c>
      <c r="BW5" s="120">
        <v>16</v>
      </c>
      <c r="BX5" s="121">
        <v>16</v>
      </c>
      <c r="BY5" s="122">
        <v>13</v>
      </c>
      <c r="BZ5" s="122">
        <v>16</v>
      </c>
      <c r="CA5" s="123">
        <v>12</v>
      </c>
      <c r="CB5" s="124">
        <v>25</v>
      </c>
      <c r="CC5" s="125">
        <v>3</v>
      </c>
      <c r="CD5" s="126">
        <v>17</v>
      </c>
      <c r="CE5" s="127">
        <v>22</v>
      </c>
      <c r="CF5" s="128">
        <v>18</v>
      </c>
      <c r="CG5" s="129">
        <v>11</v>
      </c>
      <c r="CH5" s="130">
        <v>10</v>
      </c>
      <c r="CI5" s="131">
        <v>6</v>
      </c>
      <c r="CJ5" s="132">
        <v>14</v>
      </c>
      <c r="CK5" s="133">
        <v>14</v>
      </c>
      <c r="CL5" s="134">
        <v>11</v>
      </c>
      <c r="CM5" s="135">
        <v>10</v>
      </c>
      <c r="CN5" s="100" t="s">
        <v>368</v>
      </c>
      <c r="CO5" s="136">
        <f t="shared" ref="CO5:CO14" si="18">AVERAGE(BT5:BW5)</f>
        <v>20.25</v>
      </c>
      <c r="CP5" s="137">
        <f t="shared" ref="CP5:CP14" si="19">AVERAGE(BX5:CA5)</f>
        <v>14.25</v>
      </c>
      <c r="CQ5" s="138">
        <f t="shared" ref="CQ5:CQ14" si="20">AVERAGE(BZ5:CA5)</f>
        <v>14</v>
      </c>
      <c r="CR5" s="139">
        <f t="shared" ref="CR5:CR14" si="21">AVERAGE(CB5:CC5)</f>
        <v>14</v>
      </c>
      <c r="CS5" s="140">
        <f t="shared" ref="CS5:CS14" si="22">AVERAGE(CD5:CE5)</f>
        <v>19.5</v>
      </c>
      <c r="CT5" s="141">
        <f t="shared" ref="CT5:CT14" si="23">AVERAGE(CF5:CG5)</f>
        <v>14.5</v>
      </c>
      <c r="CU5" s="142">
        <f t="shared" ref="CU5:CU14" si="24">AVERAGE(CH5:CI5)</f>
        <v>8</v>
      </c>
      <c r="CV5" s="143">
        <f t="shared" ref="CV5:CV14" si="25">AVERAGE(CJ5:CK5)</f>
        <v>14</v>
      </c>
      <c r="CW5" s="144">
        <f t="shared" ref="CW5:CW14" si="26">AVERAGE(CL5:CM5)</f>
        <v>10.5</v>
      </c>
      <c r="CX5" s="110"/>
      <c r="CY5" s="111"/>
      <c r="CZ5" s="112" t="s">
        <v>368</v>
      </c>
      <c r="DA5" s="145">
        <v>0.79</v>
      </c>
      <c r="DB5" s="146">
        <v>0.14499999999999999</v>
      </c>
      <c r="DC5" s="146">
        <v>8.7999999999999995E-2</v>
      </c>
      <c r="DD5" s="147">
        <v>0.435</v>
      </c>
      <c r="DE5" s="148">
        <v>0.14499999999999999</v>
      </c>
      <c r="DF5" s="149">
        <v>8.7999999999999995E-2</v>
      </c>
      <c r="DG5" s="149">
        <v>0.435</v>
      </c>
      <c r="DH5" s="150">
        <v>0.14000000000000001</v>
      </c>
      <c r="DI5" s="151">
        <v>6.8000000000000005E-2</v>
      </c>
      <c r="DJ5" s="152">
        <v>0.16800000000000001</v>
      </c>
      <c r="DK5" s="153">
        <v>0.20499999999999999</v>
      </c>
      <c r="DL5" s="154">
        <v>0.65200000000000002</v>
      </c>
      <c r="DM5" s="155">
        <v>3.7480000000000002</v>
      </c>
      <c r="DN5" s="156">
        <v>8.2000000000000003E-2</v>
      </c>
      <c r="DO5" s="157">
        <v>0.46800000000000003</v>
      </c>
      <c r="DP5" s="158">
        <v>0.35499999999999998</v>
      </c>
      <c r="DQ5" s="159">
        <v>1.0149999999999999</v>
      </c>
      <c r="DR5" s="160">
        <v>2.032</v>
      </c>
      <c r="DS5" s="161">
        <v>1.6379999999999999</v>
      </c>
      <c r="DT5" s="162">
        <v>0.70299999999999996</v>
      </c>
      <c r="DU5" s="100" t="s">
        <v>368</v>
      </c>
      <c r="DV5" s="136">
        <f t="shared" ref="DV5:DV14" si="27">AVERAGE(DA5:DD5)</f>
        <v>0.36450000000000005</v>
      </c>
      <c r="DW5" s="137">
        <f t="shared" ref="DW5:DW14" si="28">AVERAGE(DE5:DH5)</f>
        <v>0.20199999999999999</v>
      </c>
      <c r="DX5" s="138">
        <f t="shared" ref="DX5:DX14" si="29">AVERAGE(DG5:DH5)</f>
        <v>0.28749999999999998</v>
      </c>
      <c r="DY5" s="139">
        <f t="shared" ref="DY5:DY14" si="30">AVERAGE(DI5:DJ5)</f>
        <v>0.11800000000000001</v>
      </c>
      <c r="DZ5" s="140">
        <f t="shared" ref="DZ5:DZ14" si="31">AVERAGE(DK5:DL5)</f>
        <v>0.42849999999999999</v>
      </c>
      <c r="EA5" s="141">
        <f t="shared" ref="EA5:EA14" si="32">AVERAGE(DM5:DN5)</f>
        <v>1.915</v>
      </c>
      <c r="EB5" s="142">
        <f t="shared" ref="EB5:EB14" si="33">AVERAGE(DO5:DP5)</f>
        <v>0.41149999999999998</v>
      </c>
      <c r="EC5" s="143">
        <f t="shared" ref="EC5:EC14" si="34">AVERAGE(DQ5:DR5)</f>
        <v>1.5234999999999999</v>
      </c>
      <c r="ED5" s="144">
        <f t="shared" ref="ED5:ED14" si="35">AVERAGE(DS5:DT5)</f>
        <v>1.1704999999999999</v>
      </c>
      <c r="EE5" s="110"/>
    </row>
    <row r="6" spans="1:135" x14ac:dyDescent="0.25">
      <c r="A6" s="112" t="s">
        <v>370</v>
      </c>
      <c r="B6" s="116" t="s">
        <v>867</v>
      </c>
      <c r="C6" s="117">
        <v>10</v>
      </c>
      <c r="D6" s="74" t="s">
        <v>249</v>
      </c>
      <c r="E6" s="112" t="s">
        <v>370</v>
      </c>
      <c r="F6" s="118">
        <v>37</v>
      </c>
      <c r="G6" s="119">
        <v>46</v>
      </c>
      <c r="H6" s="119">
        <v>34</v>
      </c>
      <c r="I6" s="120">
        <v>28</v>
      </c>
      <c r="J6" s="121">
        <v>46</v>
      </c>
      <c r="K6" s="122">
        <v>34</v>
      </c>
      <c r="L6" s="122">
        <v>28</v>
      </c>
      <c r="M6" s="123">
        <v>28</v>
      </c>
      <c r="N6" s="124">
        <v>11</v>
      </c>
      <c r="O6" s="125">
        <v>11</v>
      </c>
      <c r="P6" s="126">
        <v>7</v>
      </c>
      <c r="Q6" s="127">
        <v>9</v>
      </c>
      <c r="R6" s="128">
        <v>4</v>
      </c>
      <c r="S6" s="129">
        <v>5</v>
      </c>
      <c r="T6" s="130">
        <v>1</v>
      </c>
      <c r="U6" s="131">
        <v>2</v>
      </c>
      <c r="V6" s="132">
        <v>1</v>
      </c>
      <c r="W6" s="133">
        <v>0</v>
      </c>
      <c r="X6" s="134">
        <v>0</v>
      </c>
      <c r="Y6" s="135">
        <v>0</v>
      </c>
      <c r="Z6" s="100" t="s">
        <v>370</v>
      </c>
      <c r="AA6" s="136">
        <f t="shared" si="0"/>
        <v>36.25</v>
      </c>
      <c r="AB6" s="137">
        <f t="shared" si="1"/>
        <v>34</v>
      </c>
      <c r="AC6" s="138">
        <f t="shared" si="2"/>
        <v>28</v>
      </c>
      <c r="AD6" s="139">
        <f t="shared" si="3"/>
        <v>11</v>
      </c>
      <c r="AE6" s="140">
        <f t="shared" si="4"/>
        <v>8</v>
      </c>
      <c r="AF6" s="141">
        <f t="shared" si="5"/>
        <v>4.5</v>
      </c>
      <c r="AG6" s="142">
        <f t="shared" si="6"/>
        <v>1.5</v>
      </c>
      <c r="AH6" s="143">
        <f t="shared" si="7"/>
        <v>0.5</v>
      </c>
      <c r="AI6" s="144">
        <f t="shared" si="8"/>
        <v>0</v>
      </c>
      <c r="AJ6" s="110"/>
      <c r="AK6" s="111"/>
      <c r="AL6" s="112" t="s">
        <v>370</v>
      </c>
      <c r="AM6" s="118">
        <v>52</v>
      </c>
      <c r="AN6" s="119">
        <v>59</v>
      </c>
      <c r="AO6" s="119">
        <v>53</v>
      </c>
      <c r="AP6" s="120">
        <v>40</v>
      </c>
      <c r="AQ6" s="121">
        <v>59</v>
      </c>
      <c r="AR6" s="122">
        <v>53</v>
      </c>
      <c r="AS6" s="122">
        <v>40</v>
      </c>
      <c r="AT6" s="123">
        <v>50</v>
      </c>
      <c r="AU6" s="124">
        <v>42</v>
      </c>
      <c r="AV6" s="125">
        <v>54</v>
      </c>
      <c r="AW6" s="126">
        <v>61</v>
      </c>
      <c r="AX6" s="127">
        <v>69</v>
      </c>
      <c r="AY6" s="128">
        <v>55</v>
      </c>
      <c r="AZ6" s="129">
        <v>70</v>
      </c>
      <c r="BA6" s="130">
        <v>39</v>
      </c>
      <c r="BB6" s="131">
        <v>58</v>
      </c>
      <c r="BC6" s="132">
        <v>48</v>
      </c>
      <c r="BD6" s="133">
        <v>40</v>
      </c>
      <c r="BE6" s="134">
        <v>31</v>
      </c>
      <c r="BF6" s="135">
        <v>39</v>
      </c>
      <c r="BG6" s="100" t="s">
        <v>370</v>
      </c>
      <c r="BH6" s="136">
        <f t="shared" si="9"/>
        <v>51</v>
      </c>
      <c r="BI6" s="137">
        <f t="shared" si="10"/>
        <v>50.5</v>
      </c>
      <c r="BJ6" s="138">
        <f t="shared" si="11"/>
        <v>45</v>
      </c>
      <c r="BK6" s="139">
        <f t="shared" si="12"/>
        <v>48</v>
      </c>
      <c r="BL6" s="140">
        <f t="shared" si="13"/>
        <v>65</v>
      </c>
      <c r="BM6" s="141">
        <f t="shared" si="14"/>
        <v>62.5</v>
      </c>
      <c r="BN6" s="142">
        <f t="shared" si="15"/>
        <v>48.5</v>
      </c>
      <c r="BO6" s="143">
        <f t="shared" si="16"/>
        <v>44</v>
      </c>
      <c r="BP6" s="144">
        <f t="shared" si="17"/>
        <v>35</v>
      </c>
      <c r="BQ6" s="110"/>
      <c r="BR6" s="111"/>
      <c r="BS6" s="112" t="s">
        <v>370</v>
      </c>
      <c r="BT6" s="118">
        <v>27</v>
      </c>
      <c r="BU6" s="119">
        <v>22</v>
      </c>
      <c r="BV6" s="119">
        <v>13</v>
      </c>
      <c r="BW6" s="120">
        <v>11</v>
      </c>
      <c r="BX6" s="121">
        <v>22</v>
      </c>
      <c r="BY6" s="122">
        <v>13</v>
      </c>
      <c r="BZ6" s="122">
        <v>11</v>
      </c>
      <c r="CA6" s="123">
        <v>24</v>
      </c>
      <c r="CB6" s="124">
        <v>6</v>
      </c>
      <c r="CC6" s="125">
        <v>7</v>
      </c>
      <c r="CD6" s="126">
        <v>15</v>
      </c>
      <c r="CE6" s="127">
        <v>39</v>
      </c>
      <c r="CF6" s="128">
        <v>10</v>
      </c>
      <c r="CG6" s="129">
        <v>8</v>
      </c>
      <c r="CH6" s="130">
        <v>7</v>
      </c>
      <c r="CI6" s="131">
        <v>5</v>
      </c>
      <c r="CJ6" s="132">
        <v>3</v>
      </c>
      <c r="CK6" s="133">
        <v>6</v>
      </c>
      <c r="CL6" s="134">
        <v>8</v>
      </c>
      <c r="CM6" s="135">
        <v>5</v>
      </c>
      <c r="CN6" s="100" t="s">
        <v>370</v>
      </c>
      <c r="CO6" s="136">
        <f t="shared" si="18"/>
        <v>18.25</v>
      </c>
      <c r="CP6" s="137">
        <f t="shared" si="19"/>
        <v>17.5</v>
      </c>
      <c r="CQ6" s="138">
        <f t="shared" si="20"/>
        <v>17.5</v>
      </c>
      <c r="CR6" s="139">
        <f t="shared" si="21"/>
        <v>6.5</v>
      </c>
      <c r="CS6" s="140">
        <f t="shared" si="22"/>
        <v>27</v>
      </c>
      <c r="CT6" s="141">
        <f t="shared" si="23"/>
        <v>9</v>
      </c>
      <c r="CU6" s="142">
        <f t="shared" si="24"/>
        <v>6</v>
      </c>
      <c r="CV6" s="143">
        <f t="shared" si="25"/>
        <v>4.5</v>
      </c>
      <c r="CW6" s="144">
        <f t="shared" si="26"/>
        <v>6.5</v>
      </c>
      <c r="CX6" s="110"/>
      <c r="CY6" s="111"/>
      <c r="CZ6" s="112" t="s">
        <v>370</v>
      </c>
      <c r="DA6" s="145">
        <v>1.1930000000000001</v>
      </c>
      <c r="DB6" s="146">
        <v>1.1619999999999999</v>
      </c>
      <c r="DC6" s="146">
        <v>3.2000000000000001E-2</v>
      </c>
      <c r="DD6" s="147">
        <v>0.192</v>
      </c>
      <c r="DE6" s="148">
        <v>1.1619999999999999</v>
      </c>
      <c r="DF6" s="149">
        <v>3.2000000000000001E-2</v>
      </c>
      <c r="DG6" s="149">
        <v>0.192</v>
      </c>
      <c r="DH6" s="150">
        <v>2.8000000000000001E-2</v>
      </c>
      <c r="DI6" s="151">
        <v>0.17199999999999999</v>
      </c>
      <c r="DJ6" s="152">
        <v>0.48</v>
      </c>
      <c r="DK6" s="153">
        <v>0.54200000000000004</v>
      </c>
      <c r="DL6" s="154">
        <v>9.7000000000000003E-2</v>
      </c>
      <c r="DM6" s="155">
        <v>0.45700000000000002</v>
      </c>
      <c r="DN6" s="156">
        <v>0.19800000000000001</v>
      </c>
      <c r="DO6" s="157">
        <v>0.71499999999999997</v>
      </c>
      <c r="DP6" s="158">
        <v>0.53200000000000003</v>
      </c>
      <c r="DQ6" s="159">
        <v>0.36799999999999999</v>
      </c>
      <c r="DR6" s="160">
        <v>1.6379999999999999</v>
      </c>
      <c r="DS6" s="161">
        <v>0.35699999999999998</v>
      </c>
      <c r="DT6" s="162">
        <v>0.53300000000000003</v>
      </c>
      <c r="DU6" s="100" t="s">
        <v>370</v>
      </c>
      <c r="DV6" s="136">
        <f t="shared" si="27"/>
        <v>0.64475000000000005</v>
      </c>
      <c r="DW6" s="137">
        <f t="shared" si="28"/>
        <v>0.35349999999999998</v>
      </c>
      <c r="DX6" s="138">
        <f t="shared" si="29"/>
        <v>0.11</v>
      </c>
      <c r="DY6" s="139">
        <f t="shared" si="30"/>
        <v>0.32599999999999996</v>
      </c>
      <c r="DZ6" s="140">
        <f t="shared" si="31"/>
        <v>0.31950000000000001</v>
      </c>
      <c r="EA6" s="141">
        <f t="shared" si="32"/>
        <v>0.32750000000000001</v>
      </c>
      <c r="EB6" s="142">
        <f t="shared" si="33"/>
        <v>0.62349999999999994</v>
      </c>
      <c r="EC6" s="143">
        <f t="shared" si="34"/>
        <v>1.0029999999999999</v>
      </c>
      <c r="ED6" s="144">
        <f t="shared" si="35"/>
        <v>0.44500000000000001</v>
      </c>
      <c r="EE6" s="110"/>
    </row>
    <row r="7" spans="1:135" x14ac:dyDescent="0.25">
      <c r="A7" s="112" t="s">
        <v>371</v>
      </c>
      <c r="B7" s="116" t="s">
        <v>867</v>
      </c>
      <c r="C7" s="117">
        <v>20</v>
      </c>
      <c r="D7" s="74" t="s">
        <v>249</v>
      </c>
      <c r="E7" s="112" t="s">
        <v>371</v>
      </c>
      <c r="F7" s="118">
        <v>14</v>
      </c>
      <c r="G7" s="119">
        <v>28</v>
      </c>
      <c r="H7" s="119">
        <v>23</v>
      </c>
      <c r="I7" s="120">
        <v>16</v>
      </c>
      <c r="J7" s="121">
        <v>23</v>
      </c>
      <c r="K7" s="122">
        <v>23</v>
      </c>
      <c r="L7" s="122">
        <v>16</v>
      </c>
      <c r="M7" s="123">
        <v>16</v>
      </c>
      <c r="N7" s="124">
        <v>12</v>
      </c>
      <c r="O7" s="125">
        <v>9</v>
      </c>
      <c r="P7" s="126">
        <v>8</v>
      </c>
      <c r="Q7" s="127">
        <v>8</v>
      </c>
      <c r="R7" s="128">
        <v>3</v>
      </c>
      <c r="S7" s="129">
        <v>5</v>
      </c>
      <c r="T7" s="130">
        <v>1</v>
      </c>
      <c r="U7" s="131">
        <v>2</v>
      </c>
      <c r="V7" s="132">
        <v>0</v>
      </c>
      <c r="W7" s="133">
        <v>0</v>
      </c>
      <c r="X7" s="134">
        <v>0</v>
      </c>
      <c r="Y7" s="135">
        <v>0</v>
      </c>
      <c r="Z7" s="100" t="s">
        <v>371</v>
      </c>
      <c r="AA7" s="136">
        <f t="shared" si="0"/>
        <v>20.25</v>
      </c>
      <c r="AB7" s="137">
        <f t="shared" si="1"/>
        <v>19.5</v>
      </c>
      <c r="AC7" s="138">
        <f t="shared" si="2"/>
        <v>16</v>
      </c>
      <c r="AD7" s="139">
        <f t="shared" si="3"/>
        <v>10.5</v>
      </c>
      <c r="AE7" s="140">
        <f t="shared" si="4"/>
        <v>8</v>
      </c>
      <c r="AF7" s="141">
        <f t="shared" si="5"/>
        <v>4</v>
      </c>
      <c r="AG7" s="142">
        <f t="shared" si="6"/>
        <v>1.5</v>
      </c>
      <c r="AH7" s="143">
        <f t="shared" si="7"/>
        <v>0</v>
      </c>
      <c r="AI7" s="144">
        <f t="shared" si="8"/>
        <v>0</v>
      </c>
      <c r="AJ7" s="110"/>
      <c r="AK7" s="111"/>
      <c r="AL7" s="112" t="s">
        <v>371</v>
      </c>
      <c r="AM7" s="118">
        <v>34</v>
      </c>
      <c r="AN7" s="119">
        <v>50</v>
      </c>
      <c r="AO7" s="119">
        <v>33</v>
      </c>
      <c r="AP7" s="120">
        <v>22</v>
      </c>
      <c r="AQ7" s="121">
        <v>33</v>
      </c>
      <c r="AR7" s="122">
        <v>33</v>
      </c>
      <c r="AS7" s="122">
        <v>22</v>
      </c>
      <c r="AT7" s="123">
        <v>28</v>
      </c>
      <c r="AU7" s="124">
        <v>53</v>
      </c>
      <c r="AV7" s="125">
        <v>35</v>
      </c>
      <c r="AW7" s="126">
        <v>53</v>
      </c>
      <c r="AX7" s="127">
        <v>61</v>
      </c>
      <c r="AY7" s="128">
        <v>40</v>
      </c>
      <c r="AZ7" s="129">
        <v>61</v>
      </c>
      <c r="BA7" s="130">
        <v>44</v>
      </c>
      <c r="BB7" s="131">
        <v>57</v>
      </c>
      <c r="BC7" s="132">
        <v>37</v>
      </c>
      <c r="BD7" s="133">
        <v>45</v>
      </c>
      <c r="BE7" s="134">
        <v>26</v>
      </c>
      <c r="BF7" s="135">
        <v>41</v>
      </c>
      <c r="BG7" s="100" t="s">
        <v>371</v>
      </c>
      <c r="BH7" s="136">
        <f t="shared" si="9"/>
        <v>34.75</v>
      </c>
      <c r="BI7" s="137">
        <f t="shared" si="10"/>
        <v>29</v>
      </c>
      <c r="BJ7" s="138">
        <f t="shared" si="11"/>
        <v>25</v>
      </c>
      <c r="BK7" s="139">
        <f t="shared" si="12"/>
        <v>44</v>
      </c>
      <c r="BL7" s="140">
        <f t="shared" si="13"/>
        <v>57</v>
      </c>
      <c r="BM7" s="141">
        <f t="shared" si="14"/>
        <v>50.5</v>
      </c>
      <c r="BN7" s="142">
        <f t="shared" si="15"/>
        <v>50.5</v>
      </c>
      <c r="BO7" s="143">
        <f t="shared" si="16"/>
        <v>41</v>
      </c>
      <c r="BP7" s="144">
        <f t="shared" si="17"/>
        <v>33.5</v>
      </c>
      <c r="BQ7" s="110"/>
      <c r="BR7" s="111"/>
      <c r="BS7" s="112" t="s">
        <v>371</v>
      </c>
      <c r="BT7" s="118">
        <v>11</v>
      </c>
      <c r="BU7" s="119">
        <v>4</v>
      </c>
      <c r="BV7" s="119">
        <v>12</v>
      </c>
      <c r="BW7" s="120">
        <v>4</v>
      </c>
      <c r="BX7" s="121">
        <v>12</v>
      </c>
      <c r="BY7" s="122">
        <v>12</v>
      </c>
      <c r="BZ7" s="122">
        <v>4</v>
      </c>
      <c r="CA7" s="123">
        <v>6</v>
      </c>
      <c r="CB7" s="124">
        <v>6</v>
      </c>
      <c r="CC7" s="125">
        <v>9</v>
      </c>
      <c r="CD7" s="126">
        <v>7</v>
      </c>
      <c r="CE7" s="127">
        <v>20</v>
      </c>
      <c r="CF7" s="128">
        <v>8</v>
      </c>
      <c r="CG7" s="129">
        <v>5</v>
      </c>
      <c r="CH7" s="130">
        <v>5</v>
      </c>
      <c r="CI7" s="131">
        <v>3</v>
      </c>
      <c r="CJ7" s="132">
        <v>4</v>
      </c>
      <c r="CK7" s="133">
        <v>5</v>
      </c>
      <c r="CL7" s="134">
        <v>6</v>
      </c>
      <c r="CM7" s="135">
        <v>2</v>
      </c>
      <c r="CN7" s="100" t="s">
        <v>371</v>
      </c>
      <c r="CO7" s="136">
        <f t="shared" si="18"/>
        <v>7.75</v>
      </c>
      <c r="CP7" s="137">
        <f t="shared" si="19"/>
        <v>8.5</v>
      </c>
      <c r="CQ7" s="138">
        <f t="shared" si="20"/>
        <v>5</v>
      </c>
      <c r="CR7" s="139">
        <f t="shared" si="21"/>
        <v>7.5</v>
      </c>
      <c r="CS7" s="140">
        <f t="shared" si="22"/>
        <v>13.5</v>
      </c>
      <c r="CT7" s="141">
        <f t="shared" si="23"/>
        <v>6.5</v>
      </c>
      <c r="CU7" s="142">
        <f t="shared" si="24"/>
        <v>4</v>
      </c>
      <c r="CV7" s="143">
        <f t="shared" si="25"/>
        <v>4.5</v>
      </c>
      <c r="CW7" s="144">
        <f t="shared" si="26"/>
        <v>4</v>
      </c>
      <c r="CX7" s="110"/>
      <c r="CY7" s="111"/>
      <c r="CZ7" s="112" t="s">
        <v>371</v>
      </c>
      <c r="DA7" s="145">
        <v>1.7529999999999999</v>
      </c>
      <c r="DB7" s="146">
        <v>0.88500000000000001</v>
      </c>
      <c r="DC7" s="146">
        <v>0.81799999999999995</v>
      </c>
      <c r="DD7" s="147">
        <v>0.61499999999999999</v>
      </c>
      <c r="DE7" s="148">
        <v>0.81799999999999995</v>
      </c>
      <c r="DF7" s="149">
        <v>0.81799999999999995</v>
      </c>
      <c r="DG7" s="149">
        <v>0.61499999999999999</v>
      </c>
      <c r="DH7" s="150">
        <v>0.65500000000000003</v>
      </c>
      <c r="DI7" s="151">
        <v>0.185</v>
      </c>
      <c r="DJ7" s="152">
        <v>1.4930000000000001</v>
      </c>
      <c r="DK7" s="153">
        <v>0.107</v>
      </c>
      <c r="DL7" s="154">
        <v>0.17499999999999999</v>
      </c>
      <c r="DM7" s="155">
        <v>0.55200000000000005</v>
      </c>
      <c r="DN7" s="156">
        <v>1.002</v>
      </c>
      <c r="DO7" s="157">
        <v>1.5329999999999999</v>
      </c>
      <c r="DP7" s="158">
        <v>0.73699999999999999</v>
      </c>
      <c r="DQ7" s="159">
        <v>0.16800000000000001</v>
      </c>
      <c r="DR7" s="160">
        <v>1.97</v>
      </c>
      <c r="DS7" s="161">
        <v>1.0349999999999999</v>
      </c>
      <c r="DT7" s="162">
        <v>0.74199999999999999</v>
      </c>
      <c r="DU7" s="100" t="s">
        <v>371</v>
      </c>
      <c r="DV7" s="136">
        <f t="shared" si="27"/>
        <v>1.0177499999999999</v>
      </c>
      <c r="DW7" s="137">
        <f t="shared" si="28"/>
        <v>0.72649999999999992</v>
      </c>
      <c r="DX7" s="138">
        <f t="shared" si="29"/>
        <v>0.63500000000000001</v>
      </c>
      <c r="DY7" s="139">
        <f t="shared" si="30"/>
        <v>0.83900000000000008</v>
      </c>
      <c r="DZ7" s="140">
        <f t="shared" si="31"/>
        <v>0.14099999999999999</v>
      </c>
      <c r="EA7" s="141">
        <f t="shared" si="32"/>
        <v>0.77700000000000002</v>
      </c>
      <c r="EB7" s="142">
        <f t="shared" si="33"/>
        <v>1.135</v>
      </c>
      <c r="EC7" s="143">
        <f t="shared" si="34"/>
        <v>1.069</v>
      </c>
      <c r="ED7" s="144">
        <f t="shared" si="35"/>
        <v>0.88849999999999996</v>
      </c>
      <c r="EE7" s="110"/>
    </row>
    <row r="8" spans="1:135" x14ac:dyDescent="0.25">
      <c r="A8" s="112" t="s">
        <v>372</v>
      </c>
      <c r="B8" s="116" t="s">
        <v>867</v>
      </c>
      <c r="C8" s="117">
        <v>20</v>
      </c>
      <c r="D8" s="74" t="s">
        <v>249</v>
      </c>
      <c r="E8" s="112" t="s">
        <v>372</v>
      </c>
      <c r="F8" s="118">
        <v>39</v>
      </c>
      <c r="G8" s="119">
        <v>35</v>
      </c>
      <c r="H8" s="119">
        <v>40</v>
      </c>
      <c r="I8" s="120">
        <v>35</v>
      </c>
      <c r="J8" s="121">
        <v>40</v>
      </c>
      <c r="K8" s="122">
        <v>40</v>
      </c>
      <c r="L8" s="122">
        <v>35</v>
      </c>
      <c r="M8" s="123">
        <v>42</v>
      </c>
      <c r="N8" s="124">
        <v>27</v>
      </c>
      <c r="O8" s="125">
        <v>20</v>
      </c>
      <c r="P8" s="126">
        <v>13</v>
      </c>
      <c r="Q8" s="127">
        <v>19</v>
      </c>
      <c r="R8" s="128">
        <v>7</v>
      </c>
      <c r="S8" s="129">
        <v>5</v>
      </c>
      <c r="T8" s="130">
        <v>2</v>
      </c>
      <c r="U8" s="131">
        <v>3</v>
      </c>
      <c r="V8" s="132">
        <v>1</v>
      </c>
      <c r="W8" s="133">
        <v>1</v>
      </c>
      <c r="X8" s="134">
        <v>0</v>
      </c>
      <c r="Y8" s="135">
        <v>0</v>
      </c>
      <c r="Z8" s="100" t="s">
        <v>372</v>
      </c>
      <c r="AA8" s="136">
        <f t="shared" si="0"/>
        <v>37.25</v>
      </c>
      <c r="AB8" s="137">
        <f t="shared" si="1"/>
        <v>39.25</v>
      </c>
      <c r="AC8" s="138">
        <f t="shared" si="2"/>
        <v>38.5</v>
      </c>
      <c r="AD8" s="139">
        <f t="shared" si="3"/>
        <v>23.5</v>
      </c>
      <c r="AE8" s="140">
        <f t="shared" si="4"/>
        <v>16</v>
      </c>
      <c r="AF8" s="141">
        <f t="shared" si="5"/>
        <v>6</v>
      </c>
      <c r="AG8" s="142">
        <f t="shared" si="6"/>
        <v>2.5</v>
      </c>
      <c r="AH8" s="143">
        <f t="shared" si="7"/>
        <v>1</v>
      </c>
      <c r="AI8" s="144">
        <f t="shared" si="8"/>
        <v>0</v>
      </c>
      <c r="AJ8" s="110"/>
      <c r="AK8" s="111"/>
      <c r="AL8" s="112" t="s">
        <v>372</v>
      </c>
      <c r="AM8" s="118">
        <v>67</v>
      </c>
      <c r="AN8" s="119">
        <v>63</v>
      </c>
      <c r="AO8" s="119">
        <v>73</v>
      </c>
      <c r="AP8" s="120">
        <v>62</v>
      </c>
      <c r="AQ8" s="121">
        <v>73</v>
      </c>
      <c r="AR8" s="122">
        <v>73</v>
      </c>
      <c r="AS8" s="122">
        <v>62</v>
      </c>
      <c r="AT8" s="123">
        <v>70</v>
      </c>
      <c r="AU8" s="124">
        <v>102</v>
      </c>
      <c r="AV8" s="125">
        <v>88</v>
      </c>
      <c r="AW8" s="126">
        <v>83</v>
      </c>
      <c r="AX8" s="127">
        <v>123</v>
      </c>
      <c r="AY8" s="128">
        <v>89</v>
      </c>
      <c r="AZ8" s="129">
        <v>71</v>
      </c>
      <c r="BA8" s="130">
        <v>70</v>
      </c>
      <c r="BB8" s="131">
        <v>79</v>
      </c>
      <c r="BC8" s="132">
        <v>90</v>
      </c>
      <c r="BD8" s="133">
        <v>72</v>
      </c>
      <c r="BE8" s="134">
        <v>65</v>
      </c>
      <c r="BF8" s="135">
        <v>38</v>
      </c>
      <c r="BG8" s="100" t="s">
        <v>372</v>
      </c>
      <c r="BH8" s="136">
        <f t="shared" si="9"/>
        <v>66.25</v>
      </c>
      <c r="BI8" s="137">
        <f t="shared" si="10"/>
        <v>69.5</v>
      </c>
      <c r="BJ8" s="138">
        <f t="shared" si="11"/>
        <v>66</v>
      </c>
      <c r="BK8" s="139">
        <f t="shared" si="12"/>
        <v>95</v>
      </c>
      <c r="BL8" s="140">
        <f t="shared" si="13"/>
        <v>103</v>
      </c>
      <c r="BM8" s="141">
        <f t="shared" si="14"/>
        <v>80</v>
      </c>
      <c r="BN8" s="142">
        <f t="shared" si="15"/>
        <v>74.5</v>
      </c>
      <c r="BO8" s="143">
        <f t="shared" si="16"/>
        <v>81</v>
      </c>
      <c r="BP8" s="144">
        <f t="shared" si="17"/>
        <v>51.5</v>
      </c>
      <c r="BQ8" s="110"/>
      <c r="BR8" s="111"/>
      <c r="BS8" s="112" t="s">
        <v>372</v>
      </c>
      <c r="BT8" s="118">
        <v>22</v>
      </c>
      <c r="BU8" s="119">
        <v>46</v>
      </c>
      <c r="BV8" s="119">
        <v>24</v>
      </c>
      <c r="BW8" s="120">
        <v>14</v>
      </c>
      <c r="BX8" s="121">
        <v>24</v>
      </c>
      <c r="BY8" s="122">
        <v>24</v>
      </c>
      <c r="BZ8" s="122">
        <v>14</v>
      </c>
      <c r="CA8" s="123">
        <v>13</v>
      </c>
      <c r="CB8" s="124">
        <v>29</v>
      </c>
      <c r="CC8" s="125">
        <v>16</v>
      </c>
      <c r="CD8" s="126">
        <v>21</v>
      </c>
      <c r="CE8" s="127">
        <v>17</v>
      </c>
      <c r="CF8" s="128">
        <v>14</v>
      </c>
      <c r="CG8" s="129">
        <v>24</v>
      </c>
      <c r="CH8" s="130">
        <v>18</v>
      </c>
      <c r="CI8" s="131">
        <v>16</v>
      </c>
      <c r="CJ8" s="132">
        <v>10</v>
      </c>
      <c r="CK8" s="133">
        <v>5</v>
      </c>
      <c r="CL8" s="134">
        <v>6</v>
      </c>
      <c r="CM8" s="135">
        <v>10</v>
      </c>
      <c r="CN8" s="100" t="s">
        <v>372</v>
      </c>
      <c r="CO8" s="136">
        <f t="shared" si="18"/>
        <v>26.5</v>
      </c>
      <c r="CP8" s="137">
        <f t="shared" si="19"/>
        <v>18.75</v>
      </c>
      <c r="CQ8" s="138">
        <f t="shared" si="20"/>
        <v>13.5</v>
      </c>
      <c r="CR8" s="139">
        <f t="shared" si="21"/>
        <v>22.5</v>
      </c>
      <c r="CS8" s="140">
        <f t="shared" si="22"/>
        <v>19</v>
      </c>
      <c r="CT8" s="141">
        <f t="shared" si="23"/>
        <v>19</v>
      </c>
      <c r="CU8" s="142">
        <f t="shared" si="24"/>
        <v>17</v>
      </c>
      <c r="CV8" s="143">
        <f t="shared" si="25"/>
        <v>7.5</v>
      </c>
      <c r="CW8" s="144">
        <f t="shared" si="26"/>
        <v>8</v>
      </c>
      <c r="CX8" s="110"/>
      <c r="CY8" s="111"/>
      <c r="CZ8" s="112" t="s">
        <v>372</v>
      </c>
      <c r="DA8" s="145">
        <v>4.6500000000000004</v>
      </c>
      <c r="DB8" s="146">
        <v>0.438</v>
      </c>
      <c r="DC8" s="146">
        <v>0.36499999999999999</v>
      </c>
      <c r="DD8" s="147">
        <v>1.508</v>
      </c>
      <c r="DE8" s="148">
        <v>0.36499999999999999</v>
      </c>
      <c r="DF8" s="149">
        <v>0.36499999999999999</v>
      </c>
      <c r="DG8" s="149">
        <v>1.508</v>
      </c>
      <c r="DH8" s="150">
        <v>0.21299999999999999</v>
      </c>
      <c r="DI8" s="151">
        <v>0.42499999999999999</v>
      </c>
      <c r="DJ8" s="152">
        <v>0.88300000000000001</v>
      </c>
      <c r="DK8" s="153">
        <v>0.89200000000000002</v>
      </c>
      <c r="DL8" s="154">
        <v>0.06</v>
      </c>
      <c r="DM8" s="155">
        <v>0.73699999999999999</v>
      </c>
      <c r="DN8" s="156">
        <v>1.1319999999999999</v>
      </c>
      <c r="DO8" s="157">
        <v>0.372</v>
      </c>
      <c r="DP8" s="158">
        <v>0.44800000000000001</v>
      </c>
      <c r="DQ8" s="159">
        <v>0.36699999999999999</v>
      </c>
      <c r="DR8" s="160">
        <v>0.48499999999999999</v>
      </c>
      <c r="DS8" s="161">
        <v>0.28699999999999998</v>
      </c>
      <c r="DT8" s="162">
        <v>0.76700000000000002</v>
      </c>
      <c r="DU8" s="100" t="s">
        <v>372</v>
      </c>
      <c r="DV8" s="136">
        <f t="shared" si="27"/>
        <v>1.7402500000000001</v>
      </c>
      <c r="DW8" s="137">
        <f t="shared" si="28"/>
        <v>0.61275000000000002</v>
      </c>
      <c r="DX8" s="138">
        <f t="shared" si="29"/>
        <v>0.86050000000000004</v>
      </c>
      <c r="DY8" s="139">
        <f t="shared" si="30"/>
        <v>0.65400000000000003</v>
      </c>
      <c r="DZ8" s="140">
        <f t="shared" si="31"/>
        <v>0.47599999999999998</v>
      </c>
      <c r="EA8" s="141">
        <f t="shared" si="32"/>
        <v>0.93449999999999989</v>
      </c>
      <c r="EB8" s="142">
        <f t="shared" si="33"/>
        <v>0.41000000000000003</v>
      </c>
      <c r="EC8" s="143">
        <f t="shared" si="34"/>
        <v>0.42599999999999999</v>
      </c>
      <c r="ED8" s="144">
        <f t="shared" si="35"/>
        <v>0.52700000000000002</v>
      </c>
      <c r="EE8" s="110"/>
    </row>
    <row r="9" spans="1:135" x14ac:dyDescent="0.25">
      <c r="A9" s="112" t="s">
        <v>373</v>
      </c>
      <c r="B9" s="116" t="s">
        <v>867</v>
      </c>
      <c r="C9" s="117">
        <v>20</v>
      </c>
      <c r="D9" s="74" t="s">
        <v>249</v>
      </c>
      <c r="E9" s="112" t="s">
        <v>373</v>
      </c>
      <c r="F9" s="118">
        <v>20</v>
      </c>
      <c r="G9" s="119">
        <v>22</v>
      </c>
      <c r="H9" s="119">
        <v>17</v>
      </c>
      <c r="I9" s="120">
        <v>20</v>
      </c>
      <c r="J9" s="121">
        <v>17</v>
      </c>
      <c r="K9" s="122">
        <v>17</v>
      </c>
      <c r="L9" s="122">
        <v>20</v>
      </c>
      <c r="M9" s="123">
        <v>15</v>
      </c>
      <c r="N9" s="124">
        <v>3</v>
      </c>
      <c r="O9" s="125">
        <v>7</v>
      </c>
      <c r="P9" s="126">
        <v>4</v>
      </c>
      <c r="Q9" s="127">
        <v>4</v>
      </c>
      <c r="R9" s="128">
        <v>1</v>
      </c>
      <c r="S9" s="129">
        <v>0</v>
      </c>
      <c r="T9" s="130">
        <v>0</v>
      </c>
      <c r="U9" s="131">
        <v>0</v>
      </c>
      <c r="V9" s="132">
        <v>0</v>
      </c>
      <c r="W9" s="133">
        <v>0</v>
      </c>
      <c r="X9" s="134">
        <v>0</v>
      </c>
      <c r="Y9" s="135">
        <v>0</v>
      </c>
      <c r="Z9" s="100" t="s">
        <v>373</v>
      </c>
      <c r="AA9" s="136">
        <f t="shared" si="0"/>
        <v>19.75</v>
      </c>
      <c r="AB9" s="137">
        <f t="shared" si="1"/>
        <v>17.25</v>
      </c>
      <c r="AC9" s="138">
        <f t="shared" si="2"/>
        <v>17.5</v>
      </c>
      <c r="AD9" s="139">
        <f t="shared" si="3"/>
        <v>5</v>
      </c>
      <c r="AE9" s="140">
        <f t="shared" si="4"/>
        <v>4</v>
      </c>
      <c r="AF9" s="141">
        <f t="shared" si="5"/>
        <v>0.5</v>
      </c>
      <c r="AG9" s="142">
        <f t="shared" si="6"/>
        <v>0</v>
      </c>
      <c r="AH9" s="143">
        <f t="shared" si="7"/>
        <v>0</v>
      </c>
      <c r="AI9" s="144">
        <f t="shared" si="8"/>
        <v>0</v>
      </c>
      <c r="AJ9" s="110"/>
      <c r="AK9" s="111"/>
      <c r="AL9" s="112" t="s">
        <v>373</v>
      </c>
      <c r="AM9" s="118">
        <v>27</v>
      </c>
      <c r="AN9" s="119">
        <v>27</v>
      </c>
      <c r="AO9" s="119">
        <v>23</v>
      </c>
      <c r="AP9" s="120">
        <v>22</v>
      </c>
      <c r="AQ9" s="121">
        <v>23</v>
      </c>
      <c r="AR9" s="122">
        <v>23</v>
      </c>
      <c r="AS9" s="122">
        <v>22</v>
      </c>
      <c r="AT9" s="123">
        <v>21</v>
      </c>
      <c r="AU9" s="124">
        <v>10</v>
      </c>
      <c r="AV9" s="125">
        <v>21</v>
      </c>
      <c r="AW9" s="126">
        <v>28</v>
      </c>
      <c r="AX9" s="127">
        <v>25</v>
      </c>
      <c r="AY9" s="128">
        <v>20</v>
      </c>
      <c r="AZ9" s="129">
        <v>8</v>
      </c>
      <c r="BA9" s="130">
        <v>5</v>
      </c>
      <c r="BB9" s="131">
        <v>12</v>
      </c>
      <c r="BC9" s="132">
        <v>8</v>
      </c>
      <c r="BD9" s="133">
        <v>7</v>
      </c>
      <c r="BE9" s="134">
        <v>4</v>
      </c>
      <c r="BF9" s="135">
        <v>5</v>
      </c>
      <c r="BG9" s="100" t="s">
        <v>373</v>
      </c>
      <c r="BH9" s="136">
        <f t="shared" si="9"/>
        <v>24.75</v>
      </c>
      <c r="BI9" s="137">
        <f t="shared" si="10"/>
        <v>22.25</v>
      </c>
      <c r="BJ9" s="138">
        <f t="shared" si="11"/>
        <v>21.5</v>
      </c>
      <c r="BK9" s="139">
        <f t="shared" si="12"/>
        <v>15.5</v>
      </c>
      <c r="BL9" s="140">
        <f t="shared" si="13"/>
        <v>26.5</v>
      </c>
      <c r="BM9" s="141">
        <f t="shared" si="14"/>
        <v>14</v>
      </c>
      <c r="BN9" s="142">
        <f t="shared" si="15"/>
        <v>8.5</v>
      </c>
      <c r="BO9" s="143">
        <f t="shared" si="16"/>
        <v>7.5</v>
      </c>
      <c r="BP9" s="144">
        <f t="shared" si="17"/>
        <v>4.5</v>
      </c>
      <c r="BQ9" s="110"/>
      <c r="BR9" s="111"/>
      <c r="BS9" s="112" t="s">
        <v>373</v>
      </c>
      <c r="BT9" s="118">
        <v>26</v>
      </c>
      <c r="BU9" s="119">
        <v>20</v>
      </c>
      <c r="BV9" s="119">
        <v>15</v>
      </c>
      <c r="BW9" s="120">
        <v>18</v>
      </c>
      <c r="BX9" s="121">
        <v>15</v>
      </c>
      <c r="BY9" s="122">
        <v>15</v>
      </c>
      <c r="BZ9" s="122">
        <v>18</v>
      </c>
      <c r="CA9" s="123">
        <v>12</v>
      </c>
      <c r="CB9" s="124">
        <v>11</v>
      </c>
      <c r="CC9" s="125">
        <v>5</v>
      </c>
      <c r="CD9" s="126">
        <v>14</v>
      </c>
      <c r="CE9" s="127">
        <v>7</v>
      </c>
      <c r="CF9" s="128">
        <v>6</v>
      </c>
      <c r="CG9" s="129">
        <v>8</v>
      </c>
      <c r="CH9" s="130">
        <v>6</v>
      </c>
      <c r="CI9" s="131">
        <v>6</v>
      </c>
      <c r="CJ9" s="132">
        <v>9</v>
      </c>
      <c r="CK9" s="133">
        <v>3</v>
      </c>
      <c r="CL9" s="134">
        <v>3</v>
      </c>
      <c r="CM9" s="135">
        <v>5</v>
      </c>
      <c r="CN9" s="100" t="s">
        <v>373</v>
      </c>
      <c r="CO9" s="136">
        <f t="shared" si="18"/>
        <v>19.75</v>
      </c>
      <c r="CP9" s="137">
        <f t="shared" si="19"/>
        <v>15</v>
      </c>
      <c r="CQ9" s="138">
        <f t="shared" si="20"/>
        <v>15</v>
      </c>
      <c r="CR9" s="139">
        <f t="shared" si="21"/>
        <v>8</v>
      </c>
      <c r="CS9" s="140">
        <f t="shared" si="22"/>
        <v>10.5</v>
      </c>
      <c r="CT9" s="141">
        <f t="shared" si="23"/>
        <v>7</v>
      </c>
      <c r="CU9" s="142">
        <f t="shared" si="24"/>
        <v>6</v>
      </c>
      <c r="CV9" s="143">
        <f t="shared" si="25"/>
        <v>6</v>
      </c>
      <c r="CW9" s="144">
        <f t="shared" si="26"/>
        <v>4</v>
      </c>
      <c r="CX9" s="110"/>
      <c r="CY9" s="111"/>
      <c r="CZ9" s="112" t="s">
        <v>373</v>
      </c>
      <c r="DA9" s="145">
        <v>2.5019999999999998</v>
      </c>
      <c r="DB9" s="146">
        <v>0.25800000000000001</v>
      </c>
      <c r="DC9" s="146">
        <v>0.13300000000000001</v>
      </c>
      <c r="DD9" s="147">
        <v>0.26700000000000002</v>
      </c>
      <c r="DE9" s="148">
        <v>0.13300000000000001</v>
      </c>
      <c r="DF9" s="149">
        <v>0.13300000000000001</v>
      </c>
      <c r="DG9" s="149">
        <v>0.26700000000000002</v>
      </c>
      <c r="DH9" s="150">
        <v>0.22500000000000001</v>
      </c>
      <c r="DI9" s="151">
        <v>5.0750000000000002</v>
      </c>
      <c r="DJ9" s="152">
        <v>1.7330000000000001</v>
      </c>
      <c r="DK9" s="153">
        <v>1.845</v>
      </c>
      <c r="DL9" s="154">
        <v>1.78</v>
      </c>
      <c r="DM9" s="155">
        <v>0.71</v>
      </c>
      <c r="DN9" s="156">
        <v>2.56</v>
      </c>
      <c r="DO9" s="157">
        <v>1.4470000000000001</v>
      </c>
      <c r="DP9" s="158">
        <v>0.157</v>
      </c>
      <c r="DQ9" s="159">
        <v>2.9729999999999999</v>
      </c>
      <c r="DR9" s="160">
        <v>7.0000000000000007E-2</v>
      </c>
      <c r="DS9" s="161">
        <v>5.3280000000000003</v>
      </c>
      <c r="DT9" s="162">
        <v>1.127</v>
      </c>
      <c r="DU9" s="100" t="s">
        <v>373</v>
      </c>
      <c r="DV9" s="136">
        <f t="shared" si="27"/>
        <v>0.78999999999999992</v>
      </c>
      <c r="DW9" s="137">
        <f t="shared" si="28"/>
        <v>0.1895</v>
      </c>
      <c r="DX9" s="138">
        <f t="shared" si="29"/>
        <v>0.246</v>
      </c>
      <c r="DY9" s="139">
        <f t="shared" si="30"/>
        <v>3.4039999999999999</v>
      </c>
      <c r="DZ9" s="140">
        <f t="shared" si="31"/>
        <v>1.8125</v>
      </c>
      <c r="EA9" s="141">
        <f t="shared" si="32"/>
        <v>1.635</v>
      </c>
      <c r="EB9" s="142">
        <f t="shared" si="33"/>
        <v>0.80200000000000005</v>
      </c>
      <c r="EC9" s="143">
        <f t="shared" si="34"/>
        <v>1.5214999999999999</v>
      </c>
      <c r="ED9" s="144">
        <f t="shared" si="35"/>
        <v>3.2275</v>
      </c>
      <c r="EE9" s="110"/>
    </row>
    <row r="10" spans="1:135" x14ac:dyDescent="0.25">
      <c r="A10" s="112" t="s">
        <v>374</v>
      </c>
      <c r="B10" s="116" t="s">
        <v>868</v>
      </c>
      <c r="C10" s="117">
        <v>7</v>
      </c>
      <c r="D10" s="74" t="s">
        <v>249</v>
      </c>
      <c r="E10" s="112" t="s">
        <v>374</v>
      </c>
      <c r="F10" s="118">
        <v>55</v>
      </c>
      <c r="G10" s="119">
        <v>54</v>
      </c>
      <c r="H10" s="119">
        <v>55</v>
      </c>
      <c r="I10" s="120">
        <v>49</v>
      </c>
      <c r="J10" s="121">
        <v>54</v>
      </c>
      <c r="K10" s="122">
        <v>55</v>
      </c>
      <c r="L10" s="122">
        <v>49</v>
      </c>
      <c r="M10" s="123">
        <v>34</v>
      </c>
      <c r="N10" s="124">
        <v>8</v>
      </c>
      <c r="O10" s="125">
        <v>21</v>
      </c>
      <c r="P10" s="126">
        <v>6</v>
      </c>
      <c r="Q10" s="127">
        <v>8</v>
      </c>
      <c r="R10" s="128">
        <v>3</v>
      </c>
      <c r="S10" s="129">
        <v>7</v>
      </c>
      <c r="T10" s="130">
        <v>5</v>
      </c>
      <c r="U10" s="131">
        <v>4</v>
      </c>
      <c r="V10" s="132">
        <v>2</v>
      </c>
      <c r="W10" s="133">
        <v>1</v>
      </c>
      <c r="X10" s="134">
        <v>0</v>
      </c>
      <c r="Y10" s="135">
        <v>0</v>
      </c>
      <c r="Z10" s="100" t="s">
        <v>374</v>
      </c>
      <c r="AA10" s="136">
        <f t="shared" si="0"/>
        <v>53.25</v>
      </c>
      <c r="AB10" s="137">
        <f t="shared" si="1"/>
        <v>48</v>
      </c>
      <c r="AC10" s="138">
        <f t="shared" si="2"/>
        <v>41.5</v>
      </c>
      <c r="AD10" s="139">
        <f t="shared" si="3"/>
        <v>14.5</v>
      </c>
      <c r="AE10" s="140">
        <f t="shared" si="4"/>
        <v>7</v>
      </c>
      <c r="AF10" s="141">
        <f t="shared" si="5"/>
        <v>5</v>
      </c>
      <c r="AG10" s="142">
        <f t="shared" si="6"/>
        <v>4.5</v>
      </c>
      <c r="AH10" s="143">
        <f t="shared" si="7"/>
        <v>1.5</v>
      </c>
      <c r="AI10" s="144">
        <f t="shared" si="8"/>
        <v>0</v>
      </c>
      <c r="AJ10" s="110"/>
      <c r="AK10" s="111"/>
      <c r="AL10" s="112" t="s">
        <v>374</v>
      </c>
      <c r="AM10" s="118">
        <v>77</v>
      </c>
      <c r="AN10" s="119">
        <v>66</v>
      </c>
      <c r="AO10" s="119">
        <v>70</v>
      </c>
      <c r="AP10" s="120">
        <v>59</v>
      </c>
      <c r="AQ10" s="121">
        <v>66</v>
      </c>
      <c r="AR10" s="122">
        <v>70</v>
      </c>
      <c r="AS10" s="122">
        <v>59</v>
      </c>
      <c r="AT10" s="123">
        <v>36</v>
      </c>
      <c r="AU10" s="124">
        <v>24</v>
      </c>
      <c r="AV10" s="125">
        <v>69</v>
      </c>
      <c r="AW10" s="126">
        <v>39</v>
      </c>
      <c r="AX10" s="127">
        <v>48</v>
      </c>
      <c r="AY10" s="128">
        <v>42</v>
      </c>
      <c r="AZ10" s="129">
        <v>92</v>
      </c>
      <c r="BA10" s="130">
        <v>122</v>
      </c>
      <c r="BB10" s="131">
        <v>98</v>
      </c>
      <c r="BC10" s="132">
        <v>99</v>
      </c>
      <c r="BD10" s="133">
        <v>78</v>
      </c>
      <c r="BE10" s="134">
        <v>63</v>
      </c>
      <c r="BF10" s="135">
        <v>54</v>
      </c>
      <c r="BG10" s="100" t="s">
        <v>374</v>
      </c>
      <c r="BH10" s="136">
        <f t="shared" si="9"/>
        <v>68</v>
      </c>
      <c r="BI10" s="137">
        <f t="shared" si="10"/>
        <v>57.75</v>
      </c>
      <c r="BJ10" s="138">
        <f t="shared" si="11"/>
        <v>47.5</v>
      </c>
      <c r="BK10" s="139">
        <f t="shared" si="12"/>
        <v>46.5</v>
      </c>
      <c r="BL10" s="140">
        <f t="shared" si="13"/>
        <v>43.5</v>
      </c>
      <c r="BM10" s="141">
        <f t="shared" si="14"/>
        <v>67</v>
      </c>
      <c r="BN10" s="142">
        <f t="shared" si="15"/>
        <v>110</v>
      </c>
      <c r="BO10" s="143">
        <f t="shared" si="16"/>
        <v>88.5</v>
      </c>
      <c r="BP10" s="144">
        <f t="shared" si="17"/>
        <v>58.5</v>
      </c>
      <c r="BQ10" s="110"/>
      <c r="BR10" s="111"/>
      <c r="BS10" s="112" t="s">
        <v>374</v>
      </c>
      <c r="BT10" s="118">
        <v>31</v>
      </c>
      <c r="BU10" s="119">
        <v>19</v>
      </c>
      <c r="BV10" s="119">
        <v>15</v>
      </c>
      <c r="BW10" s="120">
        <v>17</v>
      </c>
      <c r="BX10" s="121">
        <v>19</v>
      </c>
      <c r="BY10" s="122">
        <v>15</v>
      </c>
      <c r="BZ10" s="122">
        <v>17</v>
      </c>
      <c r="CA10" s="123">
        <v>5</v>
      </c>
      <c r="CB10" s="124">
        <v>8</v>
      </c>
      <c r="CC10" s="125">
        <v>6</v>
      </c>
      <c r="CD10" s="126">
        <v>5</v>
      </c>
      <c r="CE10" s="127">
        <v>4</v>
      </c>
      <c r="CF10" s="128">
        <v>1</v>
      </c>
      <c r="CG10" s="129">
        <v>8</v>
      </c>
      <c r="CH10" s="130">
        <v>3</v>
      </c>
      <c r="CI10" s="131">
        <v>8</v>
      </c>
      <c r="CJ10" s="132">
        <v>4</v>
      </c>
      <c r="CK10" s="133">
        <v>4</v>
      </c>
      <c r="CL10" s="134">
        <v>5</v>
      </c>
      <c r="CM10" s="135">
        <v>3</v>
      </c>
      <c r="CN10" s="100" t="s">
        <v>374</v>
      </c>
      <c r="CO10" s="136">
        <f t="shared" si="18"/>
        <v>20.5</v>
      </c>
      <c r="CP10" s="137">
        <f t="shared" si="19"/>
        <v>14</v>
      </c>
      <c r="CQ10" s="138">
        <f t="shared" si="20"/>
        <v>11</v>
      </c>
      <c r="CR10" s="139">
        <f t="shared" si="21"/>
        <v>7</v>
      </c>
      <c r="CS10" s="140">
        <f t="shared" si="22"/>
        <v>4.5</v>
      </c>
      <c r="CT10" s="141">
        <f t="shared" si="23"/>
        <v>4.5</v>
      </c>
      <c r="CU10" s="142">
        <f t="shared" si="24"/>
        <v>5.5</v>
      </c>
      <c r="CV10" s="143">
        <f t="shared" si="25"/>
        <v>4</v>
      </c>
      <c r="CW10" s="144">
        <f t="shared" si="26"/>
        <v>4</v>
      </c>
      <c r="CX10" s="110"/>
      <c r="CY10" s="111"/>
      <c r="CZ10" s="112" t="s">
        <v>374</v>
      </c>
      <c r="DA10" s="145">
        <v>2.363</v>
      </c>
      <c r="DB10" s="146">
        <v>3.173</v>
      </c>
      <c r="DC10" s="146">
        <v>0.378</v>
      </c>
      <c r="DD10" s="147">
        <v>0.86</v>
      </c>
      <c r="DE10" s="148">
        <v>3.173</v>
      </c>
      <c r="DF10" s="149">
        <v>0.378</v>
      </c>
      <c r="DG10" s="149">
        <v>0.86</v>
      </c>
      <c r="DH10" s="150">
        <v>0.25800000000000001</v>
      </c>
      <c r="DI10" s="151">
        <v>3.5000000000000003E-2</v>
      </c>
      <c r="DJ10" s="152">
        <v>5.3120000000000003</v>
      </c>
      <c r="DK10" s="153">
        <v>0.52200000000000002</v>
      </c>
      <c r="DL10" s="154">
        <v>0.54700000000000004</v>
      </c>
      <c r="DM10" s="155">
        <v>0.23699999999999999</v>
      </c>
      <c r="DN10" s="156">
        <v>9.5269999999999992</v>
      </c>
      <c r="DO10" s="157">
        <v>1.72</v>
      </c>
      <c r="DP10" s="158">
        <v>3.347</v>
      </c>
      <c r="DQ10" s="159">
        <v>0.83299999999999996</v>
      </c>
      <c r="DR10" s="160">
        <v>0.46300000000000002</v>
      </c>
      <c r="DS10" s="161">
        <v>8.9629999999999992</v>
      </c>
      <c r="DT10" s="162">
        <v>1.74</v>
      </c>
      <c r="DU10" s="100" t="s">
        <v>374</v>
      </c>
      <c r="DV10" s="136">
        <f t="shared" si="27"/>
        <v>1.6935</v>
      </c>
      <c r="DW10" s="137">
        <f t="shared" si="28"/>
        <v>1.1672500000000001</v>
      </c>
      <c r="DX10" s="138">
        <f t="shared" si="29"/>
        <v>0.55899999999999994</v>
      </c>
      <c r="DY10" s="139">
        <f t="shared" si="30"/>
        <v>2.6735000000000002</v>
      </c>
      <c r="DZ10" s="140">
        <f t="shared" si="31"/>
        <v>0.53449999999999998</v>
      </c>
      <c r="EA10" s="141">
        <f t="shared" si="32"/>
        <v>4.8819999999999997</v>
      </c>
      <c r="EB10" s="142">
        <f t="shared" si="33"/>
        <v>2.5335000000000001</v>
      </c>
      <c r="EC10" s="143">
        <f t="shared" si="34"/>
        <v>0.64800000000000002</v>
      </c>
      <c r="ED10" s="144">
        <f t="shared" si="35"/>
        <v>5.3514999999999997</v>
      </c>
      <c r="EE10" s="110"/>
    </row>
    <row r="11" spans="1:135" x14ac:dyDescent="0.25">
      <c r="A11" s="112" t="s">
        <v>375</v>
      </c>
      <c r="B11" s="116" t="s">
        <v>868</v>
      </c>
      <c r="C11" s="117">
        <v>7</v>
      </c>
      <c r="D11" s="74" t="s">
        <v>249</v>
      </c>
      <c r="E11" s="112" t="s">
        <v>375</v>
      </c>
      <c r="F11" s="118">
        <v>43</v>
      </c>
      <c r="G11" s="119">
        <v>35</v>
      </c>
      <c r="H11" s="119">
        <v>24</v>
      </c>
      <c r="I11" s="120">
        <v>32</v>
      </c>
      <c r="J11" s="121">
        <v>35</v>
      </c>
      <c r="K11" s="122">
        <v>24</v>
      </c>
      <c r="L11" s="122">
        <v>32</v>
      </c>
      <c r="M11" s="123">
        <v>37</v>
      </c>
      <c r="N11" s="124">
        <v>11</v>
      </c>
      <c r="O11" s="125">
        <v>6</v>
      </c>
      <c r="P11" s="126">
        <v>4</v>
      </c>
      <c r="Q11" s="127">
        <v>2</v>
      </c>
      <c r="R11" s="128">
        <v>0</v>
      </c>
      <c r="S11" s="129">
        <v>0</v>
      </c>
      <c r="T11" s="130">
        <v>0</v>
      </c>
      <c r="U11" s="131">
        <v>1</v>
      </c>
      <c r="V11" s="132">
        <v>0</v>
      </c>
      <c r="W11" s="133">
        <v>0</v>
      </c>
      <c r="X11" s="134">
        <v>0</v>
      </c>
      <c r="Y11" s="135">
        <v>0</v>
      </c>
      <c r="Z11" s="100" t="s">
        <v>375</v>
      </c>
      <c r="AA11" s="136">
        <f t="shared" si="0"/>
        <v>33.5</v>
      </c>
      <c r="AB11" s="137">
        <f t="shared" si="1"/>
        <v>32</v>
      </c>
      <c r="AC11" s="138">
        <f t="shared" si="2"/>
        <v>34.5</v>
      </c>
      <c r="AD11" s="139">
        <f t="shared" si="3"/>
        <v>8.5</v>
      </c>
      <c r="AE11" s="140">
        <f t="shared" si="4"/>
        <v>3</v>
      </c>
      <c r="AF11" s="141">
        <f t="shared" si="5"/>
        <v>0</v>
      </c>
      <c r="AG11" s="142">
        <f t="shared" si="6"/>
        <v>0.5</v>
      </c>
      <c r="AH11" s="143">
        <f t="shared" si="7"/>
        <v>0</v>
      </c>
      <c r="AI11" s="144">
        <f t="shared" si="8"/>
        <v>0</v>
      </c>
      <c r="AJ11" s="110"/>
      <c r="AK11" s="111"/>
      <c r="AL11" s="112" t="s">
        <v>375</v>
      </c>
      <c r="AM11" s="118">
        <v>63</v>
      </c>
      <c r="AN11" s="119">
        <v>43</v>
      </c>
      <c r="AO11" s="119">
        <v>40</v>
      </c>
      <c r="AP11" s="120">
        <v>50</v>
      </c>
      <c r="AQ11" s="121">
        <v>43</v>
      </c>
      <c r="AR11" s="122">
        <v>40</v>
      </c>
      <c r="AS11" s="122">
        <v>50</v>
      </c>
      <c r="AT11" s="123">
        <v>44</v>
      </c>
      <c r="AU11" s="124">
        <v>41</v>
      </c>
      <c r="AV11" s="125">
        <v>23</v>
      </c>
      <c r="AW11" s="126">
        <v>32</v>
      </c>
      <c r="AX11" s="127">
        <v>18</v>
      </c>
      <c r="AY11" s="128">
        <v>9</v>
      </c>
      <c r="AZ11" s="129">
        <v>11</v>
      </c>
      <c r="BA11" s="130">
        <v>15</v>
      </c>
      <c r="BB11" s="131">
        <v>25</v>
      </c>
      <c r="BC11" s="132">
        <v>31</v>
      </c>
      <c r="BD11" s="133">
        <v>22</v>
      </c>
      <c r="BE11" s="134">
        <v>14</v>
      </c>
      <c r="BF11" s="135">
        <v>16</v>
      </c>
      <c r="BG11" s="100" t="s">
        <v>375</v>
      </c>
      <c r="BH11" s="136">
        <f t="shared" si="9"/>
        <v>49</v>
      </c>
      <c r="BI11" s="137">
        <f t="shared" si="10"/>
        <v>44.25</v>
      </c>
      <c r="BJ11" s="138">
        <f t="shared" si="11"/>
        <v>47</v>
      </c>
      <c r="BK11" s="139">
        <f t="shared" si="12"/>
        <v>32</v>
      </c>
      <c r="BL11" s="140">
        <f t="shared" si="13"/>
        <v>25</v>
      </c>
      <c r="BM11" s="141">
        <f t="shared" si="14"/>
        <v>10</v>
      </c>
      <c r="BN11" s="142">
        <f t="shared" si="15"/>
        <v>20</v>
      </c>
      <c r="BO11" s="143">
        <f t="shared" si="16"/>
        <v>26.5</v>
      </c>
      <c r="BP11" s="144">
        <f t="shared" si="17"/>
        <v>15</v>
      </c>
      <c r="BQ11" s="110"/>
      <c r="BR11" s="111"/>
      <c r="BS11" s="112" t="s">
        <v>375</v>
      </c>
      <c r="BT11" s="118">
        <v>41</v>
      </c>
      <c r="BU11" s="119">
        <v>19</v>
      </c>
      <c r="BV11" s="119">
        <v>15</v>
      </c>
      <c r="BW11" s="120">
        <v>36</v>
      </c>
      <c r="BX11" s="121">
        <v>19</v>
      </c>
      <c r="BY11" s="122">
        <v>15</v>
      </c>
      <c r="BZ11" s="122">
        <v>36</v>
      </c>
      <c r="CA11" s="123">
        <v>20</v>
      </c>
      <c r="CB11" s="124">
        <v>5</v>
      </c>
      <c r="CC11" s="125">
        <v>13</v>
      </c>
      <c r="CD11" s="126">
        <v>14</v>
      </c>
      <c r="CE11" s="127">
        <v>5</v>
      </c>
      <c r="CF11" s="128">
        <v>3</v>
      </c>
      <c r="CG11" s="129">
        <v>9</v>
      </c>
      <c r="CH11" s="130">
        <v>8</v>
      </c>
      <c r="CI11" s="131">
        <v>7</v>
      </c>
      <c r="CJ11" s="132">
        <v>8</v>
      </c>
      <c r="CK11" s="133">
        <v>9</v>
      </c>
      <c r="CL11" s="134">
        <v>6</v>
      </c>
      <c r="CM11" s="135">
        <v>13</v>
      </c>
      <c r="CN11" s="100" t="s">
        <v>375</v>
      </c>
      <c r="CO11" s="136">
        <f t="shared" si="18"/>
        <v>27.75</v>
      </c>
      <c r="CP11" s="137">
        <f t="shared" si="19"/>
        <v>22.5</v>
      </c>
      <c r="CQ11" s="138">
        <f t="shared" si="20"/>
        <v>28</v>
      </c>
      <c r="CR11" s="139">
        <f t="shared" si="21"/>
        <v>9</v>
      </c>
      <c r="CS11" s="140">
        <f t="shared" si="22"/>
        <v>9.5</v>
      </c>
      <c r="CT11" s="141">
        <f t="shared" si="23"/>
        <v>6</v>
      </c>
      <c r="CU11" s="142">
        <f t="shared" si="24"/>
        <v>7.5</v>
      </c>
      <c r="CV11" s="143">
        <f t="shared" si="25"/>
        <v>8.5</v>
      </c>
      <c r="CW11" s="144">
        <f t="shared" si="26"/>
        <v>9.5</v>
      </c>
      <c r="CX11" s="110"/>
      <c r="CY11" s="111"/>
      <c r="CZ11" s="112" t="s">
        <v>375</v>
      </c>
      <c r="DA11" s="145">
        <v>4.1050000000000004</v>
      </c>
      <c r="DB11" s="146">
        <v>3.1779999999999999</v>
      </c>
      <c r="DC11" s="146">
        <v>2.2229999999999999</v>
      </c>
      <c r="DD11" s="147">
        <v>0.16500000000000001</v>
      </c>
      <c r="DE11" s="148">
        <v>3.1779999999999999</v>
      </c>
      <c r="DF11" s="149">
        <v>2.2229999999999999</v>
      </c>
      <c r="DG11" s="149">
        <v>0.16500000000000001</v>
      </c>
      <c r="DH11" s="150">
        <v>1.1719999999999999</v>
      </c>
      <c r="DI11" s="151">
        <v>0.502</v>
      </c>
      <c r="DJ11" s="152">
        <v>0.64500000000000002</v>
      </c>
      <c r="DK11" s="153">
        <v>0.11799999999999999</v>
      </c>
      <c r="DL11" s="154">
        <v>1.2230000000000001</v>
      </c>
      <c r="DM11" s="155">
        <v>1.673</v>
      </c>
      <c r="DN11" s="156">
        <v>1.57</v>
      </c>
      <c r="DO11" s="157">
        <v>0.96</v>
      </c>
      <c r="DP11" s="158">
        <v>4.3780000000000001</v>
      </c>
      <c r="DQ11" s="159">
        <v>7.617</v>
      </c>
      <c r="DR11" s="160">
        <v>4.7119999999999997</v>
      </c>
      <c r="DS11" s="161">
        <v>3.0979999999999999</v>
      </c>
      <c r="DT11" s="162">
        <v>0.97199999999999998</v>
      </c>
      <c r="DU11" s="100" t="s">
        <v>375</v>
      </c>
      <c r="DV11" s="136">
        <f t="shared" si="27"/>
        <v>2.4177499999999998</v>
      </c>
      <c r="DW11" s="137">
        <f t="shared" si="28"/>
        <v>1.6844999999999999</v>
      </c>
      <c r="DX11" s="138">
        <f t="shared" si="29"/>
        <v>0.66849999999999998</v>
      </c>
      <c r="DY11" s="139">
        <f t="shared" si="30"/>
        <v>0.57350000000000001</v>
      </c>
      <c r="DZ11" s="140">
        <f t="shared" si="31"/>
        <v>0.6705000000000001</v>
      </c>
      <c r="EA11" s="141">
        <f t="shared" si="32"/>
        <v>1.6215000000000002</v>
      </c>
      <c r="EB11" s="142">
        <f t="shared" si="33"/>
        <v>2.669</v>
      </c>
      <c r="EC11" s="143">
        <f t="shared" si="34"/>
        <v>6.1645000000000003</v>
      </c>
      <c r="ED11" s="144">
        <f t="shared" si="35"/>
        <v>2.0350000000000001</v>
      </c>
      <c r="EE11" s="110"/>
    </row>
    <row r="12" spans="1:135" x14ac:dyDescent="0.25">
      <c r="A12" s="112" t="s">
        <v>376</v>
      </c>
      <c r="B12" s="116" t="s">
        <v>868</v>
      </c>
      <c r="C12" s="117">
        <v>17</v>
      </c>
      <c r="D12" s="74" t="s">
        <v>249</v>
      </c>
      <c r="E12" s="112" t="s">
        <v>376</v>
      </c>
      <c r="F12" s="118">
        <v>26</v>
      </c>
      <c r="G12" s="119">
        <v>23</v>
      </c>
      <c r="H12" s="119">
        <v>16</v>
      </c>
      <c r="I12" s="120">
        <v>18</v>
      </c>
      <c r="J12" s="121">
        <v>23</v>
      </c>
      <c r="K12" s="122">
        <v>16</v>
      </c>
      <c r="L12" s="122">
        <v>18</v>
      </c>
      <c r="M12" s="123">
        <v>15</v>
      </c>
      <c r="N12" s="124">
        <v>4</v>
      </c>
      <c r="O12" s="125">
        <v>4</v>
      </c>
      <c r="P12" s="126">
        <v>2</v>
      </c>
      <c r="Q12" s="127">
        <v>2</v>
      </c>
      <c r="R12" s="128">
        <v>0</v>
      </c>
      <c r="S12" s="129">
        <v>0</v>
      </c>
      <c r="T12" s="130">
        <v>0</v>
      </c>
      <c r="U12" s="131">
        <v>0</v>
      </c>
      <c r="V12" s="132">
        <v>0</v>
      </c>
      <c r="W12" s="133">
        <v>0</v>
      </c>
      <c r="X12" s="134">
        <v>0</v>
      </c>
      <c r="Y12" s="135">
        <v>0</v>
      </c>
      <c r="Z12" s="100" t="s">
        <v>376</v>
      </c>
      <c r="AA12" s="136">
        <f t="shared" si="0"/>
        <v>20.75</v>
      </c>
      <c r="AB12" s="137">
        <f t="shared" si="1"/>
        <v>18</v>
      </c>
      <c r="AC12" s="138">
        <f t="shared" si="2"/>
        <v>16.5</v>
      </c>
      <c r="AD12" s="139">
        <f t="shared" si="3"/>
        <v>4</v>
      </c>
      <c r="AE12" s="140">
        <f t="shared" si="4"/>
        <v>2</v>
      </c>
      <c r="AF12" s="141">
        <f t="shared" si="5"/>
        <v>0</v>
      </c>
      <c r="AG12" s="142">
        <f t="shared" si="6"/>
        <v>0</v>
      </c>
      <c r="AH12" s="143">
        <f t="shared" si="7"/>
        <v>0</v>
      </c>
      <c r="AI12" s="144">
        <f t="shared" si="8"/>
        <v>0</v>
      </c>
      <c r="AJ12" s="110"/>
      <c r="AK12" s="111"/>
      <c r="AL12" s="112" t="s">
        <v>376</v>
      </c>
      <c r="AM12" s="118">
        <v>47</v>
      </c>
      <c r="AN12" s="119">
        <v>44</v>
      </c>
      <c r="AO12" s="119">
        <v>25</v>
      </c>
      <c r="AP12" s="120">
        <v>24</v>
      </c>
      <c r="AQ12" s="121">
        <v>44</v>
      </c>
      <c r="AR12" s="122">
        <v>25</v>
      </c>
      <c r="AS12" s="122">
        <v>24</v>
      </c>
      <c r="AT12" s="123">
        <v>19</v>
      </c>
      <c r="AU12" s="124">
        <v>15</v>
      </c>
      <c r="AV12" s="125">
        <v>24</v>
      </c>
      <c r="AW12" s="126">
        <v>17</v>
      </c>
      <c r="AX12" s="127">
        <v>18</v>
      </c>
      <c r="AY12" s="128">
        <v>9</v>
      </c>
      <c r="AZ12" s="129">
        <v>4</v>
      </c>
      <c r="BA12" s="130">
        <v>6</v>
      </c>
      <c r="BB12" s="131">
        <v>6</v>
      </c>
      <c r="BC12" s="132">
        <v>6</v>
      </c>
      <c r="BD12" s="133">
        <v>12</v>
      </c>
      <c r="BE12" s="134">
        <v>7</v>
      </c>
      <c r="BF12" s="135">
        <v>5</v>
      </c>
      <c r="BG12" s="100" t="s">
        <v>376</v>
      </c>
      <c r="BH12" s="136">
        <f t="shared" si="9"/>
        <v>35</v>
      </c>
      <c r="BI12" s="137">
        <f t="shared" si="10"/>
        <v>28</v>
      </c>
      <c r="BJ12" s="138">
        <f t="shared" si="11"/>
        <v>21.5</v>
      </c>
      <c r="BK12" s="139">
        <f t="shared" si="12"/>
        <v>19.5</v>
      </c>
      <c r="BL12" s="140">
        <f t="shared" si="13"/>
        <v>17.5</v>
      </c>
      <c r="BM12" s="141">
        <f t="shared" si="14"/>
        <v>6.5</v>
      </c>
      <c r="BN12" s="142">
        <f t="shared" si="15"/>
        <v>6</v>
      </c>
      <c r="BO12" s="143">
        <f t="shared" si="16"/>
        <v>9</v>
      </c>
      <c r="BP12" s="144">
        <f t="shared" si="17"/>
        <v>6</v>
      </c>
      <c r="BQ12" s="110"/>
      <c r="BR12" s="111"/>
      <c r="BS12" s="112" t="s">
        <v>376</v>
      </c>
      <c r="BT12" s="118">
        <v>22</v>
      </c>
      <c r="BU12" s="119">
        <v>15</v>
      </c>
      <c r="BV12" s="119">
        <v>22</v>
      </c>
      <c r="BW12" s="120">
        <v>6</v>
      </c>
      <c r="BX12" s="121">
        <v>15</v>
      </c>
      <c r="BY12" s="122">
        <v>22</v>
      </c>
      <c r="BZ12" s="122">
        <v>6</v>
      </c>
      <c r="CA12" s="123">
        <v>4</v>
      </c>
      <c r="CB12" s="124">
        <v>6</v>
      </c>
      <c r="CC12" s="125">
        <v>3</v>
      </c>
      <c r="CD12" s="126">
        <v>2</v>
      </c>
      <c r="CE12" s="127">
        <v>4</v>
      </c>
      <c r="CF12" s="128">
        <v>5</v>
      </c>
      <c r="CG12" s="129">
        <v>5</v>
      </c>
      <c r="CH12" s="130">
        <v>0</v>
      </c>
      <c r="CI12" s="131">
        <v>3</v>
      </c>
      <c r="CJ12" s="132">
        <v>4</v>
      </c>
      <c r="CK12" s="133">
        <v>1</v>
      </c>
      <c r="CL12" s="134">
        <v>2</v>
      </c>
      <c r="CM12" s="135">
        <v>4</v>
      </c>
      <c r="CN12" s="100" t="s">
        <v>376</v>
      </c>
      <c r="CO12" s="136">
        <f t="shared" si="18"/>
        <v>16.25</v>
      </c>
      <c r="CP12" s="137">
        <f t="shared" si="19"/>
        <v>11.75</v>
      </c>
      <c r="CQ12" s="138">
        <f t="shared" si="20"/>
        <v>5</v>
      </c>
      <c r="CR12" s="139">
        <f t="shared" si="21"/>
        <v>4.5</v>
      </c>
      <c r="CS12" s="140">
        <f t="shared" si="22"/>
        <v>3</v>
      </c>
      <c r="CT12" s="141">
        <f t="shared" si="23"/>
        <v>5</v>
      </c>
      <c r="CU12" s="142">
        <f t="shared" si="24"/>
        <v>1.5</v>
      </c>
      <c r="CV12" s="143">
        <f t="shared" si="25"/>
        <v>2.5</v>
      </c>
      <c r="CW12" s="144">
        <f t="shared" si="26"/>
        <v>3</v>
      </c>
      <c r="CX12" s="110"/>
      <c r="CY12" s="111"/>
      <c r="CZ12" s="112" t="s">
        <v>376</v>
      </c>
      <c r="DA12" s="145">
        <v>21.622</v>
      </c>
      <c r="DB12" s="146">
        <v>3.59</v>
      </c>
      <c r="DC12" s="146">
        <v>0.438</v>
      </c>
      <c r="DD12" s="147">
        <v>0.17</v>
      </c>
      <c r="DE12" s="148">
        <v>3.59</v>
      </c>
      <c r="DF12" s="149">
        <v>0.438</v>
      </c>
      <c r="DG12" s="149">
        <v>0.17</v>
      </c>
      <c r="DH12" s="150">
        <v>0.18</v>
      </c>
      <c r="DI12" s="151">
        <v>1.218</v>
      </c>
      <c r="DJ12" s="152">
        <v>2.8530000000000002</v>
      </c>
      <c r="DK12" s="153">
        <v>1.248</v>
      </c>
      <c r="DL12" s="154">
        <v>1.913</v>
      </c>
      <c r="DM12" s="155">
        <v>1.875</v>
      </c>
      <c r="DN12" s="156">
        <v>3.9249999999999998</v>
      </c>
      <c r="DO12" s="157">
        <v>0.52800000000000002</v>
      </c>
      <c r="DP12" s="158">
        <v>0.318</v>
      </c>
      <c r="DQ12" s="159">
        <v>1.32</v>
      </c>
      <c r="DR12" s="160">
        <v>1.073</v>
      </c>
      <c r="DS12" s="161">
        <v>0.317</v>
      </c>
      <c r="DT12" s="162">
        <v>3.5779999999999998</v>
      </c>
      <c r="DU12" s="100" t="s">
        <v>376</v>
      </c>
      <c r="DV12" s="136">
        <f t="shared" si="27"/>
        <v>6.4550000000000001</v>
      </c>
      <c r="DW12" s="137">
        <f t="shared" si="28"/>
        <v>1.0944999999999998</v>
      </c>
      <c r="DX12" s="138">
        <f t="shared" si="29"/>
        <v>0.17499999999999999</v>
      </c>
      <c r="DY12" s="139">
        <f t="shared" si="30"/>
        <v>2.0354999999999999</v>
      </c>
      <c r="DZ12" s="140">
        <f t="shared" si="31"/>
        <v>1.5805</v>
      </c>
      <c r="EA12" s="141">
        <f t="shared" si="32"/>
        <v>2.9</v>
      </c>
      <c r="EB12" s="142">
        <f t="shared" si="33"/>
        <v>0.42300000000000004</v>
      </c>
      <c r="EC12" s="143">
        <f t="shared" si="34"/>
        <v>1.1964999999999999</v>
      </c>
      <c r="ED12" s="144">
        <f t="shared" si="35"/>
        <v>1.9475</v>
      </c>
      <c r="EE12" s="110"/>
    </row>
    <row r="13" spans="1:135" x14ac:dyDescent="0.25">
      <c r="A13" s="112" t="s">
        <v>377</v>
      </c>
      <c r="B13" s="116" t="s">
        <v>868</v>
      </c>
      <c r="C13" s="117">
        <v>17</v>
      </c>
      <c r="D13" s="74" t="s">
        <v>249</v>
      </c>
      <c r="E13" s="112" t="s">
        <v>377</v>
      </c>
      <c r="F13" s="118">
        <v>6</v>
      </c>
      <c r="G13" s="119">
        <v>19</v>
      </c>
      <c r="H13" s="119">
        <v>19</v>
      </c>
      <c r="I13" s="120">
        <v>11</v>
      </c>
      <c r="J13" s="121">
        <v>11</v>
      </c>
      <c r="K13" s="122">
        <v>32</v>
      </c>
      <c r="L13" s="122">
        <v>19</v>
      </c>
      <c r="M13" s="123">
        <v>21</v>
      </c>
      <c r="N13" s="124">
        <v>10</v>
      </c>
      <c r="O13" s="125">
        <v>6</v>
      </c>
      <c r="P13" s="126">
        <v>2</v>
      </c>
      <c r="Q13" s="127">
        <v>3</v>
      </c>
      <c r="R13" s="128">
        <v>1</v>
      </c>
      <c r="S13" s="129">
        <v>1</v>
      </c>
      <c r="T13" s="130">
        <v>0</v>
      </c>
      <c r="U13" s="131">
        <v>0</v>
      </c>
      <c r="V13" s="132">
        <v>0</v>
      </c>
      <c r="W13" s="133">
        <v>0</v>
      </c>
      <c r="X13" s="134">
        <v>0</v>
      </c>
      <c r="Y13" s="135">
        <v>0</v>
      </c>
      <c r="Z13" s="100" t="s">
        <v>377</v>
      </c>
      <c r="AA13" s="136">
        <f t="shared" si="0"/>
        <v>13.75</v>
      </c>
      <c r="AB13" s="137">
        <f t="shared" si="1"/>
        <v>20.75</v>
      </c>
      <c r="AC13" s="138">
        <f t="shared" si="2"/>
        <v>20</v>
      </c>
      <c r="AD13" s="139">
        <f t="shared" si="3"/>
        <v>8</v>
      </c>
      <c r="AE13" s="140">
        <f t="shared" si="4"/>
        <v>2.5</v>
      </c>
      <c r="AF13" s="141">
        <f t="shared" si="5"/>
        <v>1</v>
      </c>
      <c r="AG13" s="142">
        <f t="shared" si="6"/>
        <v>0</v>
      </c>
      <c r="AH13" s="143">
        <f t="shared" si="7"/>
        <v>0</v>
      </c>
      <c r="AI13" s="144">
        <f t="shared" si="8"/>
        <v>0</v>
      </c>
      <c r="AJ13" s="110"/>
      <c r="AK13" s="111"/>
      <c r="AL13" s="112" t="s">
        <v>377</v>
      </c>
      <c r="AM13" s="118">
        <v>6</v>
      </c>
      <c r="AN13" s="119">
        <v>39</v>
      </c>
      <c r="AO13" s="119">
        <v>29</v>
      </c>
      <c r="AP13" s="120">
        <v>18</v>
      </c>
      <c r="AQ13" s="121">
        <v>18</v>
      </c>
      <c r="AR13" s="122">
        <v>48</v>
      </c>
      <c r="AS13" s="122">
        <v>33</v>
      </c>
      <c r="AT13" s="123">
        <v>28</v>
      </c>
      <c r="AU13" s="124">
        <v>34</v>
      </c>
      <c r="AV13" s="125">
        <v>21</v>
      </c>
      <c r="AW13" s="126">
        <v>14</v>
      </c>
      <c r="AX13" s="127">
        <v>23</v>
      </c>
      <c r="AY13" s="128">
        <v>24</v>
      </c>
      <c r="AZ13" s="129">
        <v>22</v>
      </c>
      <c r="BA13" s="130">
        <v>19</v>
      </c>
      <c r="BB13" s="131">
        <v>18</v>
      </c>
      <c r="BC13" s="132">
        <v>32</v>
      </c>
      <c r="BD13" s="133">
        <v>22</v>
      </c>
      <c r="BE13" s="134">
        <v>10</v>
      </c>
      <c r="BF13" s="135">
        <v>14</v>
      </c>
      <c r="BG13" s="100" t="s">
        <v>377</v>
      </c>
      <c r="BH13" s="136">
        <f t="shared" si="9"/>
        <v>23</v>
      </c>
      <c r="BI13" s="137">
        <f t="shared" si="10"/>
        <v>31.75</v>
      </c>
      <c r="BJ13" s="138">
        <f t="shared" si="11"/>
        <v>30.5</v>
      </c>
      <c r="BK13" s="139">
        <f t="shared" si="12"/>
        <v>27.5</v>
      </c>
      <c r="BL13" s="140">
        <f t="shared" si="13"/>
        <v>18.5</v>
      </c>
      <c r="BM13" s="141">
        <f t="shared" si="14"/>
        <v>23</v>
      </c>
      <c r="BN13" s="142">
        <f t="shared" si="15"/>
        <v>18.5</v>
      </c>
      <c r="BO13" s="143">
        <f t="shared" si="16"/>
        <v>27</v>
      </c>
      <c r="BP13" s="144">
        <f t="shared" si="17"/>
        <v>12</v>
      </c>
      <c r="BQ13" s="110"/>
      <c r="BR13" s="111"/>
      <c r="BS13" s="112" t="s">
        <v>377</v>
      </c>
      <c r="BT13" s="118">
        <v>3</v>
      </c>
      <c r="BU13" s="119">
        <v>8</v>
      </c>
      <c r="BV13" s="119">
        <v>15</v>
      </c>
      <c r="BW13" s="120">
        <v>2</v>
      </c>
      <c r="BX13" s="121">
        <v>2</v>
      </c>
      <c r="BY13" s="122">
        <v>5</v>
      </c>
      <c r="BZ13" s="122">
        <v>7</v>
      </c>
      <c r="CA13" s="123">
        <v>11</v>
      </c>
      <c r="CB13" s="124">
        <v>4</v>
      </c>
      <c r="CC13" s="125">
        <v>6</v>
      </c>
      <c r="CD13" s="126">
        <v>7</v>
      </c>
      <c r="CE13" s="127">
        <v>2</v>
      </c>
      <c r="CF13" s="128">
        <v>1</v>
      </c>
      <c r="CG13" s="129">
        <v>1</v>
      </c>
      <c r="CH13" s="130">
        <v>1</v>
      </c>
      <c r="CI13" s="131">
        <v>1</v>
      </c>
      <c r="CJ13" s="132">
        <v>3</v>
      </c>
      <c r="CK13" s="133">
        <v>1</v>
      </c>
      <c r="CL13" s="134">
        <v>9</v>
      </c>
      <c r="CM13" s="135">
        <v>4</v>
      </c>
      <c r="CN13" s="100" t="s">
        <v>377</v>
      </c>
      <c r="CO13" s="136">
        <f t="shared" si="18"/>
        <v>7</v>
      </c>
      <c r="CP13" s="137">
        <f t="shared" si="19"/>
        <v>6.25</v>
      </c>
      <c r="CQ13" s="138">
        <f t="shared" si="20"/>
        <v>9</v>
      </c>
      <c r="CR13" s="139">
        <f t="shared" si="21"/>
        <v>5</v>
      </c>
      <c r="CS13" s="140">
        <f t="shared" si="22"/>
        <v>4.5</v>
      </c>
      <c r="CT13" s="141">
        <f t="shared" si="23"/>
        <v>1</v>
      </c>
      <c r="CU13" s="142">
        <f t="shared" si="24"/>
        <v>1</v>
      </c>
      <c r="CV13" s="143">
        <f t="shared" si="25"/>
        <v>2</v>
      </c>
      <c r="CW13" s="144">
        <f t="shared" si="26"/>
        <v>6.5</v>
      </c>
      <c r="CX13" s="110"/>
      <c r="CY13" s="111"/>
      <c r="CZ13" s="112" t="s">
        <v>377</v>
      </c>
      <c r="DA13" s="145">
        <v>4.157</v>
      </c>
      <c r="DB13" s="146">
        <v>3.6880000000000002</v>
      </c>
      <c r="DC13" s="146">
        <v>1.8049999999999999</v>
      </c>
      <c r="DD13" s="147">
        <v>8.89</v>
      </c>
      <c r="DE13" s="148">
        <v>8.89</v>
      </c>
      <c r="DF13" s="149">
        <v>3.3000000000000002E-2</v>
      </c>
      <c r="DG13" s="149">
        <v>0.88500000000000001</v>
      </c>
      <c r="DH13" s="150">
        <v>0.39200000000000002</v>
      </c>
      <c r="DI13" s="151">
        <v>0.10299999999999999</v>
      </c>
      <c r="DJ13" s="152">
        <v>8.5000000000000006E-2</v>
      </c>
      <c r="DK13" s="153">
        <v>2.9119999999999999</v>
      </c>
      <c r="DL13" s="154">
        <v>0.21</v>
      </c>
      <c r="DM13" s="155">
        <v>3.6850000000000001</v>
      </c>
      <c r="DN13" s="156">
        <v>0.33</v>
      </c>
      <c r="DO13" s="157">
        <v>1.2849999999999999</v>
      </c>
      <c r="DP13" s="158">
        <v>3.637</v>
      </c>
      <c r="DQ13" s="159" t="s">
        <v>378</v>
      </c>
      <c r="DR13" s="160">
        <v>0.3</v>
      </c>
      <c r="DS13" s="161" t="s">
        <v>378</v>
      </c>
      <c r="DT13" s="162">
        <v>0.50700000000000001</v>
      </c>
      <c r="DU13" s="100" t="s">
        <v>377</v>
      </c>
      <c r="DV13" s="136">
        <f t="shared" si="27"/>
        <v>4.6349999999999998</v>
      </c>
      <c r="DW13" s="137">
        <f t="shared" si="28"/>
        <v>2.5499999999999998</v>
      </c>
      <c r="DX13" s="138">
        <f t="shared" si="29"/>
        <v>0.63850000000000007</v>
      </c>
      <c r="DY13" s="139">
        <f t="shared" si="30"/>
        <v>9.4E-2</v>
      </c>
      <c r="DZ13" s="140">
        <f t="shared" si="31"/>
        <v>1.5609999999999999</v>
      </c>
      <c r="EA13" s="141">
        <f t="shared" si="32"/>
        <v>2.0074999999999998</v>
      </c>
      <c r="EB13" s="142">
        <f t="shared" si="33"/>
        <v>2.4609999999999999</v>
      </c>
      <c r="EC13" s="143">
        <f t="shared" si="34"/>
        <v>0.3</v>
      </c>
      <c r="ED13" s="144">
        <f t="shared" si="35"/>
        <v>0.50700000000000001</v>
      </c>
      <c r="EE13" s="110"/>
    </row>
    <row r="14" spans="1:135" x14ac:dyDescent="0.25">
      <c r="A14" s="112" t="s">
        <v>379</v>
      </c>
      <c r="B14" s="116" t="s">
        <v>868</v>
      </c>
      <c r="C14" s="117">
        <v>17</v>
      </c>
      <c r="D14" s="74" t="s">
        <v>249</v>
      </c>
      <c r="E14" s="112" t="s">
        <v>379</v>
      </c>
      <c r="F14" s="118">
        <v>14</v>
      </c>
      <c r="G14" s="119">
        <v>15</v>
      </c>
      <c r="H14" s="119">
        <v>14</v>
      </c>
      <c r="I14" s="120">
        <v>10</v>
      </c>
      <c r="J14" s="121">
        <v>15</v>
      </c>
      <c r="K14" s="122">
        <v>14</v>
      </c>
      <c r="L14" s="122">
        <v>10</v>
      </c>
      <c r="M14" s="123">
        <v>14</v>
      </c>
      <c r="N14" s="124">
        <v>4</v>
      </c>
      <c r="O14" s="125">
        <v>3</v>
      </c>
      <c r="P14" s="126">
        <v>0</v>
      </c>
      <c r="Q14" s="127">
        <v>2</v>
      </c>
      <c r="R14" s="128">
        <v>0</v>
      </c>
      <c r="S14" s="129">
        <v>0</v>
      </c>
      <c r="T14" s="130">
        <v>0</v>
      </c>
      <c r="U14" s="131">
        <v>0</v>
      </c>
      <c r="V14" s="132">
        <v>0</v>
      </c>
      <c r="W14" s="133">
        <v>0</v>
      </c>
      <c r="X14" s="134">
        <v>0</v>
      </c>
      <c r="Y14" s="135">
        <v>0</v>
      </c>
      <c r="Z14" s="100" t="s">
        <v>379</v>
      </c>
      <c r="AA14" s="136">
        <f t="shared" si="0"/>
        <v>13.25</v>
      </c>
      <c r="AB14" s="137">
        <f t="shared" si="1"/>
        <v>13.25</v>
      </c>
      <c r="AC14" s="138">
        <f t="shared" si="2"/>
        <v>12</v>
      </c>
      <c r="AD14" s="139">
        <f t="shared" si="3"/>
        <v>3.5</v>
      </c>
      <c r="AE14" s="140">
        <f t="shared" si="4"/>
        <v>1</v>
      </c>
      <c r="AF14" s="141">
        <f t="shared" si="5"/>
        <v>0</v>
      </c>
      <c r="AG14" s="142">
        <f t="shared" si="6"/>
        <v>0</v>
      </c>
      <c r="AH14" s="143">
        <f t="shared" si="7"/>
        <v>0</v>
      </c>
      <c r="AI14" s="144">
        <f t="shared" si="8"/>
        <v>0</v>
      </c>
      <c r="AJ14" s="110"/>
      <c r="AK14" s="111"/>
      <c r="AL14" s="112" t="s">
        <v>379</v>
      </c>
      <c r="AM14" s="118">
        <v>21</v>
      </c>
      <c r="AN14" s="119">
        <v>42</v>
      </c>
      <c r="AO14" s="119">
        <v>18</v>
      </c>
      <c r="AP14" s="120">
        <v>12</v>
      </c>
      <c r="AQ14" s="121">
        <v>42</v>
      </c>
      <c r="AR14" s="122">
        <v>18</v>
      </c>
      <c r="AS14" s="122">
        <v>12</v>
      </c>
      <c r="AT14" s="123">
        <v>21</v>
      </c>
      <c r="AU14" s="124">
        <v>20</v>
      </c>
      <c r="AV14" s="125">
        <v>22</v>
      </c>
      <c r="AW14" s="126">
        <v>4</v>
      </c>
      <c r="AX14" s="127">
        <v>18</v>
      </c>
      <c r="AY14" s="128">
        <v>2</v>
      </c>
      <c r="AZ14" s="129">
        <v>5</v>
      </c>
      <c r="BA14" s="130">
        <v>6</v>
      </c>
      <c r="BB14" s="131">
        <v>3</v>
      </c>
      <c r="BC14" s="132">
        <v>10</v>
      </c>
      <c r="BD14" s="133">
        <v>3</v>
      </c>
      <c r="BE14" s="134">
        <v>4</v>
      </c>
      <c r="BF14" s="135">
        <v>6</v>
      </c>
      <c r="BG14" s="100" t="s">
        <v>379</v>
      </c>
      <c r="BH14" s="136">
        <f t="shared" si="9"/>
        <v>23.25</v>
      </c>
      <c r="BI14" s="137">
        <f t="shared" si="10"/>
        <v>23.25</v>
      </c>
      <c r="BJ14" s="138">
        <f t="shared" si="11"/>
        <v>16.5</v>
      </c>
      <c r="BK14" s="139">
        <f t="shared" si="12"/>
        <v>21</v>
      </c>
      <c r="BL14" s="140">
        <f t="shared" si="13"/>
        <v>11</v>
      </c>
      <c r="BM14" s="141">
        <f t="shared" si="14"/>
        <v>3.5</v>
      </c>
      <c r="BN14" s="142">
        <f t="shared" si="15"/>
        <v>4.5</v>
      </c>
      <c r="BO14" s="143">
        <f t="shared" si="16"/>
        <v>6.5</v>
      </c>
      <c r="BP14" s="144">
        <f t="shared" si="17"/>
        <v>5</v>
      </c>
      <c r="BQ14" s="110"/>
      <c r="BR14" s="111"/>
      <c r="BS14" s="112" t="s">
        <v>379</v>
      </c>
      <c r="BT14" s="118">
        <v>24</v>
      </c>
      <c r="BU14" s="119">
        <v>17</v>
      </c>
      <c r="BV14" s="119">
        <v>14</v>
      </c>
      <c r="BW14" s="120">
        <v>3</v>
      </c>
      <c r="BX14" s="121">
        <v>17</v>
      </c>
      <c r="BY14" s="122">
        <v>14</v>
      </c>
      <c r="BZ14" s="122">
        <v>3</v>
      </c>
      <c r="CA14" s="123">
        <v>5</v>
      </c>
      <c r="CB14" s="124">
        <v>6</v>
      </c>
      <c r="CC14" s="125">
        <v>5</v>
      </c>
      <c r="CD14" s="126">
        <v>3</v>
      </c>
      <c r="CE14" s="127">
        <v>8</v>
      </c>
      <c r="CF14" s="128">
        <v>24</v>
      </c>
      <c r="CG14" s="129">
        <v>20</v>
      </c>
      <c r="CH14" s="130">
        <v>0</v>
      </c>
      <c r="CI14" s="131">
        <v>5</v>
      </c>
      <c r="CJ14" s="132">
        <v>5</v>
      </c>
      <c r="CK14" s="133">
        <v>7</v>
      </c>
      <c r="CL14" s="134">
        <v>2</v>
      </c>
      <c r="CM14" s="135">
        <v>3</v>
      </c>
      <c r="CN14" s="100" t="s">
        <v>379</v>
      </c>
      <c r="CO14" s="136">
        <f t="shared" si="18"/>
        <v>14.5</v>
      </c>
      <c r="CP14" s="137">
        <f t="shared" si="19"/>
        <v>9.75</v>
      </c>
      <c r="CQ14" s="138">
        <f t="shared" si="20"/>
        <v>4</v>
      </c>
      <c r="CR14" s="139">
        <f t="shared" si="21"/>
        <v>5.5</v>
      </c>
      <c r="CS14" s="140">
        <f t="shared" si="22"/>
        <v>5.5</v>
      </c>
      <c r="CT14" s="141">
        <f t="shared" si="23"/>
        <v>22</v>
      </c>
      <c r="CU14" s="142">
        <f t="shared" si="24"/>
        <v>2.5</v>
      </c>
      <c r="CV14" s="143">
        <f t="shared" si="25"/>
        <v>6</v>
      </c>
      <c r="CW14" s="144">
        <f t="shared" si="26"/>
        <v>2.5</v>
      </c>
      <c r="CX14" s="110"/>
      <c r="CY14" s="111"/>
      <c r="CZ14" s="112" t="s">
        <v>379</v>
      </c>
      <c r="DA14" s="145">
        <v>3.8180000000000001</v>
      </c>
      <c r="DB14" s="146">
        <v>1.22</v>
      </c>
      <c r="DC14" s="146">
        <v>4.375</v>
      </c>
      <c r="DD14" s="147">
        <v>3.4369999999999998</v>
      </c>
      <c r="DE14" s="148">
        <v>1.22</v>
      </c>
      <c r="DF14" s="149">
        <v>4.375</v>
      </c>
      <c r="DG14" s="149">
        <v>3.4369999999999998</v>
      </c>
      <c r="DH14" s="150">
        <v>1.145</v>
      </c>
      <c r="DI14" s="151">
        <v>0.48699999999999999</v>
      </c>
      <c r="DJ14" s="152">
        <v>1.1200000000000001</v>
      </c>
      <c r="DK14" s="153">
        <v>2.92</v>
      </c>
      <c r="DL14" s="154">
        <v>0.89500000000000002</v>
      </c>
      <c r="DM14" s="155">
        <v>0.61499999999999999</v>
      </c>
      <c r="DN14" s="156">
        <v>29.187000000000001</v>
      </c>
      <c r="DO14" s="157">
        <v>2.2850000000000001</v>
      </c>
      <c r="DP14" s="158">
        <v>0.69499999999999995</v>
      </c>
      <c r="DQ14" s="159">
        <v>9.8550000000000004</v>
      </c>
      <c r="DR14" s="160">
        <v>19.427</v>
      </c>
      <c r="DS14" s="161">
        <v>0.86</v>
      </c>
      <c r="DT14" s="162">
        <v>7.7930000000000001</v>
      </c>
      <c r="DU14" s="100" t="s">
        <v>379</v>
      </c>
      <c r="DV14" s="136">
        <f t="shared" si="27"/>
        <v>3.2124999999999999</v>
      </c>
      <c r="DW14" s="137">
        <f t="shared" si="28"/>
        <v>2.5442499999999999</v>
      </c>
      <c r="DX14" s="138">
        <f t="shared" si="29"/>
        <v>2.2909999999999999</v>
      </c>
      <c r="DY14" s="139">
        <f t="shared" si="30"/>
        <v>0.8035000000000001</v>
      </c>
      <c r="DZ14" s="140">
        <f t="shared" si="31"/>
        <v>1.9075</v>
      </c>
      <c r="EA14" s="141">
        <f t="shared" si="32"/>
        <v>14.901</v>
      </c>
      <c r="EB14" s="142">
        <f t="shared" si="33"/>
        <v>1.49</v>
      </c>
      <c r="EC14" s="143">
        <f t="shared" si="34"/>
        <v>14.641</v>
      </c>
      <c r="ED14" s="144">
        <f t="shared" si="35"/>
        <v>4.3265000000000002</v>
      </c>
      <c r="EE14" s="110"/>
    </row>
    <row r="15" spans="1:135" x14ac:dyDescent="0.25">
      <c r="A15" s="112"/>
      <c r="B15" s="116"/>
      <c r="C15" s="117"/>
      <c r="E15" s="112"/>
      <c r="Z15" s="112"/>
      <c r="AA15" s="163"/>
      <c r="AB15" s="163"/>
      <c r="AC15" s="163"/>
      <c r="AD15" s="163"/>
      <c r="AE15" s="163"/>
      <c r="AF15" s="163"/>
      <c r="AG15" s="163"/>
      <c r="AH15" s="163"/>
      <c r="AI15" s="163"/>
      <c r="AJ15" s="110"/>
      <c r="AK15" s="111"/>
      <c r="AL15" s="112"/>
      <c r="BG15" s="112"/>
      <c r="BH15" s="163"/>
      <c r="BI15" s="163"/>
      <c r="BJ15" s="163"/>
      <c r="BK15" s="163"/>
      <c r="BL15" s="163"/>
      <c r="BM15" s="163"/>
      <c r="BN15" s="163"/>
      <c r="BO15" s="163"/>
      <c r="BP15" s="163"/>
      <c r="BQ15" s="110"/>
      <c r="BR15" s="111"/>
      <c r="BS15" s="112"/>
      <c r="CN15" s="112"/>
      <c r="CO15" s="163"/>
      <c r="CP15" s="163"/>
      <c r="CQ15" s="163"/>
      <c r="CR15" s="163"/>
      <c r="CS15" s="163"/>
      <c r="CT15" s="163"/>
      <c r="CU15" s="163"/>
      <c r="CV15" s="163"/>
      <c r="CW15" s="163"/>
      <c r="CX15" s="110"/>
      <c r="CY15" s="111"/>
      <c r="CZ15" s="112"/>
      <c r="DA15" s="164"/>
      <c r="DB15" s="165"/>
      <c r="DC15" s="165"/>
      <c r="DD15" s="166"/>
      <c r="DE15" s="164"/>
      <c r="DF15" s="165"/>
      <c r="DG15" s="165"/>
      <c r="DH15" s="166"/>
      <c r="DI15" s="164"/>
      <c r="DJ15" s="166"/>
      <c r="DK15" s="164"/>
      <c r="DL15" s="166"/>
      <c r="DM15" s="164"/>
      <c r="DN15" s="166"/>
      <c r="DO15" s="164"/>
      <c r="DP15" s="166"/>
      <c r="DQ15" s="164"/>
      <c r="DR15" s="166"/>
      <c r="DS15" s="164"/>
      <c r="DT15" s="166"/>
      <c r="DU15" s="112"/>
      <c r="DV15" s="163"/>
      <c r="DW15" s="163"/>
      <c r="DX15" s="163"/>
      <c r="DY15" s="163"/>
      <c r="DZ15" s="163"/>
      <c r="EA15" s="163"/>
      <c r="EB15" s="163"/>
      <c r="EC15" s="163"/>
      <c r="ED15" s="163"/>
      <c r="EE15" s="110"/>
    </row>
    <row r="16" spans="1:135" x14ac:dyDescent="0.25">
      <c r="A16" s="112"/>
      <c r="B16" s="116"/>
      <c r="C16" s="117"/>
      <c r="E16" s="112"/>
      <c r="Z16" s="112"/>
      <c r="AA16" s="163"/>
      <c r="AB16" s="163"/>
      <c r="AC16" s="163"/>
      <c r="AD16" s="163"/>
      <c r="AE16" s="163"/>
      <c r="AF16" s="163"/>
      <c r="AG16" s="163"/>
      <c r="AH16" s="163"/>
      <c r="AI16" s="163"/>
      <c r="AJ16" s="110"/>
      <c r="AK16" s="111"/>
      <c r="AL16" s="112"/>
      <c r="BG16" s="112"/>
      <c r="BH16" s="163"/>
      <c r="BI16" s="163"/>
      <c r="BJ16" s="163"/>
      <c r="BK16" s="163"/>
      <c r="BL16" s="163"/>
      <c r="BM16" s="163"/>
      <c r="BN16" s="163"/>
      <c r="BO16" s="163"/>
      <c r="BP16" s="163"/>
      <c r="BQ16" s="110"/>
      <c r="BR16" s="111"/>
      <c r="BS16" s="112"/>
      <c r="CN16" s="112"/>
      <c r="CO16" s="163"/>
      <c r="CP16" s="163"/>
      <c r="CQ16" s="163"/>
      <c r="CR16" s="163"/>
      <c r="CS16" s="163"/>
      <c r="CT16" s="163"/>
      <c r="CU16" s="163"/>
      <c r="CV16" s="163"/>
      <c r="CW16" s="163"/>
      <c r="CX16" s="110"/>
      <c r="CY16" s="111"/>
      <c r="CZ16" s="112"/>
      <c r="DA16" s="164"/>
      <c r="DB16" s="165"/>
      <c r="DC16" s="165"/>
      <c r="DD16" s="166"/>
      <c r="DE16" s="164"/>
      <c r="DF16" s="165"/>
      <c r="DG16" s="165"/>
      <c r="DH16" s="166"/>
      <c r="DI16" s="164"/>
      <c r="DJ16" s="166"/>
      <c r="DK16" s="164"/>
      <c r="DL16" s="166"/>
      <c r="DM16" s="164"/>
      <c r="DN16" s="166"/>
      <c r="DO16" s="164"/>
      <c r="DP16" s="166"/>
      <c r="DQ16" s="164"/>
      <c r="DR16" s="166"/>
      <c r="DS16" s="164"/>
      <c r="DT16" s="166"/>
      <c r="DU16" s="112"/>
      <c r="DV16" s="163"/>
      <c r="DW16" s="163"/>
      <c r="DX16" s="163"/>
      <c r="DY16" s="163"/>
      <c r="DZ16" s="163"/>
      <c r="EA16" s="163"/>
      <c r="EB16" s="163"/>
      <c r="EC16" s="163"/>
      <c r="ED16" s="163"/>
      <c r="EE16" s="110"/>
    </row>
    <row r="17" spans="1:135" x14ac:dyDescent="0.25">
      <c r="A17" s="112" t="s">
        <v>380</v>
      </c>
      <c r="B17" s="116" t="s">
        <v>867</v>
      </c>
      <c r="C17" s="117">
        <v>8</v>
      </c>
      <c r="D17" s="74" t="s">
        <v>605</v>
      </c>
      <c r="E17" s="112" t="s">
        <v>380</v>
      </c>
      <c r="F17" s="118">
        <v>6</v>
      </c>
      <c r="G17" s="119">
        <v>5</v>
      </c>
      <c r="H17" s="119">
        <v>6</v>
      </c>
      <c r="I17" s="120">
        <v>7</v>
      </c>
      <c r="J17" s="121">
        <v>5</v>
      </c>
      <c r="K17" s="122">
        <v>6</v>
      </c>
      <c r="L17" s="122">
        <v>7</v>
      </c>
      <c r="M17" s="123">
        <v>6</v>
      </c>
      <c r="N17" s="124">
        <v>7</v>
      </c>
      <c r="O17" s="125">
        <v>8</v>
      </c>
      <c r="P17" s="126">
        <v>8</v>
      </c>
      <c r="Q17" s="127">
        <v>8</v>
      </c>
      <c r="R17" s="128">
        <v>8</v>
      </c>
      <c r="S17" s="129">
        <v>9</v>
      </c>
      <c r="T17" s="130">
        <v>5</v>
      </c>
      <c r="U17" s="131">
        <v>5</v>
      </c>
      <c r="V17" s="132">
        <v>2</v>
      </c>
      <c r="W17" s="133">
        <v>3</v>
      </c>
      <c r="X17" s="134">
        <v>1</v>
      </c>
      <c r="Y17" s="135">
        <v>1</v>
      </c>
      <c r="Z17" s="100" t="s">
        <v>380</v>
      </c>
      <c r="AA17" s="136">
        <f t="shared" ref="AA17:AA25" si="36">AVERAGE(F17:I17)</f>
        <v>6</v>
      </c>
      <c r="AB17" s="137">
        <f t="shared" ref="AB17:AB25" si="37">AVERAGE(J17:M17)</f>
        <v>6</v>
      </c>
      <c r="AC17" s="138">
        <f t="shared" ref="AC17:AC25" si="38">AVERAGE(L17:M17)</f>
        <v>6.5</v>
      </c>
      <c r="AD17" s="139">
        <f t="shared" ref="AD17:AD25" si="39">AVERAGE(N17:O17)</f>
        <v>7.5</v>
      </c>
      <c r="AE17" s="140">
        <f t="shared" ref="AE17:AE25" si="40">AVERAGE(P17:Q17)</f>
        <v>8</v>
      </c>
      <c r="AF17" s="141">
        <f t="shared" ref="AF17:AF25" si="41">AVERAGE(R17:S17)</f>
        <v>8.5</v>
      </c>
      <c r="AG17" s="142">
        <f t="shared" ref="AG17:AG25" si="42">AVERAGE(T17:U17)</f>
        <v>5</v>
      </c>
      <c r="AH17" s="143">
        <f t="shared" ref="AH17:AH25" si="43">AVERAGE(V17:W17)</f>
        <v>2.5</v>
      </c>
      <c r="AI17" s="144">
        <f t="shared" ref="AI17:AI25" si="44">AVERAGE(X17:Y17)</f>
        <v>1</v>
      </c>
      <c r="AJ17" s="110"/>
      <c r="AK17" s="111"/>
      <c r="AL17" s="112" t="s">
        <v>380</v>
      </c>
      <c r="AM17" s="118">
        <v>7</v>
      </c>
      <c r="AN17" s="119">
        <v>5</v>
      </c>
      <c r="AO17" s="119">
        <v>8</v>
      </c>
      <c r="AP17" s="120">
        <v>10</v>
      </c>
      <c r="AQ17" s="121">
        <v>5</v>
      </c>
      <c r="AR17" s="122">
        <v>8</v>
      </c>
      <c r="AS17" s="122">
        <v>10</v>
      </c>
      <c r="AT17" s="123">
        <v>7</v>
      </c>
      <c r="AU17" s="124">
        <v>23</v>
      </c>
      <c r="AV17" s="125">
        <v>25</v>
      </c>
      <c r="AW17" s="126">
        <v>51</v>
      </c>
      <c r="AX17" s="127">
        <v>59</v>
      </c>
      <c r="AY17" s="128">
        <v>97</v>
      </c>
      <c r="AZ17" s="129">
        <v>118</v>
      </c>
      <c r="BA17" s="130">
        <v>143</v>
      </c>
      <c r="BB17" s="131">
        <v>143</v>
      </c>
      <c r="BC17" s="132">
        <v>113</v>
      </c>
      <c r="BD17" s="133">
        <v>163</v>
      </c>
      <c r="BE17" s="134">
        <v>127</v>
      </c>
      <c r="BF17" s="135">
        <v>106</v>
      </c>
      <c r="BG17" s="100" t="s">
        <v>380</v>
      </c>
      <c r="BH17" s="136">
        <f t="shared" ref="BH17:BH25" si="45">AVERAGE(AM17:AP17)</f>
        <v>7.5</v>
      </c>
      <c r="BI17" s="137">
        <f t="shared" ref="BI17:BI25" si="46">AVERAGE(AQ17:AT17)</f>
        <v>7.5</v>
      </c>
      <c r="BJ17" s="138">
        <f t="shared" ref="BJ17:BJ25" si="47">AVERAGE(AS17:AT17)</f>
        <v>8.5</v>
      </c>
      <c r="BK17" s="139">
        <f t="shared" ref="BK17:BK25" si="48">AVERAGE(AU17:AV17)</f>
        <v>24</v>
      </c>
      <c r="BL17" s="140">
        <f t="shared" ref="BL17:BL25" si="49">AVERAGE(AW17:AX17)</f>
        <v>55</v>
      </c>
      <c r="BM17" s="141">
        <f t="shared" ref="BM17:BM25" si="50">AVERAGE(AY17:AZ17)</f>
        <v>107.5</v>
      </c>
      <c r="BN17" s="142">
        <f t="shared" ref="BN17:BN25" si="51">AVERAGE(BA17:BB17)</f>
        <v>143</v>
      </c>
      <c r="BO17" s="143">
        <f t="shared" ref="BO17:BO25" si="52">AVERAGE(BC17:BD17)</f>
        <v>138</v>
      </c>
      <c r="BP17" s="144">
        <f t="shared" ref="BP17:BP25" si="53">AVERAGE(BE17:BF17)</f>
        <v>116.5</v>
      </c>
      <c r="BQ17" s="110"/>
      <c r="BR17" s="111"/>
      <c r="BS17" s="112" t="s">
        <v>380</v>
      </c>
      <c r="BT17" s="118">
        <v>1</v>
      </c>
      <c r="BU17" s="119">
        <v>8</v>
      </c>
      <c r="BV17" s="119">
        <v>3</v>
      </c>
      <c r="BW17" s="120">
        <v>0</v>
      </c>
      <c r="BX17" s="121">
        <v>8</v>
      </c>
      <c r="BY17" s="122">
        <v>3</v>
      </c>
      <c r="BZ17" s="122">
        <v>0</v>
      </c>
      <c r="CA17" s="123">
        <v>3</v>
      </c>
      <c r="CB17" s="124">
        <v>9</v>
      </c>
      <c r="CC17" s="125">
        <v>1</v>
      </c>
      <c r="CD17" s="126">
        <v>0</v>
      </c>
      <c r="CE17" s="127">
        <v>9</v>
      </c>
      <c r="CF17" s="128">
        <v>2</v>
      </c>
      <c r="CG17" s="129">
        <v>8</v>
      </c>
      <c r="CH17" s="130">
        <v>7</v>
      </c>
      <c r="CI17" s="131">
        <v>11</v>
      </c>
      <c r="CJ17" s="132">
        <v>13</v>
      </c>
      <c r="CK17" s="133">
        <v>19</v>
      </c>
      <c r="CL17" s="134">
        <v>7</v>
      </c>
      <c r="CM17" s="135">
        <v>6</v>
      </c>
      <c r="CN17" s="100" t="s">
        <v>380</v>
      </c>
      <c r="CO17" s="136">
        <f t="shared" ref="CO17:CO25" si="54">AVERAGE(BT17:BW17)</f>
        <v>3</v>
      </c>
      <c r="CP17" s="137">
        <f t="shared" ref="CP17:CP25" si="55">AVERAGE(BX17:CA17)</f>
        <v>3.5</v>
      </c>
      <c r="CQ17" s="138">
        <f t="shared" ref="CQ17:CQ25" si="56">AVERAGE(BZ17:CA17)</f>
        <v>1.5</v>
      </c>
      <c r="CR17" s="139">
        <f t="shared" ref="CR17:CR25" si="57">AVERAGE(CB17:CC17)</f>
        <v>5</v>
      </c>
      <c r="CS17" s="140">
        <f t="shared" ref="CS17:CS25" si="58">AVERAGE(CD17:CE17)</f>
        <v>4.5</v>
      </c>
      <c r="CT17" s="141">
        <f t="shared" ref="CT17:CT25" si="59">AVERAGE(CF17:CG17)</f>
        <v>5</v>
      </c>
      <c r="CU17" s="142">
        <f t="shared" ref="CU17:CU25" si="60">AVERAGE(CH17:CI17)</f>
        <v>9</v>
      </c>
      <c r="CV17" s="143">
        <f t="shared" ref="CV17:CV25" si="61">AVERAGE(CJ17:CK17)</f>
        <v>16</v>
      </c>
      <c r="CW17" s="144">
        <f t="shared" ref="CW17:CW25" si="62">AVERAGE(CL17:CM17)</f>
        <v>6.5</v>
      </c>
      <c r="CX17" s="110"/>
      <c r="CY17" s="111"/>
      <c r="CZ17" s="112" t="s">
        <v>380</v>
      </c>
      <c r="DA17" s="145">
        <v>1.4850000000000001</v>
      </c>
      <c r="DB17" s="146">
        <v>0.45800000000000002</v>
      </c>
      <c r="DC17" s="146">
        <v>0.59699999999999998</v>
      </c>
      <c r="DD17" s="147">
        <v>0.13</v>
      </c>
      <c r="DE17" s="148">
        <v>0.45800000000000002</v>
      </c>
      <c r="DF17" s="149">
        <v>0.59699999999999998</v>
      </c>
      <c r="DG17" s="149">
        <v>0.13</v>
      </c>
      <c r="DH17" s="150">
        <v>0.34</v>
      </c>
      <c r="DI17" s="151">
        <v>0.38</v>
      </c>
      <c r="DJ17" s="152">
        <v>0.25</v>
      </c>
      <c r="DK17" s="153">
        <v>0.20699999999999999</v>
      </c>
      <c r="DL17" s="154">
        <v>3.1920000000000002</v>
      </c>
      <c r="DM17" s="155">
        <v>1.58</v>
      </c>
      <c r="DN17" s="156">
        <v>0.127</v>
      </c>
      <c r="DO17" s="157">
        <v>1.2869999999999999</v>
      </c>
      <c r="DP17" s="158">
        <v>2.96</v>
      </c>
      <c r="DQ17" s="159">
        <v>0.36699999999999999</v>
      </c>
      <c r="DR17" s="160">
        <v>0.218</v>
      </c>
      <c r="DS17" s="161">
        <v>1.0149999999999999</v>
      </c>
      <c r="DT17" s="162">
        <v>0.51700000000000002</v>
      </c>
      <c r="DU17" s="100" t="s">
        <v>380</v>
      </c>
      <c r="DV17" s="136">
        <f t="shared" ref="DV17:DV25" si="63">AVERAGE(DA17:DD17)</f>
        <v>0.66749999999999998</v>
      </c>
      <c r="DW17" s="137">
        <f t="shared" ref="DW17:DW25" si="64">AVERAGE(DE17:DH17)</f>
        <v>0.38125000000000003</v>
      </c>
      <c r="DX17" s="138">
        <f t="shared" ref="DX17:DX25" si="65">AVERAGE(DG17:DH17)</f>
        <v>0.23500000000000001</v>
      </c>
      <c r="DY17" s="139">
        <f t="shared" ref="DY17:DY25" si="66">AVERAGE(DI17:DJ17)</f>
        <v>0.315</v>
      </c>
      <c r="DZ17" s="140">
        <f t="shared" ref="DZ17:DZ25" si="67">AVERAGE(DK17:DL17)</f>
        <v>1.6995</v>
      </c>
      <c r="EA17" s="141">
        <f t="shared" ref="EA17:EA25" si="68">AVERAGE(DM17:DN17)</f>
        <v>0.85350000000000004</v>
      </c>
      <c r="EB17" s="142">
        <f t="shared" ref="EB17:EB25" si="69">AVERAGE(DO17:DP17)</f>
        <v>2.1234999999999999</v>
      </c>
      <c r="EC17" s="143">
        <f t="shared" ref="EC17:EC25" si="70">AVERAGE(DQ17:DR17)</f>
        <v>0.29249999999999998</v>
      </c>
      <c r="ED17" s="144">
        <f t="shared" ref="ED17:ED25" si="71">AVERAGE(DS17:DT17)</f>
        <v>0.76600000000000001</v>
      </c>
      <c r="EE17" s="110"/>
    </row>
    <row r="18" spans="1:135" x14ac:dyDescent="0.25">
      <c r="A18" s="112" t="s">
        <v>382</v>
      </c>
      <c r="B18" s="116" t="s">
        <v>867</v>
      </c>
      <c r="C18" s="117">
        <v>8</v>
      </c>
      <c r="D18" s="74" t="s">
        <v>605</v>
      </c>
      <c r="E18" s="112" t="s">
        <v>382</v>
      </c>
      <c r="F18" s="118">
        <v>7</v>
      </c>
      <c r="G18" s="119">
        <v>6</v>
      </c>
      <c r="H18" s="119">
        <v>7</v>
      </c>
      <c r="I18" s="120">
        <v>9</v>
      </c>
      <c r="J18" s="121">
        <v>6</v>
      </c>
      <c r="K18" s="122">
        <v>7</v>
      </c>
      <c r="L18" s="122">
        <v>9</v>
      </c>
      <c r="M18" s="123">
        <v>6</v>
      </c>
      <c r="N18" s="124">
        <v>5</v>
      </c>
      <c r="O18" s="125">
        <v>6</v>
      </c>
      <c r="P18" s="126">
        <v>4</v>
      </c>
      <c r="Q18" s="127">
        <v>9</v>
      </c>
      <c r="R18" s="128">
        <v>5</v>
      </c>
      <c r="S18" s="129">
        <v>6</v>
      </c>
      <c r="T18" s="130">
        <v>5</v>
      </c>
      <c r="U18" s="131">
        <v>6</v>
      </c>
      <c r="V18" s="132">
        <v>3</v>
      </c>
      <c r="W18" s="133">
        <v>2</v>
      </c>
      <c r="X18" s="134">
        <v>1</v>
      </c>
      <c r="Y18" s="135">
        <v>1</v>
      </c>
      <c r="Z18" s="100" t="s">
        <v>382</v>
      </c>
      <c r="AA18" s="136">
        <f t="shared" si="36"/>
        <v>7.25</v>
      </c>
      <c r="AB18" s="137">
        <f t="shared" si="37"/>
        <v>7</v>
      </c>
      <c r="AC18" s="138">
        <f t="shared" si="38"/>
        <v>7.5</v>
      </c>
      <c r="AD18" s="139">
        <f t="shared" si="39"/>
        <v>5.5</v>
      </c>
      <c r="AE18" s="140">
        <f t="shared" si="40"/>
        <v>6.5</v>
      </c>
      <c r="AF18" s="141">
        <f t="shared" si="41"/>
        <v>5.5</v>
      </c>
      <c r="AG18" s="142">
        <f t="shared" si="42"/>
        <v>5.5</v>
      </c>
      <c r="AH18" s="143">
        <f t="shared" si="43"/>
        <v>2.5</v>
      </c>
      <c r="AI18" s="144">
        <f t="shared" si="44"/>
        <v>1</v>
      </c>
      <c r="AJ18" s="110"/>
      <c r="AK18" s="111"/>
      <c r="AL18" s="112" t="s">
        <v>382</v>
      </c>
      <c r="AM18" s="118">
        <v>9</v>
      </c>
      <c r="AN18" s="119">
        <v>7</v>
      </c>
      <c r="AO18" s="119">
        <v>11</v>
      </c>
      <c r="AP18" s="120">
        <v>12</v>
      </c>
      <c r="AQ18" s="121">
        <v>7</v>
      </c>
      <c r="AR18" s="122">
        <v>11</v>
      </c>
      <c r="AS18" s="122">
        <v>12</v>
      </c>
      <c r="AT18" s="123">
        <v>8</v>
      </c>
      <c r="AU18" s="124">
        <v>18</v>
      </c>
      <c r="AV18" s="125">
        <v>23</v>
      </c>
      <c r="AW18" s="126">
        <v>24</v>
      </c>
      <c r="AX18" s="127">
        <v>60</v>
      </c>
      <c r="AY18" s="128">
        <v>70</v>
      </c>
      <c r="AZ18" s="129">
        <v>94</v>
      </c>
      <c r="BA18" s="130">
        <v>139</v>
      </c>
      <c r="BB18" s="131">
        <v>151</v>
      </c>
      <c r="BC18" s="132">
        <v>164</v>
      </c>
      <c r="BD18" s="133">
        <v>134</v>
      </c>
      <c r="BE18" s="134">
        <v>137</v>
      </c>
      <c r="BF18" s="135">
        <v>145</v>
      </c>
      <c r="BG18" s="100" t="s">
        <v>382</v>
      </c>
      <c r="BH18" s="136">
        <f t="shared" si="45"/>
        <v>9.75</v>
      </c>
      <c r="BI18" s="137">
        <f t="shared" si="46"/>
        <v>9.5</v>
      </c>
      <c r="BJ18" s="138">
        <f t="shared" si="47"/>
        <v>10</v>
      </c>
      <c r="BK18" s="139">
        <f t="shared" si="48"/>
        <v>20.5</v>
      </c>
      <c r="BL18" s="140">
        <f t="shared" si="49"/>
        <v>42</v>
      </c>
      <c r="BM18" s="141">
        <f t="shared" si="50"/>
        <v>82</v>
      </c>
      <c r="BN18" s="142">
        <f t="shared" si="51"/>
        <v>145</v>
      </c>
      <c r="BO18" s="143">
        <f t="shared" si="52"/>
        <v>149</v>
      </c>
      <c r="BP18" s="144">
        <f t="shared" si="53"/>
        <v>141</v>
      </c>
      <c r="BQ18" s="110"/>
      <c r="BR18" s="111"/>
      <c r="BS18" s="112" t="s">
        <v>382</v>
      </c>
      <c r="BT18" s="118">
        <v>12</v>
      </c>
      <c r="BU18" s="119">
        <v>6</v>
      </c>
      <c r="BV18" s="119">
        <v>5</v>
      </c>
      <c r="BW18" s="120">
        <v>4</v>
      </c>
      <c r="BX18" s="121">
        <v>6</v>
      </c>
      <c r="BY18" s="122">
        <v>5</v>
      </c>
      <c r="BZ18" s="122">
        <v>4</v>
      </c>
      <c r="CA18" s="123">
        <v>2</v>
      </c>
      <c r="CB18" s="124">
        <v>12</v>
      </c>
      <c r="CC18" s="125">
        <v>11</v>
      </c>
      <c r="CD18" s="126">
        <v>9</v>
      </c>
      <c r="CE18" s="127">
        <v>8</v>
      </c>
      <c r="CF18" s="128">
        <v>15</v>
      </c>
      <c r="CG18" s="129">
        <v>8</v>
      </c>
      <c r="CH18" s="130">
        <v>9</v>
      </c>
      <c r="CI18" s="131">
        <v>7</v>
      </c>
      <c r="CJ18" s="132">
        <v>13</v>
      </c>
      <c r="CK18" s="133">
        <v>11</v>
      </c>
      <c r="CL18" s="134">
        <v>7</v>
      </c>
      <c r="CM18" s="135">
        <v>16</v>
      </c>
      <c r="CN18" s="100" t="s">
        <v>382</v>
      </c>
      <c r="CO18" s="136">
        <f t="shared" si="54"/>
        <v>6.75</v>
      </c>
      <c r="CP18" s="137">
        <f t="shared" si="55"/>
        <v>4.25</v>
      </c>
      <c r="CQ18" s="138">
        <f t="shared" si="56"/>
        <v>3</v>
      </c>
      <c r="CR18" s="139">
        <f t="shared" si="57"/>
        <v>11.5</v>
      </c>
      <c r="CS18" s="140">
        <f t="shared" si="58"/>
        <v>8.5</v>
      </c>
      <c r="CT18" s="141">
        <f t="shared" si="59"/>
        <v>11.5</v>
      </c>
      <c r="CU18" s="142">
        <f t="shared" si="60"/>
        <v>8</v>
      </c>
      <c r="CV18" s="143">
        <f t="shared" si="61"/>
        <v>12</v>
      </c>
      <c r="CW18" s="144">
        <f t="shared" si="62"/>
        <v>11.5</v>
      </c>
      <c r="CX18" s="110"/>
      <c r="CY18" s="111"/>
      <c r="CZ18" s="112" t="s">
        <v>382</v>
      </c>
      <c r="DA18" s="145">
        <v>1.3520000000000001</v>
      </c>
      <c r="DB18" s="146">
        <v>1.262</v>
      </c>
      <c r="DC18" s="146">
        <v>2.09</v>
      </c>
      <c r="DD18" s="147">
        <v>0.61199999999999999</v>
      </c>
      <c r="DE18" s="148">
        <v>1.262</v>
      </c>
      <c r="DF18" s="149">
        <v>2.09</v>
      </c>
      <c r="DG18" s="149">
        <v>0.61199999999999999</v>
      </c>
      <c r="DH18" s="150">
        <v>0.45200000000000001</v>
      </c>
      <c r="DI18" s="151">
        <v>0.68700000000000006</v>
      </c>
      <c r="DJ18" s="152">
        <v>0.47299999999999998</v>
      </c>
      <c r="DK18" s="153">
        <v>0.317</v>
      </c>
      <c r="DL18" s="154">
        <v>1.357</v>
      </c>
      <c r="DM18" s="155">
        <v>0.63</v>
      </c>
      <c r="DN18" s="156">
        <v>0.27700000000000002</v>
      </c>
      <c r="DO18" s="157">
        <v>0.503</v>
      </c>
      <c r="DP18" s="158">
        <v>1.637</v>
      </c>
      <c r="DQ18" s="159">
        <v>0.26</v>
      </c>
      <c r="DR18" s="160">
        <v>0.315</v>
      </c>
      <c r="DS18" s="161">
        <v>1.137</v>
      </c>
      <c r="DT18" s="162">
        <v>0.28000000000000003</v>
      </c>
      <c r="DU18" s="100" t="s">
        <v>382</v>
      </c>
      <c r="DV18" s="136">
        <f t="shared" si="63"/>
        <v>1.329</v>
      </c>
      <c r="DW18" s="137">
        <f t="shared" si="64"/>
        <v>1.1040000000000001</v>
      </c>
      <c r="DX18" s="138">
        <f t="shared" si="65"/>
        <v>0.53200000000000003</v>
      </c>
      <c r="DY18" s="139">
        <f t="shared" si="66"/>
        <v>0.58000000000000007</v>
      </c>
      <c r="DZ18" s="140">
        <f t="shared" si="67"/>
        <v>0.83699999999999997</v>
      </c>
      <c r="EA18" s="141">
        <f t="shared" si="68"/>
        <v>0.45350000000000001</v>
      </c>
      <c r="EB18" s="142">
        <f t="shared" si="69"/>
        <v>1.07</v>
      </c>
      <c r="EC18" s="143">
        <f t="shared" si="70"/>
        <v>0.28749999999999998</v>
      </c>
      <c r="ED18" s="144">
        <f t="shared" si="71"/>
        <v>0.70850000000000002</v>
      </c>
      <c r="EE18" s="110"/>
    </row>
    <row r="19" spans="1:135" x14ac:dyDescent="0.25">
      <c r="A19" s="112" t="s">
        <v>383</v>
      </c>
      <c r="B19" s="116" t="s">
        <v>867</v>
      </c>
      <c r="C19" s="117">
        <v>8</v>
      </c>
      <c r="D19" s="74" t="s">
        <v>605</v>
      </c>
      <c r="E19" s="112" t="s">
        <v>383</v>
      </c>
      <c r="F19" s="118">
        <v>10</v>
      </c>
      <c r="G19" s="119">
        <v>9</v>
      </c>
      <c r="H19" s="119">
        <v>9</v>
      </c>
      <c r="I19" s="120">
        <v>9</v>
      </c>
      <c r="J19" s="121">
        <v>9</v>
      </c>
      <c r="K19" s="122">
        <v>9</v>
      </c>
      <c r="L19" s="122">
        <v>9</v>
      </c>
      <c r="M19" s="167">
        <v>6</v>
      </c>
      <c r="N19" s="124">
        <v>6</v>
      </c>
      <c r="O19" s="125">
        <v>8</v>
      </c>
      <c r="P19" s="126">
        <v>7</v>
      </c>
      <c r="Q19" s="127">
        <v>7</v>
      </c>
      <c r="R19" s="128">
        <v>6</v>
      </c>
      <c r="S19" s="129">
        <v>7</v>
      </c>
      <c r="T19" s="130">
        <v>6</v>
      </c>
      <c r="U19" s="131">
        <v>7</v>
      </c>
      <c r="V19" s="132">
        <v>2</v>
      </c>
      <c r="W19" s="133">
        <v>3</v>
      </c>
      <c r="X19" s="134">
        <v>1</v>
      </c>
      <c r="Y19" s="135">
        <v>1</v>
      </c>
      <c r="Z19" s="100" t="s">
        <v>383</v>
      </c>
      <c r="AA19" s="136">
        <f t="shared" si="36"/>
        <v>9.25</v>
      </c>
      <c r="AB19" s="137">
        <f t="shared" si="37"/>
        <v>8.25</v>
      </c>
      <c r="AC19" s="138">
        <f t="shared" si="38"/>
        <v>7.5</v>
      </c>
      <c r="AD19" s="139">
        <f t="shared" si="39"/>
        <v>7</v>
      </c>
      <c r="AE19" s="140">
        <f t="shared" si="40"/>
        <v>7</v>
      </c>
      <c r="AF19" s="141">
        <f t="shared" si="41"/>
        <v>6.5</v>
      </c>
      <c r="AG19" s="142">
        <f t="shared" si="42"/>
        <v>6.5</v>
      </c>
      <c r="AH19" s="143">
        <f t="shared" si="43"/>
        <v>2.5</v>
      </c>
      <c r="AI19" s="144">
        <f t="shared" si="44"/>
        <v>1</v>
      </c>
      <c r="AJ19" s="110"/>
      <c r="AK19" s="111"/>
      <c r="AL19" s="112" t="s">
        <v>383</v>
      </c>
      <c r="AM19" s="118">
        <v>15</v>
      </c>
      <c r="AN19" s="119">
        <v>12</v>
      </c>
      <c r="AO19" s="119">
        <v>13</v>
      </c>
      <c r="AP19" s="120">
        <v>11</v>
      </c>
      <c r="AQ19" s="121">
        <v>12</v>
      </c>
      <c r="AR19" s="122">
        <v>13</v>
      </c>
      <c r="AS19" s="122">
        <v>11</v>
      </c>
      <c r="AT19" s="167">
        <v>14</v>
      </c>
      <c r="AU19" s="124">
        <v>20</v>
      </c>
      <c r="AV19" s="125">
        <v>26</v>
      </c>
      <c r="AW19" s="126">
        <v>47</v>
      </c>
      <c r="AX19" s="127">
        <v>46</v>
      </c>
      <c r="AY19" s="128">
        <v>72</v>
      </c>
      <c r="AZ19" s="129">
        <v>104</v>
      </c>
      <c r="BA19" s="130">
        <v>168</v>
      </c>
      <c r="BB19" s="131">
        <v>176</v>
      </c>
      <c r="BC19" s="132">
        <v>127</v>
      </c>
      <c r="BD19" s="133">
        <v>158</v>
      </c>
      <c r="BE19" s="134">
        <v>133</v>
      </c>
      <c r="BF19" s="135">
        <v>179</v>
      </c>
      <c r="BG19" s="100" t="s">
        <v>383</v>
      </c>
      <c r="BH19" s="136">
        <f t="shared" si="45"/>
        <v>12.75</v>
      </c>
      <c r="BI19" s="137">
        <f t="shared" si="46"/>
        <v>12.5</v>
      </c>
      <c r="BJ19" s="138">
        <f t="shared" si="47"/>
        <v>12.5</v>
      </c>
      <c r="BK19" s="139">
        <f t="shared" si="48"/>
        <v>23</v>
      </c>
      <c r="BL19" s="140">
        <f t="shared" si="49"/>
        <v>46.5</v>
      </c>
      <c r="BM19" s="141">
        <f t="shared" si="50"/>
        <v>88</v>
      </c>
      <c r="BN19" s="142">
        <f t="shared" si="51"/>
        <v>172</v>
      </c>
      <c r="BO19" s="143">
        <f t="shared" si="52"/>
        <v>142.5</v>
      </c>
      <c r="BP19" s="144">
        <f t="shared" si="53"/>
        <v>156</v>
      </c>
      <c r="BQ19" s="110"/>
      <c r="BR19" s="111"/>
      <c r="BS19" s="112" t="s">
        <v>383</v>
      </c>
      <c r="BT19" s="118">
        <v>2</v>
      </c>
      <c r="BU19" s="119">
        <v>2</v>
      </c>
      <c r="BV19" s="119">
        <v>0</v>
      </c>
      <c r="BW19" s="120">
        <v>2</v>
      </c>
      <c r="BX19" s="121">
        <v>2</v>
      </c>
      <c r="BY19" s="122">
        <v>0</v>
      </c>
      <c r="BZ19" s="122">
        <v>2</v>
      </c>
      <c r="CA19" s="167">
        <v>4</v>
      </c>
      <c r="CB19" s="124">
        <v>5</v>
      </c>
      <c r="CC19" s="125">
        <v>13</v>
      </c>
      <c r="CD19" s="126">
        <v>7</v>
      </c>
      <c r="CE19" s="127">
        <v>8</v>
      </c>
      <c r="CF19" s="128">
        <v>20</v>
      </c>
      <c r="CG19" s="129">
        <v>7</v>
      </c>
      <c r="CH19" s="130">
        <v>20</v>
      </c>
      <c r="CI19" s="131">
        <v>20</v>
      </c>
      <c r="CJ19" s="132">
        <v>28</v>
      </c>
      <c r="CK19" s="133">
        <v>19</v>
      </c>
      <c r="CL19" s="134">
        <v>33</v>
      </c>
      <c r="CM19" s="135">
        <v>16</v>
      </c>
      <c r="CN19" s="100" t="s">
        <v>383</v>
      </c>
      <c r="CO19" s="136">
        <f t="shared" si="54"/>
        <v>1.5</v>
      </c>
      <c r="CP19" s="137">
        <f t="shared" si="55"/>
        <v>2</v>
      </c>
      <c r="CQ19" s="138">
        <f t="shared" si="56"/>
        <v>3</v>
      </c>
      <c r="CR19" s="139">
        <f t="shared" si="57"/>
        <v>9</v>
      </c>
      <c r="CS19" s="140">
        <f t="shared" si="58"/>
        <v>7.5</v>
      </c>
      <c r="CT19" s="141">
        <f t="shared" si="59"/>
        <v>13.5</v>
      </c>
      <c r="CU19" s="142">
        <f t="shared" si="60"/>
        <v>20</v>
      </c>
      <c r="CV19" s="143">
        <f t="shared" si="61"/>
        <v>23.5</v>
      </c>
      <c r="CW19" s="144">
        <f t="shared" si="62"/>
        <v>24.5</v>
      </c>
      <c r="CX19" s="110"/>
      <c r="CY19" s="111"/>
      <c r="CZ19" s="112" t="s">
        <v>383</v>
      </c>
      <c r="DA19" s="145">
        <v>2.2519999999999998</v>
      </c>
      <c r="DB19" s="146">
        <v>0.28699999999999998</v>
      </c>
      <c r="DC19" s="146">
        <v>5.2999999999999999E-2</v>
      </c>
      <c r="DD19" s="147">
        <v>0.63200000000000001</v>
      </c>
      <c r="DE19" s="148">
        <v>0.28699999999999998</v>
      </c>
      <c r="DF19" s="149">
        <v>5.2999999999999999E-2</v>
      </c>
      <c r="DG19" s="149">
        <v>0.63200000000000001</v>
      </c>
      <c r="DH19" s="168">
        <v>0.92200000000000004</v>
      </c>
      <c r="DI19" s="151">
        <v>0.26700000000000002</v>
      </c>
      <c r="DJ19" s="152">
        <v>0.41</v>
      </c>
      <c r="DK19" s="153">
        <v>0.58799999999999997</v>
      </c>
      <c r="DL19" s="154">
        <v>0.64700000000000002</v>
      </c>
      <c r="DM19" s="155">
        <v>1.732</v>
      </c>
      <c r="DN19" s="156">
        <v>0.753</v>
      </c>
      <c r="DO19" s="157">
        <v>0.26</v>
      </c>
      <c r="DP19" s="158">
        <v>1.6</v>
      </c>
      <c r="DQ19" s="159">
        <v>1.1020000000000001</v>
      </c>
      <c r="DR19" s="160">
        <v>0.91200000000000003</v>
      </c>
      <c r="DS19" s="161">
        <v>0.67700000000000005</v>
      </c>
      <c r="DT19" s="162">
        <v>1.0920000000000001</v>
      </c>
      <c r="DU19" s="100" t="s">
        <v>383</v>
      </c>
      <c r="DV19" s="136">
        <f t="shared" si="63"/>
        <v>0.80599999999999994</v>
      </c>
      <c r="DW19" s="137">
        <f t="shared" si="64"/>
        <v>0.47350000000000003</v>
      </c>
      <c r="DX19" s="138">
        <f t="shared" si="65"/>
        <v>0.77700000000000002</v>
      </c>
      <c r="DY19" s="139">
        <f t="shared" si="66"/>
        <v>0.33850000000000002</v>
      </c>
      <c r="DZ19" s="140">
        <f t="shared" si="67"/>
        <v>0.61749999999999994</v>
      </c>
      <c r="EA19" s="141">
        <f t="shared" si="68"/>
        <v>1.2424999999999999</v>
      </c>
      <c r="EB19" s="142">
        <f t="shared" si="69"/>
        <v>0.93</v>
      </c>
      <c r="EC19" s="143">
        <f t="shared" si="70"/>
        <v>1.0070000000000001</v>
      </c>
      <c r="ED19" s="144">
        <f t="shared" si="71"/>
        <v>0.88450000000000006</v>
      </c>
      <c r="EE19" s="110"/>
    </row>
    <row r="20" spans="1:135" x14ac:dyDescent="0.25">
      <c r="A20" s="112" t="s">
        <v>384</v>
      </c>
      <c r="B20" s="116" t="s">
        <v>867</v>
      </c>
      <c r="C20" s="117">
        <v>18</v>
      </c>
      <c r="D20" s="74" t="s">
        <v>605</v>
      </c>
      <c r="E20" s="112" t="s">
        <v>384</v>
      </c>
      <c r="F20" s="118">
        <v>9</v>
      </c>
      <c r="G20" s="119">
        <v>11</v>
      </c>
      <c r="H20" s="119">
        <v>10</v>
      </c>
      <c r="I20" s="120">
        <v>13</v>
      </c>
      <c r="J20" s="121">
        <v>10</v>
      </c>
      <c r="K20" s="122">
        <v>10</v>
      </c>
      <c r="L20" s="122">
        <v>13</v>
      </c>
      <c r="M20" s="123">
        <v>15</v>
      </c>
      <c r="N20" s="124">
        <v>11</v>
      </c>
      <c r="O20" s="125">
        <v>10</v>
      </c>
      <c r="P20" s="126">
        <v>6</v>
      </c>
      <c r="Q20" s="127">
        <v>8</v>
      </c>
      <c r="R20" s="128">
        <v>6</v>
      </c>
      <c r="S20" s="129">
        <v>4</v>
      </c>
      <c r="T20" s="130">
        <v>6</v>
      </c>
      <c r="U20" s="131">
        <v>6</v>
      </c>
      <c r="V20" s="132">
        <v>5</v>
      </c>
      <c r="W20" s="133">
        <v>4</v>
      </c>
      <c r="X20" s="134">
        <v>2</v>
      </c>
      <c r="Y20" s="135">
        <v>1</v>
      </c>
      <c r="Z20" s="100" t="s">
        <v>384</v>
      </c>
      <c r="AA20" s="136">
        <f t="shared" si="36"/>
        <v>10.75</v>
      </c>
      <c r="AB20" s="137">
        <f t="shared" si="37"/>
        <v>12</v>
      </c>
      <c r="AC20" s="138">
        <f t="shared" si="38"/>
        <v>14</v>
      </c>
      <c r="AD20" s="139">
        <f t="shared" si="39"/>
        <v>10.5</v>
      </c>
      <c r="AE20" s="140">
        <f t="shared" si="40"/>
        <v>7</v>
      </c>
      <c r="AF20" s="141">
        <f t="shared" si="41"/>
        <v>5</v>
      </c>
      <c r="AG20" s="142">
        <f t="shared" si="42"/>
        <v>6</v>
      </c>
      <c r="AH20" s="143">
        <f t="shared" si="43"/>
        <v>4.5</v>
      </c>
      <c r="AI20" s="144">
        <f t="shared" si="44"/>
        <v>1.5</v>
      </c>
      <c r="AJ20" s="110"/>
      <c r="AK20" s="111"/>
      <c r="AL20" s="112" t="s">
        <v>384</v>
      </c>
      <c r="AM20" s="118">
        <v>15</v>
      </c>
      <c r="AN20" s="119">
        <v>16</v>
      </c>
      <c r="AO20" s="119">
        <v>24</v>
      </c>
      <c r="AP20" s="120">
        <v>23</v>
      </c>
      <c r="AQ20" s="121">
        <v>24</v>
      </c>
      <c r="AR20" s="122">
        <v>24</v>
      </c>
      <c r="AS20" s="122">
        <v>23</v>
      </c>
      <c r="AT20" s="123">
        <v>21</v>
      </c>
      <c r="AU20" s="124">
        <v>44</v>
      </c>
      <c r="AV20" s="125">
        <v>43</v>
      </c>
      <c r="AW20" s="126">
        <v>38</v>
      </c>
      <c r="AX20" s="127">
        <v>49</v>
      </c>
      <c r="AY20" s="128">
        <v>76</v>
      </c>
      <c r="AZ20" s="129">
        <v>48</v>
      </c>
      <c r="BA20" s="130">
        <v>167</v>
      </c>
      <c r="BB20" s="131">
        <v>162</v>
      </c>
      <c r="BC20" s="132">
        <v>269</v>
      </c>
      <c r="BD20" s="133">
        <v>196</v>
      </c>
      <c r="BE20" s="134">
        <v>243</v>
      </c>
      <c r="BF20" s="135">
        <v>164</v>
      </c>
      <c r="BG20" s="100" t="s">
        <v>384</v>
      </c>
      <c r="BH20" s="136">
        <f t="shared" si="45"/>
        <v>19.5</v>
      </c>
      <c r="BI20" s="137">
        <f t="shared" si="46"/>
        <v>23</v>
      </c>
      <c r="BJ20" s="138">
        <f t="shared" si="47"/>
        <v>22</v>
      </c>
      <c r="BK20" s="139">
        <f t="shared" si="48"/>
        <v>43.5</v>
      </c>
      <c r="BL20" s="140">
        <f t="shared" si="49"/>
        <v>43.5</v>
      </c>
      <c r="BM20" s="141">
        <f t="shared" si="50"/>
        <v>62</v>
      </c>
      <c r="BN20" s="142">
        <f t="shared" si="51"/>
        <v>164.5</v>
      </c>
      <c r="BO20" s="143">
        <f t="shared" si="52"/>
        <v>232.5</v>
      </c>
      <c r="BP20" s="144">
        <f t="shared" si="53"/>
        <v>203.5</v>
      </c>
      <c r="BQ20" s="110"/>
      <c r="BR20" s="111"/>
      <c r="BS20" s="112" t="s">
        <v>384</v>
      </c>
      <c r="BT20" s="118">
        <v>11</v>
      </c>
      <c r="BU20" s="119">
        <v>9</v>
      </c>
      <c r="BV20" s="119">
        <v>18</v>
      </c>
      <c r="BW20" s="120">
        <v>3</v>
      </c>
      <c r="BX20" s="121">
        <v>18</v>
      </c>
      <c r="BY20" s="122">
        <v>18</v>
      </c>
      <c r="BZ20" s="122">
        <v>3</v>
      </c>
      <c r="CA20" s="123">
        <v>4</v>
      </c>
      <c r="CB20" s="124">
        <v>16</v>
      </c>
      <c r="CC20" s="125">
        <v>4</v>
      </c>
      <c r="CD20" s="126">
        <v>3</v>
      </c>
      <c r="CE20" s="127">
        <v>10</v>
      </c>
      <c r="CF20" s="128">
        <v>10</v>
      </c>
      <c r="CG20" s="129">
        <v>12</v>
      </c>
      <c r="CH20" s="130">
        <v>14</v>
      </c>
      <c r="CI20" s="131">
        <v>8</v>
      </c>
      <c r="CJ20" s="132">
        <v>8</v>
      </c>
      <c r="CK20" s="133">
        <v>9</v>
      </c>
      <c r="CL20" s="134">
        <v>9</v>
      </c>
      <c r="CM20" s="135">
        <v>8</v>
      </c>
      <c r="CN20" s="100" t="s">
        <v>384</v>
      </c>
      <c r="CO20" s="136">
        <f t="shared" si="54"/>
        <v>10.25</v>
      </c>
      <c r="CP20" s="137">
        <f t="shared" si="55"/>
        <v>10.75</v>
      </c>
      <c r="CQ20" s="138">
        <f t="shared" si="56"/>
        <v>3.5</v>
      </c>
      <c r="CR20" s="139">
        <f t="shared" si="57"/>
        <v>10</v>
      </c>
      <c r="CS20" s="140">
        <f t="shared" si="58"/>
        <v>6.5</v>
      </c>
      <c r="CT20" s="141">
        <f t="shared" si="59"/>
        <v>11</v>
      </c>
      <c r="CU20" s="142">
        <f t="shared" si="60"/>
        <v>11</v>
      </c>
      <c r="CV20" s="143">
        <f t="shared" si="61"/>
        <v>8.5</v>
      </c>
      <c r="CW20" s="144">
        <f t="shared" si="62"/>
        <v>8.5</v>
      </c>
      <c r="CX20" s="110"/>
      <c r="CY20" s="111"/>
      <c r="CZ20" s="112" t="s">
        <v>384</v>
      </c>
      <c r="DA20" s="145">
        <v>9.2799999999999994</v>
      </c>
      <c r="DB20" s="146">
        <v>0.152</v>
      </c>
      <c r="DC20" s="146">
        <v>0.308</v>
      </c>
      <c r="DD20" s="147">
        <v>0.06</v>
      </c>
      <c r="DE20" s="148">
        <v>0.308</v>
      </c>
      <c r="DF20" s="149">
        <v>0.308</v>
      </c>
      <c r="DG20" s="149">
        <v>0.06</v>
      </c>
      <c r="DH20" s="150">
        <v>0.48199999999999998</v>
      </c>
      <c r="DI20" s="151">
        <v>0.23799999999999999</v>
      </c>
      <c r="DJ20" s="152">
        <v>0.10299999999999999</v>
      </c>
      <c r="DK20" s="153">
        <v>7.1999999999999995E-2</v>
      </c>
      <c r="DL20" s="154">
        <v>2.5179999999999998</v>
      </c>
      <c r="DM20" s="155">
        <v>3.7999999999999999E-2</v>
      </c>
      <c r="DN20" s="156">
        <v>0.83299999999999996</v>
      </c>
      <c r="DO20" s="157">
        <v>1.5</v>
      </c>
      <c r="DP20" s="158">
        <v>0.91700000000000004</v>
      </c>
      <c r="DQ20" s="159">
        <v>0.107</v>
      </c>
      <c r="DR20" s="160">
        <v>1.44</v>
      </c>
      <c r="DS20" s="161">
        <v>0.71799999999999997</v>
      </c>
      <c r="DT20" s="162">
        <v>1.0920000000000001</v>
      </c>
      <c r="DU20" s="100" t="s">
        <v>384</v>
      </c>
      <c r="DV20" s="136">
        <f t="shared" si="63"/>
        <v>2.4499999999999997</v>
      </c>
      <c r="DW20" s="137">
        <f t="shared" si="64"/>
        <v>0.28949999999999998</v>
      </c>
      <c r="DX20" s="138">
        <f t="shared" si="65"/>
        <v>0.27100000000000002</v>
      </c>
      <c r="DY20" s="139">
        <f t="shared" si="66"/>
        <v>0.17049999999999998</v>
      </c>
      <c r="DZ20" s="140">
        <f t="shared" si="67"/>
        <v>1.2949999999999999</v>
      </c>
      <c r="EA20" s="141">
        <f t="shared" si="68"/>
        <v>0.4355</v>
      </c>
      <c r="EB20" s="142">
        <f t="shared" si="69"/>
        <v>1.2084999999999999</v>
      </c>
      <c r="EC20" s="143">
        <f t="shared" si="70"/>
        <v>0.77349999999999997</v>
      </c>
      <c r="ED20" s="144">
        <f t="shared" si="71"/>
        <v>0.90500000000000003</v>
      </c>
      <c r="EE20" s="110"/>
    </row>
    <row r="21" spans="1:135" x14ac:dyDescent="0.25">
      <c r="A21" s="112" t="s">
        <v>385</v>
      </c>
      <c r="B21" s="116" t="s">
        <v>867</v>
      </c>
      <c r="C21" s="117">
        <v>18</v>
      </c>
      <c r="D21" s="74" t="s">
        <v>605</v>
      </c>
      <c r="E21" s="112" t="s">
        <v>385</v>
      </c>
      <c r="F21" s="118">
        <v>8</v>
      </c>
      <c r="G21" s="119">
        <v>9</v>
      </c>
      <c r="H21" s="119">
        <v>10</v>
      </c>
      <c r="I21" s="120">
        <v>10</v>
      </c>
      <c r="J21" s="121">
        <v>10</v>
      </c>
      <c r="K21" s="122">
        <v>10</v>
      </c>
      <c r="L21" s="122">
        <v>10</v>
      </c>
      <c r="M21" s="123">
        <v>10</v>
      </c>
      <c r="N21" s="124">
        <v>8</v>
      </c>
      <c r="O21" s="125">
        <v>9</v>
      </c>
      <c r="P21" s="126">
        <v>7</v>
      </c>
      <c r="Q21" s="127">
        <v>8</v>
      </c>
      <c r="R21" s="128">
        <v>6</v>
      </c>
      <c r="S21" s="129">
        <v>6</v>
      </c>
      <c r="T21" s="130">
        <v>5</v>
      </c>
      <c r="U21" s="131">
        <v>6</v>
      </c>
      <c r="V21" s="132">
        <v>5</v>
      </c>
      <c r="W21" s="133">
        <v>5</v>
      </c>
      <c r="X21" s="134">
        <v>3</v>
      </c>
      <c r="Y21" s="135">
        <v>3</v>
      </c>
      <c r="Z21" s="100" t="s">
        <v>385</v>
      </c>
      <c r="AA21" s="136">
        <f t="shared" si="36"/>
        <v>9.25</v>
      </c>
      <c r="AB21" s="137">
        <f t="shared" si="37"/>
        <v>10</v>
      </c>
      <c r="AC21" s="138">
        <f t="shared" si="38"/>
        <v>10</v>
      </c>
      <c r="AD21" s="139">
        <f t="shared" si="39"/>
        <v>8.5</v>
      </c>
      <c r="AE21" s="140">
        <f t="shared" si="40"/>
        <v>7.5</v>
      </c>
      <c r="AF21" s="141">
        <f t="shared" si="41"/>
        <v>6</v>
      </c>
      <c r="AG21" s="142">
        <f t="shared" si="42"/>
        <v>5.5</v>
      </c>
      <c r="AH21" s="143">
        <f t="shared" si="43"/>
        <v>5</v>
      </c>
      <c r="AI21" s="144">
        <f t="shared" si="44"/>
        <v>3</v>
      </c>
      <c r="AJ21" s="110"/>
      <c r="AK21" s="111"/>
      <c r="AL21" s="112" t="s">
        <v>385</v>
      </c>
      <c r="AM21" s="118">
        <v>13</v>
      </c>
      <c r="AN21" s="119">
        <v>10</v>
      </c>
      <c r="AO21" s="119">
        <v>13</v>
      </c>
      <c r="AP21" s="120">
        <v>12</v>
      </c>
      <c r="AQ21" s="121">
        <v>13</v>
      </c>
      <c r="AR21" s="122">
        <v>13</v>
      </c>
      <c r="AS21" s="122">
        <v>12</v>
      </c>
      <c r="AT21" s="123">
        <v>12</v>
      </c>
      <c r="AU21" s="124">
        <v>27</v>
      </c>
      <c r="AV21" s="125">
        <v>31</v>
      </c>
      <c r="AW21" s="126">
        <v>54</v>
      </c>
      <c r="AX21" s="127">
        <v>53</v>
      </c>
      <c r="AY21" s="128">
        <v>90</v>
      </c>
      <c r="AZ21" s="129">
        <v>86</v>
      </c>
      <c r="BA21" s="130">
        <v>144</v>
      </c>
      <c r="BB21" s="131">
        <v>155</v>
      </c>
      <c r="BC21" s="132">
        <v>254</v>
      </c>
      <c r="BD21" s="133">
        <v>251</v>
      </c>
      <c r="BE21" s="134">
        <v>334</v>
      </c>
      <c r="BF21" s="135">
        <v>368</v>
      </c>
      <c r="BG21" s="100" t="s">
        <v>385</v>
      </c>
      <c r="BH21" s="136">
        <f t="shared" si="45"/>
        <v>12</v>
      </c>
      <c r="BI21" s="137">
        <f t="shared" si="46"/>
        <v>12.5</v>
      </c>
      <c r="BJ21" s="138">
        <f t="shared" si="47"/>
        <v>12</v>
      </c>
      <c r="BK21" s="139">
        <f t="shared" si="48"/>
        <v>29</v>
      </c>
      <c r="BL21" s="140">
        <f t="shared" si="49"/>
        <v>53.5</v>
      </c>
      <c r="BM21" s="141">
        <f t="shared" si="50"/>
        <v>88</v>
      </c>
      <c r="BN21" s="142">
        <f t="shared" si="51"/>
        <v>149.5</v>
      </c>
      <c r="BO21" s="143">
        <f t="shared" si="52"/>
        <v>252.5</v>
      </c>
      <c r="BP21" s="144">
        <f t="shared" si="53"/>
        <v>351</v>
      </c>
      <c r="BQ21" s="110"/>
      <c r="BR21" s="111"/>
      <c r="BS21" s="112" t="s">
        <v>385</v>
      </c>
      <c r="BT21" s="118">
        <v>22</v>
      </c>
      <c r="BU21" s="119">
        <v>4</v>
      </c>
      <c r="BV21" s="119">
        <v>4</v>
      </c>
      <c r="BW21" s="120">
        <v>5</v>
      </c>
      <c r="BX21" s="121">
        <v>4</v>
      </c>
      <c r="BY21" s="122">
        <v>4</v>
      </c>
      <c r="BZ21" s="122">
        <v>5</v>
      </c>
      <c r="CA21" s="123">
        <v>1</v>
      </c>
      <c r="CB21" s="124">
        <v>9</v>
      </c>
      <c r="CC21" s="125">
        <v>6</v>
      </c>
      <c r="CD21" s="126">
        <v>5</v>
      </c>
      <c r="CE21" s="127">
        <v>9</v>
      </c>
      <c r="CF21" s="128">
        <v>5</v>
      </c>
      <c r="CG21" s="129">
        <v>14</v>
      </c>
      <c r="CH21" s="130">
        <v>6</v>
      </c>
      <c r="CI21" s="131">
        <v>14</v>
      </c>
      <c r="CJ21" s="132">
        <v>18</v>
      </c>
      <c r="CK21" s="133">
        <v>9</v>
      </c>
      <c r="CL21" s="134">
        <v>26</v>
      </c>
      <c r="CM21" s="135">
        <v>11</v>
      </c>
      <c r="CN21" s="100" t="s">
        <v>385</v>
      </c>
      <c r="CO21" s="136">
        <f t="shared" si="54"/>
        <v>8.75</v>
      </c>
      <c r="CP21" s="137">
        <f t="shared" si="55"/>
        <v>3.5</v>
      </c>
      <c r="CQ21" s="138">
        <f t="shared" si="56"/>
        <v>3</v>
      </c>
      <c r="CR21" s="139">
        <f t="shared" si="57"/>
        <v>7.5</v>
      </c>
      <c r="CS21" s="140">
        <f t="shared" si="58"/>
        <v>7</v>
      </c>
      <c r="CT21" s="141">
        <f t="shared" si="59"/>
        <v>9.5</v>
      </c>
      <c r="CU21" s="142">
        <f t="shared" si="60"/>
        <v>10</v>
      </c>
      <c r="CV21" s="143">
        <f t="shared" si="61"/>
        <v>13.5</v>
      </c>
      <c r="CW21" s="144">
        <f t="shared" si="62"/>
        <v>18.5</v>
      </c>
      <c r="CX21" s="110"/>
      <c r="CY21" s="111"/>
      <c r="CZ21" s="112" t="s">
        <v>385</v>
      </c>
      <c r="DA21" s="145">
        <v>15.102</v>
      </c>
      <c r="DB21" s="146">
        <v>0.66200000000000003</v>
      </c>
      <c r="DC21" s="146">
        <v>0.13700000000000001</v>
      </c>
      <c r="DD21" s="147">
        <v>0.14299999999999999</v>
      </c>
      <c r="DE21" s="148">
        <v>0.13700000000000001</v>
      </c>
      <c r="DF21" s="149">
        <v>0.13700000000000001</v>
      </c>
      <c r="DG21" s="149">
        <v>0.14299999999999999</v>
      </c>
      <c r="DH21" s="150">
        <v>0.69199999999999995</v>
      </c>
      <c r="DI21" s="151">
        <v>0.21</v>
      </c>
      <c r="DJ21" s="152">
        <v>0.13700000000000001</v>
      </c>
      <c r="DK21" s="153">
        <v>0.22500000000000001</v>
      </c>
      <c r="DL21" s="154">
        <v>0.125</v>
      </c>
      <c r="DM21" s="155">
        <v>0.95499999999999996</v>
      </c>
      <c r="DN21" s="156">
        <v>0.372</v>
      </c>
      <c r="DO21" s="157">
        <v>7.4999999999999997E-2</v>
      </c>
      <c r="DP21" s="158">
        <v>1.425</v>
      </c>
      <c r="DQ21" s="159">
        <v>0.4</v>
      </c>
      <c r="DR21" s="160">
        <v>0.45700000000000002</v>
      </c>
      <c r="DS21" s="161">
        <v>0.78300000000000003</v>
      </c>
      <c r="DT21" s="162">
        <v>0.55500000000000005</v>
      </c>
      <c r="DU21" s="100" t="s">
        <v>385</v>
      </c>
      <c r="DV21" s="136">
        <f t="shared" si="63"/>
        <v>4.0110000000000001</v>
      </c>
      <c r="DW21" s="137">
        <f t="shared" si="64"/>
        <v>0.27725</v>
      </c>
      <c r="DX21" s="138">
        <f t="shared" si="65"/>
        <v>0.41749999999999998</v>
      </c>
      <c r="DY21" s="139">
        <f t="shared" si="66"/>
        <v>0.17349999999999999</v>
      </c>
      <c r="DZ21" s="140">
        <f t="shared" si="67"/>
        <v>0.17499999999999999</v>
      </c>
      <c r="EA21" s="141">
        <f t="shared" si="68"/>
        <v>0.66349999999999998</v>
      </c>
      <c r="EB21" s="142">
        <f t="shared" si="69"/>
        <v>0.75</v>
      </c>
      <c r="EC21" s="143">
        <f t="shared" si="70"/>
        <v>0.42849999999999999</v>
      </c>
      <c r="ED21" s="144">
        <f t="shared" si="71"/>
        <v>0.66900000000000004</v>
      </c>
      <c r="EE21" s="110"/>
    </row>
    <row r="22" spans="1:135" x14ac:dyDescent="0.25">
      <c r="A22" s="112" t="s">
        <v>386</v>
      </c>
      <c r="B22" s="116" t="s">
        <v>868</v>
      </c>
      <c r="C22" s="117">
        <v>1</v>
      </c>
      <c r="D22" s="74" t="s">
        <v>605</v>
      </c>
      <c r="E22" s="112" t="s">
        <v>386</v>
      </c>
      <c r="F22" s="118">
        <v>8</v>
      </c>
      <c r="G22" s="119">
        <v>7</v>
      </c>
      <c r="H22" s="119">
        <v>7</v>
      </c>
      <c r="I22" s="120">
        <v>10</v>
      </c>
      <c r="J22" s="121">
        <v>7</v>
      </c>
      <c r="K22" s="122">
        <v>7</v>
      </c>
      <c r="L22" s="122">
        <v>10</v>
      </c>
      <c r="M22" s="123">
        <v>12</v>
      </c>
      <c r="N22" s="124">
        <v>8</v>
      </c>
      <c r="O22" s="125">
        <v>11</v>
      </c>
      <c r="P22" s="126">
        <v>7</v>
      </c>
      <c r="Q22" s="127">
        <v>7</v>
      </c>
      <c r="R22" s="128">
        <v>7</v>
      </c>
      <c r="S22" s="169">
        <v>2</v>
      </c>
      <c r="T22" s="130">
        <v>3</v>
      </c>
      <c r="U22" s="131">
        <v>3</v>
      </c>
      <c r="V22" s="132">
        <v>1</v>
      </c>
      <c r="W22" s="133">
        <v>1</v>
      </c>
      <c r="X22" s="134">
        <v>0</v>
      </c>
      <c r="Y22" s="135">
        <v>0</v>
      </c>
      <c r="Z22" s="100" t="s">
        <v>386</v>
      </c>
      <c r="AA22" s="136">
        <f t="shared" si="36"/>
        <v>8</v>
      </c>
      <c r="AB22" s="137">
        <f t="shared" si="37"/>
        <v>9</v>
      </c>
      <c r="AC22" s="138">
        <f t="shared" si="38"/>
        <v>11</v>
      </c>
      <c r="AD22" s="139">
        <f t="shared" si="39"/>
        <v>9.5</v>
      </c>
      <c r="AE22" s="140">
        <f t="shared" si="40"/>
        <v>7</v>
      </c>
      <c r="AF22" s="141">
        <f t="shared" si="41"/>
        <v>4.5</v>
      </c>
      <c r="AG22" s="142">
        <f t="shared" si="42"/>
        <v>3</v>
      </c>
      <c r="AH22" s="143">
        <f t="shared" si="43"/>
        <v>1</v>
      </c>
      <c r="AI22" s="144">
        <f t="shared" si="44"/>
        <v>0</v>
      </c>
      <c r="AJ22" s="110"/>
      <c r="AK22" s="111"/>
      <c r="AL22" s="112" t="s">
        <v>386</v>
      </c>
      <c r="AM22" s="118">
        <v>15</v>
      </c>
      <c r="AN22" s="119">
        <v>8</v>
      </c>
      <c r="AO22" s="119">
        <v>8</v>
      </c>
      <c r="AP22" s="120">
        <v>13</v>
      </c>
      <c r="AQ22" s="121">
        <v>8</v>
      </c>
      <c r="AR22" s="122">
        <v>8</v>
      </c>
      <c r="AS22" s="122">
        <v>13</v>
      </c>
      <c r="AT22" s="123">
        <v>18</v>
      </c>
      <c r="AU22" s="124">
        <v>25</v>
      </c>
      <c r="AV22" s="125">
        <v>37</v>
      </c>
      <c r="AW22" s="126">
        <v>48</v>
      </c>
      <c r="AX22" s="127">
        <v>43</v>
      </c>
      <c r="AY22" s="128">
        <v>97</v>
      </c>
      <c r="AZ22" s="169">
        <v>32</v>
      </c>
      <c r="BA22" s="130">
        <v>79</v>
      </c>
      <c r="BB22" s="131">
        <v>80</v>
      </c>
      <c r="BC22" s="132">
        <v>72</v>
      </c>
      <c r="BD22" s="133">
        <v>75</v>
      </c>
      <c r="BE22" s="134">
        <v>76</v>
      </c>
      <c r="BF22" s="135">
        <v>38</v>
      </c>
      <c r="BG22" s="100" t="s">
        <v>386</v>
      </c>
      <c r="BH22" s="136">
        <f t="shared" si="45"/>
        <v>11</v>
      </c>
      <c r="BI22" s="137">
        <f t="shared" si="46"/>
        <v>11.75</v>
      </c>
      <c r="BJ22" s="138">
        <f t="shared" si="47"/>
        <v>15.5</v>
      </c>
      <c r="BK22" s="139">
        <f t="shared" si="48"/>
        <v>31</v>
      </c>
      <c r="BL22" s="140">
        <f t="shared" si="49"/>
        <v>45.5</v>
      </c>
      <c r="BM22" s="141">
        <f t="shared" si="50"/>
        <v>64.5</v>
      </c>
      <c r="BN22" s="142">
        <f t="shared" si="51"/>
        <v>79.5</v>
      </c>
      <c r="BO22" s="143">
        <f t="shared" si="52"/>
        <v>73.5</v>
      </c>
      <c r="BP22" s="144">
        <f t="shared" si="53"/>
        <v>57</v>
      </c>
      <c r="BQ22" s="110"/>
      <c r="BR22" s="111"/>
      <c r="BS22" s="112" t="s">
        <v>386</v>
      </c>
      <c r="BT22" s="118">
        <v>18</v>
      </c>
      <c r="BU22" s="119">
        <v>12</v>
      </c>
      <c r="BV22" s="119">
        <v>15</v>
      </c>
      <c r="BW22" s="120">
        <v>8</v>
      </c>
      <c r="BX22" s="121">
        <v>12</v>
      </c>
      <c r="BY22" s="122">
        <v>15</v>
      </c>
      <c r="BZ22" s="122">
        <v>8</v>
      </c>
      <c r="CA22" s="123">
        <v>3</v>
      </c>
      <c r="CB22" s="124">
        <v>5</v>
      </c>
      <c r="CC22" s="125">
        <v>12</v>
      </c>
      <c r="CD22" s="126">
        <v>5</v>
      </c>
      <c r="CE22" s="127">
        <v>13</v>
      </c>
      <c r="CF22" s="128">
        <v>16</v>
      </c>
      <c r="CG22" s="169">
        <v>22</v>
      </c>
      <c r="CH22" s="130">
        <v>19</v>
      </c>
      <c r="CI22" s="131">
        <v>11</v>
      </c>
      <c r="CJ22" s="132">
        <v>11</v>
      </c>
      <c r="CK22" s="133">
        <v>13</v>
      </c>
      <c r="CL22" s="134">
        <v>16</v>
      </c>
      <c r="CM22" s="135">
        <v>11</v>
      </c>
      <c r="CN22" s="100" t="s">
        <v>386</v>
      </c>
      <c r="CO22" s="136">
        <f t="shared" si="54"/>
        <v>13.25</v>
      </c>
      <c r="CP22" s="137">
        <f t="shared" si="55"/>
        <v>9.5</v>
      </c>
      <c r="CQ22" s="138">
        <f t="shared" si="56"/>
        <v>5.5</v>
      </c>
      <c r="CR22" s="139">
        <f t="shared" si="57"/>
        <v>8.5</v>
      </c>
      <c r="CS22" s="140">
        <f t="shared" si="58"/>
        <v>9</v>
      </c>
      <c r="CT22" s="141">
        <f t="shared" si="59"/>
        <v>19</v>
      </c>
      <c r="CU22" s="142">
        <f t="shared" si="60"/>
        <v>15</v>
      </c>
      <c r="CV22" s="143">
        <f t="shared" si="61"/>
        <v>12</v>
      </c>
      <c r="CW22" s="144">
        <f t="shared" si="62"/>
        <v>13.5</v>
      </c>
      <c r="CX22" s="110"/>
      <c r="CY22" s="111"/>
      <c r="CZ22" s="112" t="s">
        <v>386</v>
      </c>
      <c r="DA22" s="145">
        <v>26.317</v>
      </c>
      <c r="DB22" s="146">
        <v>1.26</v>
      </c>
      <c r="DC22" s="146">
        <v>7.79</v>
      </c>
      <c r="DD22" s="147">
        <v>4.0119999999999996</v>
      </c>
      <c r="DE22" s="148">
        <v>1.26</v>
      </c>
      <c r="DF22" s="149">
        <v>7.79</v>
      </c>
      <c r="DG22" s="149">
        <v>4.0119999999999996</v>
      </c>
      <c r="DH22" s="150">
        <v>1.9950000000000001</v>
      </c>
      <c r="DI22" s="151">
        <v>1.472</v>
      </c>
      <c r="DJ22" s="152">
        <v>1.097</v>
      </c>
      <c r="DK22" s="153">
        <v>0.97299999999999998</v>
      </c>
      <c r="DL22" s="154">
        <v>0.66700000000000004</v>
      </c>
      <c r="DM22" s="155">
        <v>0.628</v>
      </c>
      <c r="DN22" s="170">
        <v>0.73499999999999999</v>
      </c>
      <c r="DO22" s="157">
        <v>0.51800000000000002</v>
      </c>
      <c r="DP22" s="158">
        <v>1.2629999999999999</v>
      </c>
      <c r="DQ22" s="159">
        <v>0.498</v>
      </c>
      <c r="DR22" s="160">
        <v>0.97799999999999998</v>
      </c>
      <c r="DS22" s="161">
        <v>1.3779999999999999</v>
      </c>
      <c r="DT22" s="162">
        <v>1.4379999999999999</v>
      </c>
      <c r="DU22" s="100" t="s">
        <v>386</v>
      </c>
      <c r="DV22" s="136">
        <f t="shared" si="63"/>
        <v>9.8447500000000012</v>
      </c>
      <c r="DW22" s="137">
        <f t="shared" si="64"/>
        <v>3.7642500000000005</v>
      </c>
      <c r="DX22" s="138">
        <f t="shared" si="65"/>
        <v>3.0034999999999998</v>
      </c>
      <c r="DY22" s="139">
        <f t="shared" si="66"/>
        <v>1.2845</v>
      </c>
      <c r="DZ22" s="140">
        <f t="shared" si="67"/>
        <v>0.82000000000000006</v>
      </c>
      <c r="EA22" s="141">
        <f t="shared" si="68"/>
        <v>0.68149999999999999</v>
      </c>
      <c r="EB22" s="142">
        <f t="shared" si="69"/>
        <v>0.89049999999999996</v>
      </c>
      <c r="EC22" s="143">
        <f t="shared" si="70"/>
        <v>0.73799999999999999</v>
      </c>
      <c r="ED22" s="144">
        <f t="shared" si="71"/>
        <v>1.4079999999999999</v>
      </c>
      <c r="EE22" s="110"/>
    </row>
    <row r="23" spans="1:135" x14ac:dyDescent="0.25">
      <c r="A23" s="112" t="s">
        <v>387</v>
      </c>
      <c r="B23" s="116" t="s">
        <v>868</v>
      </c>
      <c r="C23" s="117">
        <v>1</v>
      </c>
      <c r="D23" s="74" t="s">
        <v>605</v>
      </c>
      <c r="E23" s="112" t="s">
        <v>387</v>
      </c>
      <c r="F23" s="118">
        <v>12</v>
      </c>
      <c r="G23" s="119">
        <v>11</v>
      </c>
      <c r="H23" s="119">
        <v>14</v>
      </c>
      <c r="I23" s="120">
        <v>11</v>
      </c>
      <c r="J23" s="121">
        <v>11</v>
      </c>
      <c r="K23" s="122">
        <v>14</v>
      </c>
      <c r="L23" s="122">
        <v>11</v>
      </c>
      <c r="M23" s="123">
        <v>17</v>
      </c>
      <c r="N23" s="124">
        <v>5</v>
      </c>
      <c r="O23" s="125">
        <v>5</v>
      </c>
      <c r="P23" s="126">
        <v>6</v>
      </c>
      <c r="Q23" s="127">
        <v>6</v>
      </c>
      <c r="R23" s="128">
        <v>7</v>
      </c>
      <c r="S23" s="129">
        <v>9</v>
      </c>
      <c r="T23" s="130">
        <v>8</v>
      </c>
      <c r="U23" s="131">
        <v>7</v>
      </c>
      <c r="V23" s="132">
        <v>5</v>
      </c>
      <c r="W23" s="133">
        <v>4</v>
      </c>
      <c r="X23" s="134">
        <v>2</v>
      </c>
      <c r="Y23" s="135">
        <v>1</v>
      </c>
      <c r="Z23" s="100" t="s">
        <v>387</v>
      </c>
      <c r="AA23" s="136">
        <f t="shared" si="36"/>
        <v>12</v>
      </c>
      <c r="AB23" s="137">
        <f t="shared" si="37"/>
        <v>13.25</v>
      </c>
      <c r="AC23" s="138">
        <f t="shared" si="38"/>
        <v>14</v>
      </c>
      <c r="AD23" s="139">
        <f t="shared" si="39"/>
        <v>5</v>
      </c>
      <c r="AE23" s="140">
        <f t="shared" si="40"/>
        <v>6</v>
      </c>
      <c r="AF23" s="141">
        <f t="shared" si="41"/>
        <v>8</v>
      </c>
      <c r="AG23" s="142">
        <f t="shared" si="42"/>
        <v>7.5</v>
      </c>
      <c r="AH23" s="143">
        <f t="shared" si="43"/>
        <v>4.5</v>
      </c>
      <c r="AI23" s="144">
        <f t="shared" si="44"/>
        <v>1.5</v>
      </c>
      <c r="AJ23" s="110"/>
      <c r="AK23" s="111"/>
      <c r="AL23" s="112" t="s">
        <v>387</v>
      </c>
      <c r="AM23" s="118">
        <v>16</v>
      </c>
      <c r="AN23" s="119">
        <v>18</v>
      </c>
      <c r="AO23" s="119">
        <v>20</v>
      </c>
      <c r="AP23" s="120">
        <v>13</v>
      </c>
      <c r="AQ23" s="121">
        <v>18</v>
      </c>
      <c r="AR23" s="122">
        <v>20</v>
      </c>
      <c r="AS23" s="122">
        <v>13</v>
      </c>
      <c r="AT23" s="123">
        <v>22</v>
      </c>
      <c r="AU23" s="124">
        <v>19</v>
      </c>
      <c r="AV23" s="125">
        <v>17</v>
      </c>
      <c r="AW23" s="126">
        <v>37</v>
      </c>
      <c r="AX23" s="127">
        <v>40</v>
      </c>
      <c r="AY23" s="128">
        <v>95</v>
      </c>
      <c r="AZ23" s="129">
        <v>113</v>
      </c>
      <c r="BA23" s="130">
        <v>198</v>
      </c>
      <c r="BB23" s="131">
        <v>176</v>
      </c>
      <c r="BC23" s="132">
        <v>297</v>
      </c>
      <c r="BD23" s="133">
        <v>213</v>
      </c>
      <c r="BE23" s="134">
        <v>204</v>
      </c>
      <c r="BF23" s="135">
        <v>192</v>
      </c>
      <c r="BG23" s="100" t="s">
        <v>387</v>
      </c>
      <c r="BH23" s="136">
        <f t="shared" si="45"/>
        <v>16.75</v>
      </c>
      <c r="BI23" s="137">
        <f t="shared" si="46"/>
        <v>18.25</v>
      </c>
      <c r="BJ23" s="138">
        <f t="shared" si="47"/>
        <v>17.5</v>
      </c>
      <c r="BK23" s="139">
        <f t="shared" si="48"/>
        <v>18</v>
      </c>
      <c r="BL23" s="140">
        <f t="shared" si="49"/>
        <v>38.5</v>
      </c>
      <c r="BM23" s="141">
        <f t="shared" si="50"/>
        <v>104</v>
      </c>
      <c r="BN23" s="142">
        <f t="shared" si="51"/>
        <v>187</v>
      </c>
      <c r="BO23" s="143">
        <f t="shared" si="52"/>
        <v>255</v>
      </c>
      <c r="BP23" s="144">
        <f t="shared" si="53"/>
        <v>198</v>
      </c>
      <c r="BQ23" s="110"/>
      <c r="BR23" s="111"/>
      <c r="BS23" s="112" t="s">
        <v>387</v>
      </c>
      <c r="BT23" s="118">
        <v>9</v>
      </c>
      <c r="BU23" s="119">
        <v>6</v>
      </c>
      <c r="BV23" s="119">
        <v>3</v>
      </c>
      <c r="BW23" s="120">
        <v>3</v>
      </c>
      <c r="BX23" s="121">
        <v>6</v>
      </c>
      <c r="BY23" s="122">
        <v>3</v>
      </c>
      <c r="BZ23" s="122">
        <v>3</v>
      </c>
      <c r="CA23" s="123">
        <v>7</v>
      </c>
      <c r="CB23" s="124">
        <v>2</v>
      </c>
      <c r="CC23" s="125">
        <v>14</v>
      </c>
      <c r="CD23" s="126">
        <v>7</v>
      </c>
      <c r="CE23" s="127">
        <v>8</v>
      </c>
      <c r="CF23" s="128">
        <v>3</v>
      </c>
      <c r="CG23" s="129">
        <v>7</v>
      </c>
      <c r="CH23" s="130">
        <v>5</v>
      </c>
      <c r="CI23" s="131">
        <v>10</v>
      </c>
      <c r="CJ23" s="132">
        <v>9</v>
      </c>
      <c r="CK23" s="133">
        <v>27</v>
      </c>
      <c r="CL23" s="134">
        <v>12</v>
      </c>
      <c r="CM23" s="135">
        <v>15</v>
      </c>
      <c r="CN23" s="100" t="s">
        <v>387</v>
      </c>
      <c r="CO23" s="136">
        <f t="shared" si="54"/>
        <v>5.25</v>
      </c>
      <c r="CP23" s="137">
        <f t="shared" si="55"/>
        <v>4.75</v>
      </c>
      <c r="CQ23" s="138">
        <f t="shared" si="56"/>
        <v>5</v>
      </c>
      <c r="CR23" s="139">
        <f t="shared" si="57"/>
        <v>8</v>
      </c>
      <c r="CS23" s="140">
        <f t="shared" si="58"/>
        <v>7.5</v>
      </c>
      <c r="CT23" s="141">
        <f t="shared" si="59"/>
        <v>5</v>
      </c>
      <c r="CU23" s="142">
        <f t="shared" si="60"/>
        <v>7.5</v>
      </c>
      <c r="CV23" s="143">
        <f t="shared" si="61"/>
        <v>18</v>
      </c>
      <c r="CW23" s="144">
        <f t="shared" si="62"/>
        <v>13.5</v>
      </c>
      <c r="CX23" s="110"/>
      <c r="CY23" s="111"/>
      <c r="CZ23" s="112" t="s">
        <v>387</v>
      </c>
      <c r="DA23" s="145">
        <v>3.8570000000000002</v>
      </c>
      <c r="DB23" s="146">
        <v>0.45500000000000002</v>
      </c>
      <c r="DC23" s="146">
        <v>0.35199999999999998</v>
      </c>
      <c r="DD23" s="147">
        <v>0.34200000000000003</v>
      </c>
      <c r="DE23" s="148">
        <v>0.45500000000000002</v>
      </c>
      <c r="DF23" s="149">
        <v>0.35199999999999998</v>
      </c>
      <c r="DG23" s="149">
        <v>0.34200000000000003</v>
      </c>
      <c r="DH23" s="150">
        <v>1.7000000000000001E-2</v>
      </c>
      <c r="DI23" s="151">
        <v>0.19700000000000001</v>
      </c>
      <c r="DJ23" s="152">
        <v>0.19</v>
      </c>
      <c r="DK23" s="153">
        <v>0.39200000000000002</v>
      </c>
      <c r="DL23" s="154">
        <v>5.3319999999999999</v>
      </c>
      <c r="DM23" s="155">
        <v>3.2000000000000001E-2</v>
      </c>
      <c r="DN23" s="156">
        <v>0.42199999999999999</v>
      </c>
      <c r="DO23" s="157">
        <v>0.32800000000000001</v>
      </c>
      <c r="DP23" s="158">
        <v>1.18</v>
      </c>
      <c r="DQ23" s="159">
        <v>1.002</v>
      </c>
      <c r="DR23" s="160">
        <v>0.9</v>
      </c>
      <c r="DS23" s="161">
        <v>0.438</v>
      </c>
      <c r="DT23" s="162">
        <v>0.748</v>
      </c>
      <c r="DU23" s="100" t="s">
        <v>387</v>
      </c>
      <c r="DV23" s="136">
        <f t="shared" si="63"/>
        <v>1.2515000000000001</v>
      </c>
      <c r="DW23" s="137">
        <f t="shared" si="64"/>
        <v>0.29149999999999998</v>
      </c>
      <c r="DX23" s="138">
        <f t="shared" si="65"/>
        <v>0.17950000000000002</v>
      </c>
      <c r="DY23" s="139">
        <f t="shared" si="66"/>
        <v>0.19350000000000001</v>
      </c>
      <c r="DZ23" s="140">
        <f t="shared" si="67"/>
        <v>2.8620000000000001</v>
      </c>
      <c r="EA23" s="141">
        <f t="shared" si="68"/>
        <v>0.22699999999999998</v>
      </c>
      <c r="EB23" s="142">
        <f t="shared" si="69"/>
        <v>0.754</v>
      </c>
      <c r="EC23" s="143">
        <f t="shared" si="70"/>
        <v>0.95100000000000007</v>
      </c>
      <c r="ED23" s="144">
        <f t="shared" si="71"/>
        <v>0.59299999999999997</v>
      </c>
      <c r="EE23" s="110"/>
    </row>
    <row r="24" spans="1:135" x14ac:dyDescent="0.25">
      <c r="A24" s="112" t="s">
        <v>388</v>
      </c>
      <c r="B24" s="116" t="s">
        <v>868</v>
      </c>
      <c r="C24" s="117">
        <v>1</v>
      </c>
      <c r="D24" s="74" t="s">
        <v>605</v>
      </c>
      <c r="E24" s="112" t="s">
        <v>388</v>
      </c>
      <c r="F24" s="118">
        <v>9</v>
      </c>
      <c r="G24" s="119">
        <v>10</v>
      </c>
      <c r="H24" s="119">
        <v>10</v>
      </c>
      <c r="I24" s="120">
        <v>9</v>
      </c>
      <c r="J24" s="121">
        <v>10</v>
      </c>
      <c r="K24" s="122">
        <v>10</v>
      </c>
      <c r="L24" s="122">
        <v>9</v>
      </c>
      <c r="M24" s="123">
        <v>9</v>
      </c>
      <c r="N24" s="124">
        <v>5</v>
      </c>
      <c r="O24" s="125">
        <v>5</v>
      </c>
      <c r="P24" s="126">
        <v>4</v>
      </c>
      <c r="Q24" s="127">
        <v>4</v>
      </c>
      <c r="R24" s="128">
        <v>3</v>
      </c>
      <c r="S24" s="129">
        <v>3</v>
      </c>
      <c r="T24" s="130">
        <v>4</v>
      </c>
      <c r="U24" s="131">
        <v>4</v>
      </c>
      <c r="V24" s="132">
        <v>2</v>
      </c>
      <c r="W24" s="133">
        <v>2</v>
      </c>
      <c r="X24" s="134">
        <v>2</v>
      </c>
      <c r="Y24" s="135">
        <v>1</v>
      </c>
      <c r="Z24" s="100" t="s">
        <v>388</v>
      </c>
      <c r="AA24" s="136">
        <f t="shared" si="36"/>
        <v>9.5</v>
      </c>
      <c r="AB24" s="137">
        <f t="shared" si="37"/>
        <v>9.5</v>
      </c>
      <c r="AC24" s="138">
        <f t="shared" si="38"/>
        <v>9</v>
      </c>
      <c r="AD24" s="139">
        <f t="shared" si="39"/>
        <v>5</v>
      </c>
      <c r="AE24" s="140">
        <f t="shared" si="40"/>
        <v>4</v>
      </c>
      <c r="AF24" s="141">
        <f t="shared" si="41"/>
        <v>3</v>
      </c>
      <c r="AG24" s="142">
        <f t="shared" si="42"/>
        <v>4</v>
      </c>
      <c r="AH24" s="143">
        <f t="shared" si="43"/>
        <v>2</v>
      </c>
      <c r="AI24" s="144">
        <f t="shared" si="44"/>
        <v>1.5</v>
      </c>
      <c r="AJ24" s="110"/>
      <c r="AK24" s="111"/>
      <c r="AL24" s="112" t="s">
        <v>388</v>
      </c>
      <c r="AM24" s="118">
        <v>19</v>
      </c>
      <c r="AN24" s="119">
        <v>10</v>
      </c>
      <c r="AO24" s="119">
        <v>13</v>
      </c>
      <c r="AP24" s="120">
        <v>17</v>
      </c>
      <c r="AQ24" s="121">
        <v>10</v>
      </c>
      <c r="AR24" s="122">
        <v>13</v>
      </c>
      <c r="AS24" s="122">
        <v>17</v>
      </c>
      <c r="AT24" s="123">
        <v>14</v>
      </c>
      <c r="AU24" s="124">
        <v>17</v>
      </c>
      <c r="AV24" s="125">
        <v>20</v>
      </c>
      <c r="AW24" s="126">
        <v>30</v>
      </c>
      <c r="AX24" s="127">
        <v>32</v>
      </c>
      <c r="AY24" s="128">
        <v>40</v>
      </c>
      <c r="AZ24" s="129">
        <v>38</v>
      </c>
      <c r="BA24" s="130">
        <v>125</v>
      </c>
      <c r="BB24" s="131">
        <v>120</v>
      </c>
      <c r="BC24" s="132">
        <v>145</v>
      </c>
      <c r="BD24" s="133">
        <v>125</v>
      </c>
      <c r="BE24" s="134">
        <v>237</v>
      </c>
      <c r="BF24" s="135">
        <v>184</v>
      </c>
      <c r="BG24" s="100" t="s">
        <v>388</v>
      </c>
      <c r="BH24" s="136">
        <f t="shared" si="45"/>
        <v>14.75</v>
      </c>
      <c r="BI24" s="137">
        <f t="shared" si="46"/>
        <v>13.5</v>
      </c>
      <c r="BJ24" s="138">
        <f t="shared" si="47"/>
        <v>15.5</v>
      </c>
      <c r="BK24" s="139">
        <f t="shared" si="48"/>
        <v>18.5</v>
      </c>
      <c r="BL24" s="140">
        <f t="shared" si="49"/>
        <v>31</v>
      </c>
      <c r="BM24" s="141">
        <f t="shared" si="50"/>
        <v>39</v>
      </c>
      <c r="BN24" s="142">
        <f t="shared" si="51"/>
        <v>122.5</v>
      </c>
      <c r="BO24" s="143">
        <f t="shared" si="52"/>
        <v>135</v>
      </c>
      <c r="BP24" s="144">
        <f t="shared" si="53"/>
        <v>210.5</v>
      </c>
      <c r="BQ24" s="110"/>
      <c r="BR24" s="111"/>
      <c r="BS24" s="112" t="s">
        <v>388</v>
      </c>
      <c r="BT24" s="118">
        <v>22</v>
      </c>
      <c r="BU24" s="119">
        <v>11</v>
      </c>
      <c r="BV24" s="119">
        <v>20</v>
      </c>
      <c r="BW24" s="120">
        <v>6</v>
      </c>
      <c r="BX24" s="121">
        <v>11</v>
      </c>
      <c r="BY24" s="122">
        <v>20</v>
      </c>
      <c r="BZ24" s="122">
        <v>6</v>
      </c>
      <c r="CA24" s="123">
        <v>7</v>
      </c>
      <c r="CB24" s="124">
        <v>13</v>
      </c>
      <c r="CC24" s="125">
        <v>17</v>
      </c>
      <c r="CD24" s="126">
        <v>18</v>
      </c>
      <c r="CE24" s="127">
        <v>9</v>
      </c>
      <c r="CF24" s="128">
        <v>5</v>
      </c>
      <c r="CG24" s="129">
        <v>7</v>
      </c>
      <c r="CH24" s="130">
        <v>10</v>
      </c>
      <c r="CI24" s="131">
        <v>7</v>
      </c>
      <c r="CJ24" s="132">
        <v>7</v>
      </c>
      <c r="CK24" s="133">
        <v>12</v>
      </c>
      <c r="CL24" s="134">
        <v>16</v>
      </c>
      <c r="CM24" s="135">
        <v>13</v>
      </c>
      <c r="CN24" s="100" t="s">
        <v>388</v>
      </c>
      <c r="CO24" s="136">
        <f t="shared" si="54"/>
        <v>14.75</v>
      </c>
      <c r="CP24" s="137">
        <f t="shared" si="55"/>
        <v>11</v>
      </c>
      <c r="CQ24" s="138">
        <f t="shared" si="56"/>
        <v>6.5</v>
      </c>
      <c r="CR24" s="139">
        <f t="shared" si="57"/>
        <v>15</v>
      </c>
      <c r="CS24" s="140">
        <f t="shared" si="58"/>
        <v>13.5</v>
      </c>
      <c r="CT24" s="141">
        <f t="shared" si="59"/>
        <v>6</v>
      </c>
      <c r="CU24" s="142">
        <f t="shared" si="60"/>
        <v>8.5</v>
      </c>
      <c r="CV24" s="143">
        <f t="shared" si="61"/>
        <v>9.5</v>
      </c>
      <c r="CW24" s="144">
        <f t="shared" si="62"/>
        <v>14.5</v>
      </c>
      <c r="CX24" s="110"/>
      <c r="CY24" s="111"/>
      <c r="CZ24" s="112" t="s">
        <v>388</v>
      </c>
      <c r="DA24" s="145">
        <v>5.867</v>
      </c>
      <c r="DB24" s="146">
        <v>0.13300000000000001</v>
      </c>
      <c r="DC24" s="146">
        <v>0.90200000000000002</v>
      </c>
      <c r="DD24" s="147">
        <v>1.0900000000000001</v>
      </c>
      <c r="DE24" s="148">
        <v>0.13300000000000001</v>
      </c>
      <c r="DF24" s="149">
        <v>0.90200000000000002</v>
      </c>
      <c r="DG24" s="149">
        <v>1.0900000000000001</v>
      </c>
      <c r="DH24" s="150">
        <v>0.39</v>
      </c>
      <c r="DI24" s="151">
        <v>0.89300000000000002</v>
      </c>
      <c r="DJ24" s="152">
        <v>0.32700000000000001</v>
      </c>
      <c r="DK24" s="153">
        <v>0.17799999999999999</v>
      </c>
      <c r="DL24" s="154">
        <v>1.93</v>
      </c>
      <c r="DM24" s="155">
        <v>1.5620000000000001</v>
      </c>
      <c r="DN24" s="156">
        <v>4.0880000000000001</v>
      </c>
      <c r="DO24" s="157">
        <v>0.53800000000000003</v>
      </c>
      <c r="DP24" s="158">
        <v>0.71699999999999997</v>
      </c>
      <c r="DQ24" s="159">
        <v>1.4119999999999999</v>
      </c>
      <c r="DR24" s="160">
        <v>0.54300000000000004</v>
      </c>
      <c r="DS24" s="161">
        <v>0.77200000000000002</v>
      </c>
      <c r="DT24" s="162">
        <v>0.66</v>
      </c>
      <c r="DU24" s="100" t="s">
        <v>388</v>
      </c>
      <c r="DV24" s="136">
        <f t="shared" si="63"/>
        <v>1.998</v>
      </c>
      <c r="DW24" s="137">
        <f t="shared" si="64"/>
        <v>0.62875000000000003</v>
      </c>
      <c r="DX24" s="138">
        <f t="shared" si="65"/>
        <v>0.74</v>
      </c>
      <c r="DY24" s="139">
        <f t="shared" si="66"/>
        <v>0.61</v>
      </c>
      <c r="DZ24" s="140">
        <f t="shared" si="67"/>
        <v>1.054</v>
      </c>
      <c r="EA24" s="141">
        <f t="shared" si="68"/>
        <v>2.8250000000000002</v>
      </c>
      <c r="EB24" s="142">
        <f t="shared" si="69"/>
        <v>0.62749999999999995</v>
      </c>
      <c r="EC24" s="143">
        <f t="shared" si="70"/>
        <v>0.97750000000000004</v>
      </c>
      <c r="ED24" s="144">
        <f t="shared" si="71"/>
        <v>0.71599999999999997</v>
      </c>
      <c r="EE24" s="110"/>
    </row>
    <row r="25" spans="1:135" x14ac:dyDescent="0.25">
      <c r="A25" s="112" t="s">
        <v>389</v>
      </c>
      <c r="B25" s="116" t="s">
        <v>868</v>
      </c>
      <c r="C25" s="117">
        <v>11</v>
      </c>
      <c r="D25" s="74" t="s">
        <v>605</v>
      </c>
      <c r="E25" s="112" t="s">
        <v>389</v>
      </c>
      <c r="F25" s="118">
        <v>10</v>
      </c>
      <c r="G25" s="119">
        <v>12</v>
      </c>
      <c r="H25" s="119">
        <v>10</v>
      </c>
      <c r="I25" s="120">
        <v>8</v>
      </c>
      <c r="J25" s="121">
        <v>12</v>
      </c>
      <c r="K25" s="122">
        <v>10</v>
      </c>
      <c r="L25" s="122">
        <v>8</v>
      </c>
      <c r="M25" s="123">
        <v>7</v>
      </c>
      <c r="N25" s="124">
        <v>4</v>
      </c>
      <c r="O25" s="125">
        <v>5</v>
      </c>
      <c r="P25" s="126">
        <v>2</v>
      </c>
      <c r="Q25" s="127">
        <v>4</v>
      </c>
      <c r="R25" s="128">
        <v>3</v>
      </c>
      <c r="S25" s="129">
        <v>3</v>
      </c>
      <c r="T25" s="130">
        <v>2</v>
      </c>
      <c r="U25" s="131">
        <v>2</v>
      </c>
      <c r="V25" s="132">
        <v>1</v>
      </c>
      <c r="W25" s="133">
        <v>1</v>
      </c>
      <c r="X25" s="134">
        <v>0</v>
      </c>
      <c r="Y25" s="135">
        <v>0</v>
      </c>
      <c r="Z25" s="100" t="s">
        <v>389</v>
      </c>
      <c r="AA25" s="136">
        <f t="shared" si="36"/>
        <v>10</v>
      </c>
      <c r="AB25" s="137">
        <f t="shared" si="37"/>
        <v>9.25</v>
      </c>
      <c r="AC25" s="138">
        <f t="shared" si="38"/>
        <v>7.5</v>
      </c>
      <c r="AD25" s="139">
        <f t="shared" si="39"/>
        <v>4.5</v>
      </c>
      <c r="AE25" s="140">
        <f t="shared" si="40"/>
        <v>3</v>
      </c>
      <c r="AF25" s="141">
        <f t="shared" si="41"/>
        <v>3</v>
      </c>
      <c r="AG25" s="142">
        <f t="shared" si="42"/>
        <v>2</v>
      </c>
      <c r="AH25" s="143">
        <f t="shared" si="43"/>
        <v>1</v>
      </c>
      <c r="AI25" s="144">
        <f t="shared" si="44"/>
        <v>0</v>
      </c>
      <c r="AJ25" s="110"/>
      <c r="AK25" s="111"/>
      <c r="AL25" s="112" t="s">
        <v>389</v>
      </c>
      <c r="AM25" s="118">
        <v>12</v>
      </c>
      <c r="AN25" s="119">
        <v>17</v>
      </c>
      <c r="AO25" s="119">
        <v>17</v>
      </c>
      <c r="AP25" s="120">
        <v>15</v>
      </c>
      <c r="AQ25" s="121">
        <v>17</v>
      </c>
      <c r="AR25" s="122">
        <v>17</v>
      </c>
      <c r="AS25" s="122">
        <v>15</v>
      </c>
      <c r="AT25" s="123">
        <v>10</v>
      </c>
      <c r="AU25" s="124">
        <v>29</v>
      </c>
      <c r="AV25" s="125">
        <v>19</v>
      </c>
      <c r="AW25" s="126">
        <v>17</v>
      </c>
      <c r="AX25" s="127">
        <v>25</v>
      </c>
      <c r="AY25" s="128">
        <v>39</v>
      </c>
      <c r="AZ25" s="129">
        <v>44</v>
      </c>
      <c r="BA25" s="130">
        <v>58</v>
      </c>
      <c r="BB25" s="131">
        <v>64</v>
      </c>
      <c r="BC25" s="132">
        <v>69</v>
      </c>
      <c r="BD25" s="133">
        <v>57</v>
      </c>
      <c r="BE25" s="134">
        <v>36</v>
      </c>
      <c r="BF25" s="135">
        <v>36</v>
      </c>
      <c r="BG25" s="100" t="s">
        <v>389</v>
      </c>
      <c r="BH25" s="136">
        <f t="shared" si="45"/>
        <v>15.25</v>
      </c>
      <c r="BI25" s="137">
        <f t="shared" si="46"/>
        <v>14.75</v>
      </c>
      <c r="BJ25" s="138">
        <f t="shared" si="47"/>
        <v>12.5</v>
      </c>
      <c r="BK25" s="139">
        <f t="shared" si="48"/>
        <v>24</v>
      </c>
      <c r="BL25" s="140">
        <f t="shared" si="49"/>
        <v>21</v>
      </c>
      <c r="BM25" s="141">
        <f t="shared" si="50"/>
        <v>41.5</v>
      </c>
      <c r="BN25" s="142">
        <f t="shared" si="51"/>
        <v>61</v>
      </c>
      <c r="BO25" s="143">
        <f t="shared" si="52"/>
        <v>63</v>
      </c>
      <c r="BP25" s="144">
        <f t="shared" si="53"/>
        <v>36</v>
      </c>
      <c r="BQ25" s="110"/>
      <c r="BR25" s="111"/>
      <c r="BS25" s="112" t="s">
        <v>389</v>
      </c>
      <c r="BT25" s="118">
        <v>7</v>
      </c>
      <c r="BU25" s="119">
        <v>4</v>
      </c>
      <c r="BV25" s="119">
        <v>8</v>
      </c>
      <c r="BW25" s="120">
        <v>9</v>
      </c>
      <c r="BX25" s="121">
        <v>4</v>
      </c>
      <c r="BY25" s="122">
        <v>8</v>
      </c>
      <c r="BZ25" s="122">
        <v>9</v>
      </c>
      <c r="CA25" s="123">
        <v>9</v>
      </c>
      <c r="CB25" s="124">
        <v>11</v>
      </c>
      <c r="CC25" s="125">
        <v>7</v>
      </c>
      <c r="CD25" s="126">
        <v>10</v>
      </c>
      <c r="CE25" s="127">
        <v>12</v>
      </c>
      <c r="CF25" s="128">
        <v>7</v>
      </c>
      <c r="CG25" s="129">
        <v>1</v>
      </c>
      <c r="CH25" s="130">
        <v>5</v>
      </c>
      <c r="CI25" s="131">
        <v>10</v>
      </c>
      <c r="CJ25" s="132">
        <v>12</v>
      </c>
      <c r="CK25" s="133">
        <v>14</v>
      </c>
      <c r="CL25" s="134">
        <v>28</v>
      </c>
      <c r="CM25" s="135">
        <v>24</v>
      </c>
      <c r="CN25" s="100" t="s">
        <v>389</v>
      </c>
      <c r="CO25" s="136">
        <f t="shared" si="54"/>
        <v>7</v>
      </c>
      <c r="CP25" s="137">
        <f t="shared" si="55"/>
        <v>7.5</v>
      </c>
      <c r="CQ25" s="138">
        <f t="shared" si="56"/>
        <v>9</v>
      </c>
      <c r="CR25" s="139">
        <f t="shared" si="57"/>
        <v>9</v>
      </c>
      <c r="CS25" s="140">
        <f t="shared" si="58"/>
        <v>11</v>
      </c>
      <c r="CT25" s="141">
        <f t="shared" si="59"/>
        <v>4</v>
      </c>
      <c r="CU25" s="142">
        <f t="shared" si="60"/>
        <v>7.5</v>
      </c>
      <c r="CV25" s="143">
        <f t="shared" si="61"/>
        <v>13</v>
      </c>
      <c r="CW25" s="144">
        <f t="shared" si="62"/>
        <v>26</v>
      </c>
      <c r="CX25" s="110"/>
      <c r="CY25" s="111"/>
      <c r="CZ25" s="112" t="s">
        <v>389</v>
      </c>
      <c r="DA25" s="145">
        <v>0.85299999999999998</v>
      </c>
      <c r="DB25" s="146">
        <v>1.9530000000000001</v>
      </c>
      <c r="DC25" s="146">
        <v>0.32700000000000001</v>
      </c>
      <c r="DD25" s="147">
        <v>1.1000000000000001</v>
      </c>
      <c r="DE25" s="148">
        <v>1.9530000000000001</v>
      </c>
      <c r="DF25" s="149">
        <v>0.32700000000000001</v>
      </c>
      <c r="DG25" s="149">
        <v>1.1000000000000001</v>
      </c>
      <c r="DH25" s="150">
        <v>1.0980000000000001</v>
      </c>
      <c r="DI25" s="151">
        <v>0.35799999999999998</v>
      </c>
      <c r="DJ25" s="152">
        <v>3.4870000000000001</v>
      </c>
      <c r="DK25" s="153">
        <v>1.607</v>
      </c>
      <c r="DL25" s="154">
        <v>1.127</v>
      </c>
      <c r="DM25" s="155">
        <v>1.24</v>
      </c>
      <c r="DN25" s="156">
        <v>4.1420000000000003</v>
      </c>
      <c r="DO25" s="157">
        <v>3.9329999999999998</v>
      </c>
      <c r="DP25" s="158">
        <v>0.81299999999999994</v>
      </c>
      <c r="DQ25" s="159">
        <v>1.2030000000000001</v>
      </c>
      <c r="DR25" s="160">
        <v>0.36699999999999999</v>
      </c>
      <c r="DS25" s="161">
        <v>2.2799999999999998</v>
      </c>
      <c r="DT25" s="162">
        <v>0.95299999999999996</v>
      </c>
      <c r="DU25" s="100" t="s">
        <v>389</v>
      </c>
      <c r="DV25" s="136">
        <f t="shared" si="63"/>
        <v>1.0582500000000001</v>
      </c>
      <c r="DW25" s="137">
        <f t="shared" si="64"/>
        <v>1.1195000000000002</v>
      </c>
      <c r="DX25" s="138">
        <f t="shared" si="65"/>
        <v>1.0990000000000002</v>
      </c>
      <c r="DY25" s="139">
        <f t="shared" si="66"/>
        <v>1.9225000000000001</v>
      </c>
      <c r="DZ25" s="140">
        <f t="shared" si="67"/>
        <v>1.367</v>
      </c>
      <c r="EA25" s="141">
        <f t="shared" si="68"/>
        <v>2.6910000000000003</v>
      </c>
      <c r="EB25" s="142">
        <f t="shared" si="69"/>
        <v>2.3729999999999998</v>
      </c>
      <c r="EC25" s="143">
        <f t="shared" si="70"/>
        <v>0.78500000000000003</v>
      </c>
      <c r="ED25" s="144">
        <f t="shared" si="71"/>
        <v>1.6164999999999998</v>
      </c>
      <c r="EE25" s="110"/>
    </row>
    <row r="26" spans="1:135" x14ac:dyDescent="0.25">
      <c r="A26" s="112" t="s">
        <v>390</v>
      </c>
      <c r="B26" s="171" t="s">
        <v>391</v>
      </c>
      <c r="C26" s="117"/>
      <c r="D26" s="74" t="s">
        <v>605</v>
      </c>
      <c r="E26" s="112" t="s">
        <v>390</v>
      </c>
      <c r="F26" s="172" t="s">
        <v>378</v>
      </c>
      <c r="G26" s="173" t="s">
        <v>378</v>
      </c>
      <c r="H26" s="173" t="s">
        <v>378</v>
      </c>
      <c r="I26" s="174" t="s">
        <v>378</v>
      </c>
      <c r="J26" s="172" t="s">
        <v>378</v>
      </c>
      <c r="K26" s="173"/>
      <c r="L26" s="173"/>
      <c r="M26" s="174"/>
      <c r="N26" s="172"/>
      <c r="O26" s="174"/>
      <c r="P26" s="172"/>
      <c r="Q26" s="174"/>
      <c r="R26" s="172"/>
      <c r="S26" s="174"/>
      <c r="T26" s="172"/>
      <c r="U26" s="174"/>
      <c r="V26" s="172"/>
      <c r="W26" s="174"/>
      <c r="X26" s="172"/>
      <c r="Y26" s="174" t="s">
        <v>378</v>
      </c>
      <c r="Z26" s="100" t="s">
        <v>390</v>
      </c>
      <c r="AA26" s="175"/>
      <c r="AB26" s="175"/>
      <c r="AC26" s="175"/>
      <c r="AD26" s="175"/>
      <c r="AE26" s="175"/>
      <c r="AF26" s="175"/>
      <c r="AG26" s="175"/>
      <c r="AH26" s="175"/>
      <c r="AI26" s="175"/>
      <c r="AJ26" s="110"/>
      <c r="AK26" s="111"/>
      <c r="AL26" s="112" t="s">
        <v>390</v>
      </c>
      <c r="AM26" s="172" t="s">
        <v>378</v>
      </c>
      <c r="AN26" s="173" t="s">
        <v>378</v>
      </c>
      <c r="AO26" s="173" t="s">
        <v>378</v>
      </c>
      <c r="AP26" s="174" t="s">
        <v>378</v>
      </c>
      <c r="AQ26" s="172" t="s">
        <v>378</v>
      </c>
      <c r="AR26" s="173"/>
      <c r="AS26" s="173"/>
      <c r="AT26" s="174"/>
      <c r="AU26" s="172"/>
      <c r="AV26" s="174"/>
      <c r="AW26" s="172"/>
      <c r="AX26" s="174"/>
      <c r="AY26" s="172"/>
      <c r="AZ26" s="174"/>
      <c r="BA26" s="172"/>
      <c r="BB26" s="174"/>
      <c r="BC26" s="172"/>
      <c r="BD26" s="174"/>
      <c r="BE26" s="172"/>
      <c r="BF26" s="174" t="s">
        <v>378</v>
      </c>
      <c r="BG26" s="100" t="s">
        <v>390</v>
      </c>
      <c r="BH26" s="175"/>
      <c r="BI26" s="175"/>
      <c r="BJ26" s="175"/>
      <c r="BK26" s="175"/>
      <c r="BL26" s="175"/>
      <c r="BM26" s="175"/>
      <c r="BN26" s="175"/>
      <c r="BO26" s="175"/>
      <c r="BP26" s="175"/>
      <c r="BQ26" s="110"/>
      <c r="BR26" s="111"/>
      <c r="BS26" s="112" t="s">
        <v>390</v>
      </c>
      <c r="BT26" s="172" t="s">
        <v>378</v>
      </c>
      <c r="BU26" s="173" t="s">
        <v>378</v>
      </c>
      <c r="BV26" s="173" t="s">
        <v>378</v>
      </c>
      <c r="BW26" s="174" t="s">
        <v>378</v>
      </c>
      <c r="BX26" s="172" t="s">
        <v>378</v>
      </c>
      <c r="BY26" s="173"/>
      <c r="BZ26" s="173"/>
      <c r="CA26" s="174"/>
      <c r="CB26" s="172"/>
      <c r="CC26" s="174"/>
      <c r="CD26" s="172"/>
      <c r="CE26" s="174"/>
      <c r="CF26" s="172"/>
      <c r="CG26" s="174"/>
      <c r="CH26" s="172"/>
      <c r="CI26" s="174"/>
      <c r="CJ26" s="172"/>
      <c r="CK26" s="174"/>
      <c r="CL26" s="172"/>
      <c r="CM26" s="174" t="s">
        <v>378</v>
      </c>
      <c r="CN26" s="100" t="s">
        <v>390</v>
      </c>
      <c r="CO26" s="175"/>
      <c r="CP26" s="175"/>
      <c r="CQ26" s="175"/>
      <c r="CR26" s="175"/>
      <c r="CS26" s="175"/>
      <c r="CT26" s="175"/>
      <c r="CU26" s="175"/>
      <c r="CV26" s="175"/>
      <c r="CW26" s="175"/>
      <c r="CX26" s="110"/>
      <c r="CY26" s="111"/>
      <c r="CZ26" s="112" t="s">
        <v>390</v>
      </c>
      <c r="DA26" s="172" t="s">
        <v>378</v>
      </c>
      <c r="DB26" s="173" t="s">
        <v>378</v>
      </c>
      <c r="DC26" s="173" t="s">
        <v>378</v>
      </c>
      <c r="DD26" s="174" t="s">
        <v>378</v>
      </c>
      <c r="DE26" s="172" t="s">
        <v>378</v>
      </c>
      <c r="DF26" s="173"/>
      <c r="DG26" s="173"/>
      <c r="DH26" s="174"/>
      <c r="DI26" s="172"/>
      <c r="DJ26" s="174"/>
      <c r="DK26" s="172"/>
      <c r="DL26" s="174"/>
      <c r="DM26" s="172"/>
      <c r="DN26" s="174"/>
      <c r="DO26" s="172"/>
      <c r="DP26" s="174"/>
      <c r="DQ26" s="172"/>
      <c r="DR26" s="174"/>
      <c r="DS26" s="172"/>
      <c r="DT26" s="174" t="s">
        <v>378</v>
      </c>
      <c r="DU26" s="100" t="s">
        <v>390</v>
      </c>
      <c r="DV26" s="175"/>
      <c r="DW26" s="175"/>
      <c r="DX26" s="175"/>
      <c r="DY26" s="175"/>
      <c r="DZ26" s="175"/>
      <c r="EA26" s="175"/>
      <c r="EB26" s="175"/>
      <c r="EC26" s="175"/>
      <c r="ED26" s="175"/>
      <c r="EE26" s="110"/>
    </row>
    <row r="27" spans="1:135" x14ac:dyDescent="0.25">
      <c r="A27" s="112"/>
      <c r="B27" s="116"/>
      <c r="C27" s="117"/>
      <c r="E27" s="112"/>
      <c r="Z27" s="112"/>
      <c r="AA27" s="163"/>
      <c r="AB27" s="163"/>
      <c r="AC27" s="163"/>
      <c r="AD27" s="163"/>
      <c r="AE27" s="163"/>
      <c r="AF27" s="163"/>
      <c r="AG27" s="163"/>
      <c r="AH27" s="163"/>
      <c r="AI27" s="163"/>
      <c r="AJ27" s="110"/>
      <c r="AK27" s="111"/>
      <c r="AL27" s="112"/>
      <c r="BG27" s="112"/>
      <c r="BH27" s="163"/>
      <c r="BI27" s="163"/>
      <c r="BJ27" s="163"/>
      <c r="BK27" s="163"/>
      <c r="BL27" s="163"/>
      <c r="BM27" s="163"/>
      <c r="BN27" s="163"/>
      <c r="BO27" s="163"/>
      <c r="BP27" s="163"/>
      <c r="BQ27" s="110"/>
      <c r="BR27" s="111"/>
      <c r="BS27" s="112"/>
      <c r="CN27" s="112"/>
      <c r="CO27" s="163"/>
      <c r="CP27" s="163"/>
      <c r="CQ27" s="163"/>
      <c r="CR27" s="163"/>
      <c r="CS27" s="163"/>
      <c r="CT27" s="163"/>
      <c r="CU27" s="163"/>
      <c r="CV27" s="163"/>
      <c r="CW27" s="163"/>
      <c r="CX27" s="110"/>
      <c r="CY27" s="111"/>
      <c r="CZ27" s="112"/>
      <c r="DA27" s="164"/>
      <c r="DB27" s="165"/>
      <c r="DC27" s="165"/>
      <c r="DD27" s="166"/>
      <c r="DE27" s="164"/>
      <c r="DF27" s="165"/>
      <c r="DG27" s="165"/>
      <c r="DH27" s="166"/>
      <c r="DI27" s="164"/>
      <c r="DJ27" s="166"/>
      <c r="DK27" s="164"/>
      <c r="DL27" s="166"/>
      <c r="DM27" s="164"/>
      <c r="DN27" s="166"/>
      <c r="DO27" s="164"/>
      <c r="DP27" s="166"/>
      <c r="DQ27" s="164"/>
      <c r="DR27" s="166"/>
      <c r="DS27" s="164"/>
      <c r="DT27" s="166"/>
      <c r="DU27" s="112"/>
      <c r="DV27" s="163"/>
      <c r="DW27" s="163"/>
      <c r="DX27" s="163"/>
      <c r="DY27" s="163"/>
      <c r="DZ27" s="163"/>
      <c r="EA27" s="163"/>
      <c r="EB27" s="163"/>
      <c r="EC27" s="163"/>
      <c r="ED27" s="163"/>
      <c r="EE27" s="110"/>
    </row>
    <row r="28" spans="1:135" x14ac:dyDescent="0.25">
      <c r="A28" s="112"/>
      <c r="B28" s="116"/>
      <c r="C28" s="117"/>
      <c r="E28" s="112"/>
      <c r="Z28" s="112"/>
      <c r="AA28" s="163"/>
      <c r="AB28" s="163"/>
      <c r="AC28" s="163"/>
      <c r="AD28" s="163"/>
      <c r="AE28" s="163"/>
      <c r="AF28" s="163"/>
      <c r="AG28" s="163"/>
      <c r="AH28" s="163"/>
      <c r="AI28" s="163"/>
      <c r="AJ28" s="110"/>
      <c r="AK28" s="111"/>
      <c r="AL28" s="112"/>
      <c r="BG28" s="112"/>
      <c r="BH28" s="163"/>
      <c r="BI28" s="163"/>
      <c r="BJ28" s="163"/>
      <c r="BK28" s="163"/>
      <c r="BL28" s="163"/>
      <c r="BM28" s="163"/>
      <c r="BN28" s="163"/>
      <c r="BO28" s="163"/>
      <c r="BP28" s="163"/>
      <c r="BQ28" s="110"/>
      <c r="BR28" s="111"/>
      <c r="BS28" s="112"/>
      <c r="CN28" s="112"/>
      <c r="CO28" s="163"/>
      <c r="CP28" s="163"/>
      <c r="CQ28" s="163"/>
      <c r="CR28" s="163"/>
      <c r="CS28" s="163"/>
      <c r="CT28" s="163"/>
      <c r="CU28" s="163"/>
      <c r="CV28" s="163"/>
      <c r="CW28" s="163"/>
      <c r="CX28" s="110"/>
      <c r="CY28" s="111"/>
      <c r="CZ28" s="112"/>
      <c r="DA28" s="164"/>
      <c r="DB28" s="165"/>
      <c r="DC28" s="165"/>
      <c r="DD28" s="166"/>
      <c r="DE28" s="164"/>
      <c r="DF28" s="165"/>
      <c r="DG28" s="165"/>
      <c r="DH28" s="166"/>
      <c r="DI28" s="164"/>
      <c r="DJ28" s="166"/>
      <c r="DK28" s="164"/>
      <c r="DL28" s="166"/>
      <c r="DM28" s="164"/>
      <c r="DN28" s="166"/>
      <c r="DO28" s="164"/>
      <c r="DP28" s="166"/>
      <c r="DQ28" s="164"/>
      <c r="DR28" s="166"/>
      <c r="DS28" s="164"/>
      <c r="DT28" s="166"/>
      <c r="DU28" s="112"/>
      <c r="DV28" s="163"/>
      <c r="DW28" s="163"/>
      <c r="DX28" s="163"/>
      <c r="DY28" s="163"/>
      <c r="DZ28" s="163"/>
      <c r="EA28" s="163"/>
      <c r="EB28" s="163"/>
      <c r="EC28" s="163"/>
      <c r="ED28" s="163"/>
      <c r="EE28" s="110"/>
    </row>
    <row r="29" spans="1:135" x14ac:dyDescent="0.25">
      <c r="A29" s="112" t="s">
        <v>392</v>
      </c>
      <c r="B29" s="116" t="s">
        <v>867</v>
      </c>
      <c r="C29" s="117">
        <v>2</v>
      </c>
      <c r="D29" s="74" t="s">
        <v>393</v>
      </c>
      <c r="E29" s="112" t="s">
        <v>392</v>
      </c>
      <c r="F29" s="118">
        <v>29</v>
      </c>
      <c r="G29" s="119">
        <v>33</v>
      </c>
      <c r="H29" s="119">
        <v>18</v>
      </c>
      <c r="I29" s="120">
        <v>21</v>
      </c>
      <c r="J29" s="121">
        <v>33</v>
      </c>
      <c r="K29" s="122">
        <v>18</v>
      </c>
      <c r="L29" s="122">
        <v>21</v>
      </c>
      <c r="M29" s="123">
        <v>25</v>
      </c>
      <c r="N29" s="124">
        <v>7</v>
      </c>
      <c r="O29" s="125">
        <v>8</v>
      </c>
      <c r="P29" s="126">
        <v>5</v>
      </c>
      <c r="Q29" s="127">
        <v>4</v>
      </c>
      <c r="R29" s="128">
        <v>1</v>
      </c>
      <c r="S29" s="129">
        <v>1</v>
      </c>
      <c r="T29" s="130">
        <v>0</v>
      </c>
      <c r="U29" s="131">
        <v>1</v>
      </c>
      <c r="V29" s="132">
        <v>0</v>
      </c>
      <c r="W29" s="133">
        <v>0</v>
      </c>
      <c r="X29" s="134">
        <v>0</v>
      </c>
      <c r="Y29" s="135">
        <v>0</v>
      </c>
      <c r="Z29" s="100" t="s">
        <v>392</v>
      </c>
      <c r="AA29" s="136">
        <f t="shared" ref="AA29:AA36" si="72">AVERAGE(F29:I29)</f>
        <v>25.25</v>
      </c>
      <c r="AB29" s="137">
        <f t="shared" ref="AB29:AB36" si="73">AVERAGE(J29:M29)</f>
        <v>24.25</v>
      </c>
      <c r="AC29" s="138">
        <f t="shared" ref="AC29:AC36" si="74">AVERAGE(L29:M29)</f>
        <v>23</v>
      </c>
      <c r="AD29" s="139">
        <f t="shared" ref="AD29:AD36" si="75">AVERAGE(N29:O29)</f>
        <v>7.5</v>
      </c>
      <c r="AE29" s="140">
        <f t="shared" ref="AE29:AE36" si="76">AVERAGE(P29:Q29)</f>
        <v>4.5</v>
      </c>
      <c r="AF29" s="141">
        <f t="shared" ref="AF29:AF36" si="77">AVERAGE(R29:S29)</f>
        <v>1</v>
      </c>
      <c r="AG29" s="142">
        <f t="shared" ref="AG29:AG36" si="78">AVERAGE(T29:U29)</f>
        <v>0.5</v>
      </c>
      <c r="AH29" s="143">
        <f t="shared" ref="AH29:AH36" si="79">AVERAGE(V29:W29)</f>
        <v>0</v>
      </c>
      <c r="AI29" s="144">
        <f t="shared" ref="AI29:AI36" si="80">AVERAGE(X29:Y29)</f>
        <v>0</v>
      </c>
      <c r="AJ29" s="110"/>
      <c r="AK29" s="111"/>
      <c r="AL29" s="112" t="s">
        <v>392</v>
      </c>
      <c r="AM29" s="118">
        <v>77</v>
      </c>
      <c r="AN29" s="119">
        <v>59</v>
      </c>
      <c r="AO29" s="119">
        <v>33</v>
      </c>
      <c r="AP29" s="120">
        <v>39</v>
      </c>
      <c r="AQ29" s="121">
        <v>59</v>
      </c>
      <c r="AR29" s="122">
        <v>33</v>
      </c>
      <c r="AS29" s="122">
        <v>39</v>
      </c>
      <c r="AT29" s="123">
        <v>33</v>
      </c>
      <c r="AU29" s="124">
        <v>34</v>
      </c>
      <c r="AV29" s="125">
        <v>30</v>
      </c>
      <c r="AW29" s="126">
        <v>33</v>
      </c>
      <c r="AX29" s="127">
        <v>28</v>
      </c>
      <c r="AY29" s="128">
        <v>18</v>
      </c>
      <c r="AZ29" s="129">
        <v>14</v>
      </c>
      <c r="BA29" s="130">
        <v>16</v>
      </c>
      <c r="BB29" s="131">
        <v>36</v>
      </c>
      <c r="BC29" s="132">
        <v>13</v>
      </c>
      <c r="BD29" s="133">
        <v>6</v>
      </c>
      <c r="BE29" s="134">
        <v>24</v>
      </c>
      <c r="BF29" s="135">
        <v>15</v>
      </c>
      <c r="BG29" s="100" t="s">
        <v>392</v>
      </c>
      <c r="BH29" s="136">
        <f t="shared" ref="BH29:BH36" si="81">AVERAGE(AM29:AP29)</f>
        <v>52</v>
      </c>
      <c r="BI29" s="137">
        <f t="shared" ref="BI29:BI36" si="82">AVERAGE(AQ29:AT29)</f>
        <v>41</v>
      </c>
      <c r="BJ29" s="138">
        <f t="shared" ref="BJ29:BJ36" si="83">AVERAGE(AS29:AT29)</f>
        <v>36</v>
      </c>
      <c r="BK29" s="139">
        <f t="shared" ref="BK29:BK36" si="84">AVERAGE(AU29:AV29)</f>
        <v>32</v>
      </c>
      <c r="BL29" s="140">
        <f t="shared" ref="BL29:BL36" si="85">AVERAGE(AW29:AX29)</f>
        <v>30.5</v>
      </c>
      <c r="BM29" s="141">
        <f t="shared" ref="BM29:BM36" si="86">AVERAGE(AY29:AZ29)</f>
        <v>16</v>
      </c>
      <c r="BN29" s="142">
        <f t="shared" ref="BN29:BN36" si="87">AVERAGE(BA29:BB29)</f>
        <v>26</v>
      </c>
      <c r="BO29" s="143">
        <f t="shared" ref="BO29:BO36" si="88">AVERAGE(BC29:BD29)</f>
        <v>9.5</v>
      </c>
      <c r="BP29" s="144">
        <f t="shared" ref="BP29:BP36" si="89">AVERAGE(BE29:BF29)</f>
        <v>19.5</v>
      </c>
      <c r="BQ29" s="110"/>
      <c r="BR29" s="111"/>
      <c r="BS29" s="112" t="s">
        <v>392</v>
      </c>
      <c r="BT29" s="118">
        <v>70</v>
      </c>
      <c r="BU29" s="119">
        <v>34</v>
      </c>
      <c r="BV29" s="119">
        <v>19</v>
      </c>
      <c r="BW29" s="120">
        <v>28</v>
      </c>
      <c r="BX29" s="121">
        <v>34</v>
      </c>
      <c r="BY29" s="122">
        <v>19</v>
      </c>
      <c r="BZ29" s="122">
        <v>28</v>
      </c>
      <c r="CA29" s="123">
        <v>21</v>
      </c>
      <c r="CB29" s="124">
        <v>7</v>
      </c>
      <c r="CC29" s="125">
        <v>10</v>
      </c>
      <c r="CD29" s="126">
        <v>13</v>
      </c>
      <c r="CE29" s="127">
        <v>8</v>
      </c>
      <c r="CF29" s="128">
        <v>8</v>
      </c>
      <c r="CG29" s="129">
        <v>8</v>
      </c>
      <c r="CH29" s="130">
        <v>9</v>
      </c>
      <c r="CI29" s="131">
        <v>11</v>
      </c>
      <c r="CJ29" s="132">
        <v>13</v>
      </c>
      <c r="CK29" s="133">
        <v>8</v>
      </c>
      <c r="CL29" s="134">
        <v>6</v>
      </c>
      <c r="CM29" s="135">
        <v>12</v>
      </c>
      <c r="CN29" s="100" t="s">
        <v>392</v>
      </c>
      <c r="CO29" s="136">
        <f t="shared" ref="CO29:CO36" si="90">AVERAGE(BT29:BW29)</f>
        <v>37.75</v>
      </c>
      <c r="CP29" s="137">
        <f t="shared" ref="CP29:CP36" si="91">AVERAGE(BX29:CA29)</f>
        <v>25.5</v>
      </c>
      <c r="CQ29" s="138">
        <f t="shared" ref="CQ29:CQ36" si="92">AVERAGE(BZ29:CA29)</f>
        <v>24.5</v>
      </c>
      <c r="CR29" s="139">
        <f t="shared" ref="CR29:CR36" si="93">AVERAGE(CB29:CC29)</f>
        <v>8.5</v>
      </c>
      <c r="CS29" s="140">
        <f t="shared" ref="CS29:CS36" si="94">AVERAGE(CD29:CE29)</f>
        <v>10.5</v>
      </c>
      <c r="CT29" s="141">
        <f t="shared" ref="CT29:CT36" si="95">AVERAGE(CF29:CG29)</f>
        <v>8</v>
      </c>
      <c r="CU29" s="142">
        <f t="shared" ref="CU29:CU36" si="96">AVERAGE(CH29:CI29)</f>
        <v>10</v>
      </c>
      <c r="CV29" s="143">
        <f t="shared" ref="CV29:CV36" si="97">AVERAGE(CJ29:CK29)</f>
        <v>10.5</v>
      </c>
      <c r="CW29" s="144">
        <f t="shared" ref="CW29:CW36" si="98">AVERAGE(CL29:CM29)</f>
        <v>9</v>
      </c>
      <c r="CX29" s="110"/>
      <c r="CY29" s="111"/>
      <c r="CZ29" s="112" t="s">
        <v>392</v>
      </c>
      <c r="DA29" s="145">
        <v>12.244999999999999</v>
      </c>
      <c r="DB29" s="146">
        <v>4.7220000000000004</v>
      </c>
      <c r="DC29" s="146">
        <v>2.0870000000000002</v>
      </c>
      <c r="DD29" s="147">
        <v>0.433</v>
      </c>
      <c r="DE29" s="148">
        <v>4.7220000000000004</v>
      </c>
      <c r="DF29" s="149">
        <v>2.0870000000000002</v>
      </c>
      <c r="DG29" s="149">
        <v>0.433</v>
      </c>
      <c r="DH29" s="150">
        <v>0.28299999999999997</v>
      </c>
      <c r="DI29" s="151">
        <v>0.42499999999999999</v>
      </c>
      <c r="DJ29" s="152">
        <v>1.1200000000000001</v>
      </c>
      <c r="DK29" s="153">
        <v>1.323</v>
      </c>
      <c r="DL29" s="154">
        <v>1.7250000000000001</v>
      </c>
      <c r="DM29" s="155">
        <v>0.91</v>
      </c>
      <c r="DN29" s="156">
        <v>2.21</v>
      </c>
      <c r="DO29" s="157">
        <v>6.1980000000000004</v>
      </c>
      <c r="DP29" s="158">
        <v>0.76</v>
      </c>
      <c r="DQ29" s="159">
        <v>1.123</v>
      </c>
      <c r="DR29" s="160">
        <v>0.33700000000000002</v>
      </c>
      <c r="DS29" s="161">
        <v>0.77200000000000002</v>
      </c>
      <c r="DT29" s="162">
        <v>1.4550000000000001</v>
      </c>
      <c r="DU29" s="100" t="s">
        <v>392</v>
      </c>
      <c r="DV29" s="136">
        <f t="shared" ref="DV29:DV36" si="99">AVERAGE(DA29:DD29)</f>
        <v>4.8717499999999996</v>
      </c>
      <c r="DW29" s="137">
        <f t="shared" ref="DW29:DW36" si="100">AVERAGE(DE29:DH29)</f>
        <v>1.8812500000000003</v>
      </c>
      <c r="DX29" s="138">
        <f t="shared" ref="DX29:DX36" si="101">AVERAGE(DG29:DH29)</f>
        <v>0.35799999999999998</v>
      </c>
      <c r="DY29" s="139">
        <f t="shared" ref="DY29:DY36" si="102">AVERAGE(DI29:DJ29)</f>
        <v>0.77250000000000008</v>
      </c>
      <c r="DZ29" s="140">
        <f t="shared" ref="DZ29:DZ36" si="103">AVERAGE(DK29:DL29)</f>
        <v>1.524</v>
      </c>
      <c r="EA29" s="141">
        <f t="shared" ref="EA29:EA36" si="104">AVERAGE(DM29:DN29)</f>
        <v>1.56</v>
      </c>
      <c r="EB29" s="142">
        <f t="shared" ref="EB29:EB36" si="105">AVERAGE(DO29:DP29)</f>
        <v>3.4790000000000001</v>
      </c>
      <c r="EC29" s="143">
        <f t="shared" ref="EC29:EC36" si="106">AVERAGE(DQ29:DR29)</f>
        <v>0.73</v>
      </c>
      <c r="ED29" s="144">
        <f t="shared" ref="ED29:ED36" si="107">AVERAGE(DS29:DT29)</f>
        <v>1.1135000000000002</v>
      </c>
      <c r="EE29" s="110"/>
    </row>
    <row r="30" spans="1:135" x14ac:dyDescent="0.25">
      <c r="A30" s="112" t="s">
        <v>394</v>
      </c>
      <c r="B30" s="116" t="s">
        <v>867</v>
      </c>
      <c r="C30" s="117">
        <v>2</v>
      </c>
      <c r="D30" s="74" t="s">
        <v>393</v>
      </c>
      <c r="E30" s="112" t="s">
        <v>394</v>
      </c>
      <c r="F30" s="118">
        <v>37</v>
      </c>
      <c r="G30" s="119">
        <v>34</v>
      </c>
      <c r="H30" s="119">
        <v>25</v>
      </c>
      <c r="I30" s="120">
        <v>21</v>
      </c>
      <c r="J30" s="121">
        <v>34</v>
      </c>
      <c r="K30" s="122">
        <v>25</v>
      </c>
      <c r="L30" s="122">
        <v>21</v>
      </c>
      <c r="M30" s="123">
        <v>27</v>
      </c>
      <c r="N30" s="124">
        <v>9</v>
      </c>
      <c r="O30" s="125">
        <v>8</v>
      </c>
      <c r="P30" s="126">
        <v>4</v>
      </c>
      <c r="Q30" s="127">
        <v>5</v>
      </c>
      <c r="R30" s="128">
        <v>1</v>
      </c>
      <c r="S30" s="129">
        <v>2</v>
      </c>
      <c r="T30" s="130">
        <v>0</v>
      </c>
      <c r="U30" s="131">
        <v>2</v>
      </c>
      <c r="V30" s="132">
        <v>1</v>
      </c>
      <c r="W30" s="133">
        <v>0</v>
      </c>
      <c r="X30" s="134">
        <v>0</v>
      </c>
      <c r="Y30" s="135">
        <v>0</v>
      </c>
      <c r="Z30" s="100" t="s">
        <v>394</v>
      </c>
      <c r="AA30" s="136">
        <f t="shared" si="72"/>
        <v>29.25</v>
      </c>
      <c r="AB30" s="137">
        <f t="shared" si="73"/>
        <v>26.75</v>
      </c>
      <c r="AC30" s="138">
        <f t="shared" si="74"/>
        <v>24</v>
      </c>
      <c r="AD30" s="139">
        <f t="shared" si="75"/>
        <v>8.5</v>
      </c>
      <c r="AE30" s="140">
        <f t="shared" si="76"/>
        <v>4.5</v>
      </c>
      <c r="AF30" s="141">
        <f t="shared" si="77"/>
        <v>1.5</v>
      </c>
      <c r="AG30" s="142">
        <f t="shared" si="78"/>
        <v>1</v>
      </c>
      <c r="AH30" s="143">
        <f t="shared" si="79"/>
        <v>0.5</v>
      </c>
      <c r="AI30" s="144">
        <f t="shared" si="80"/>
        <v>0</v>
      </c>
      <c r="AJ30" s="110"/>
      <c r="AK30" s="111"/>
      <c r="AL30" s="112" t="s">
        <v>394</v>
      </c>
      <c r="AM30" s="118">
        <v>73</v>
      </c>
      <c r="AN30" s="119">
        <v>48</v>
      </c>
      <c r="AO30" s="119">
        <v>50</v>
      </c>
      <c r="AP30" s="120">
        <v>28</v>
      </c>
      <c r="AQ30" s="121">
        <v>48</v>
      </c>
      <c r="AR30" s="122">
        <v>50</v>
      </c>
      <c r="AS30" s="122">
        <v>28</v>
      </c>
      <c r="AT30" s="123">
        <v>37</v>
      </c>
      <c r="AU30" s="124">
        <v>33</v>
      </c>
      <c r="AV30" s="125">
        <v>43</v>
      </c>
      <c r="AW30" s="126">
        <v>25</v>
      </c>
      <c r="AX30" s="127">
        <v>35</v>
      </c>
      <c r="AY30" s="128">
        <v>22</v>
      </c>
      <c r="AZ30" s="129">
        <v>25</v>
      </c>
      <c r="BA30" s="130">
        <v>20</v>
      </c>
      <c r="BB30" s="131">
        <v>69</v>
      </c>
      <c r="BC30" s="132">
        <v>64</v>
      </c>
      <c r="BD30" s="133">
        <v>35</v>
      </c>
      <c r="BE30" s="134">
        <v>68</v>
      </c>
      <c r="BF30" s="135">
        <v>61</v>
      </c>
      <c r="BG30" s="100" t="s">
        <v>394</v>
      </c>
      <c r="BH30" s="136">
        <f t="shared" si="81"/>
        <v>49.75</v>
      </c>
      <c r="BI30" s="137">
        <f t="shared" si="82"/>
        <v>40.75</v>
      </c>
      <c r="BJ30" s="138">
        <f t="shared" si="83"/>
        <v>32.5</v>
      </c>
      <c r="BK30" s="139">
        <f t="shared" si="84"/>
        <v>38</v>
      </c>
      <c r="BL30" s="140">
        <f t="shared" si="85"/>
        <v>30</v>
      </c>
      <c r="BM30" s="141">
        <f t="shared" si="86"/>
        <v>23.5</v>
      </c>
      <c r="BN30" s="142">
        <f t="shared" si="87"/>
        <v>44.5</v>
      </c>
      <c r="BO30" s="143">
        <f t="shared" si="88"/>
        <v>49.5</v>
      </c>
      <c r="BP30" s="144">
        <f t="shared" si="89"/>
        <v>64.5</v>
      </c>
      <c r="BQ30" s="110"/>
      <c r="BR30" s="111"/>
      <c r="BS30" s="112" t="s">
        <v>394</v>
      </c>
      <c r="BT30" s="118">
        <v>26</v>
      </c>
      <c r="BU30" s="119">
        <v>25</v>
      </c>
      <c r="BV30" s="119">
        <v>18</v>
      </c>
      <c r="BW30" s="120">
        <v>13</v>
      </c>
      <c r="BX30" s="121">
        <v>25</v>
      </c>
      <c r="BY30" s="122">
        <v>18</v>
      </c>
      <c r="BZ30" s="122">
        <v>13</v>
      </c>
      <c r="CA30" s="123">
        <v>13</v>
      </c>
      <c r="CB30" s="124">
        <v>6</v>
      </c>
      <c r="CC30" s="125">
        <v>9</v>
      </c>
      <c r="CD30" s="126">
        <v>14</v>
      </c>
      <c r="CE30" s="127">
        <v>17</v>
      </c>
      <c r="CF30" s="128">
        <v>18</v>
      </c>
      <c r="CG30" s="129">
        <v>9</v>
      </c>
      <c r="CH30" s="130">
        <v>5</v>
      </c>
      <c r="CI30" s="131">
        <v>10</v>
      </c>
      <c r="CJ30" s="132">
        <v>25</v>
      </c>
      <c r="CK30" s="133">
        <v>15</v>
      </c>
      <c r="CL30" s="134">
        <v>7</v>
      </c>
      <c r="CM30" s="135">
        <v>10</v>
      </c>
      <c r="CN30" s="100" t="s">
        <v>394</v>
      </c>
      <c r="CO30" s="136">
        <f t="shared" si="90"/>
        <v>20.5</v>
      </c>
      <c r="CP30" s="137">
        <f t="shared" si="91"/>
        <v>17.25</v>
      </c>
      <c r="CQ30" s="138">
        <f t="shared" si="92"/>
        <v>13</v>
      </c>
      <c r="CR30" s="139">
        <f t="shared" si="93"/>
        <v>7.5</v>
      </c>
      <c r="CS30" s="140">
        <f t="shared" si="94"/>
        <v>15.5</v>
      </c>
      <c r="CT30" s="141">
        <f t="shared" si="95"/>
        <v>13.5</v>
      </c>
      <c r="CU30" s="142">
        <f t="shared" si="96"/>
        <v>7.5</v>
      </c>
      <c r="CV30" s="143">
        <f t="shared" si="97"/>
        <v>20</v>
      </c>
      <c r="CW30" s="144">
        <f t="shared" si="98"/>
        <v>8.5</v>
      </c>
      <c r="CX30" s="110"/>
      <c r="CY30" s="111"/>
      <c r="CZ30" s="112" t="s">
        <v>394</v>
      </c>
      <c r="DA30" s="145">
        <v>0.36799999999999999</v>
      </c>
      <c r="DB30" s="146">
        <v>1.792</v>
      </c>
      <c r="DC30" s="146">
        <v>0.14499999999999999</v>
      </c>
      <c r="DD30" s="147">
        <v>0.59499999999999997</v>
      </c>
      <c r="DE30" s="148">
        <v>1.792</v>
      </c>
      <c r="DF30" s="149">
        <v>0.14499999999999999</v>
      </c>
      <c r="DG30" s="149">
        <v>0.59499999999999997</v>
      </c>
      <c r="DH30" s="150">
        <v>0.65300000000000002</v>
      </c>
      <c r="DI30" s="151">
        <v>0.50800000000000001</v>
      </c>
      <c r="DJ30" s="152">
        <v>2.7530000000000001</v>
      </c>
      <c r="DK30" s="153">
        <v>2.17</v>
      </c>
      <c r="DL30" s="154">
        <v>0.56200000000000006</v>
      </c>
      <c r="DM30" s="155">
        <v>2.335</v>
      </c>
      <c r="DN30" s="156">
        <v>0.83199999999999996</v>
      </c>
      <c r="DO30" s="157">
        <v>0.89300000000000002</v>
      </c>
      <c r="DP30" s="158">
        <v>0.28199999999999997</v>
      </c>
      <c r="DQ30" s="159">
        <v>1.6479999999999999</v>
      </c>
      <c r="DR30" s="160">
        <v>2.9980000000000002</v>
      </c>
      <c r="DS30" s="161">
        <v>0.108</v>
      </c>
      <c r="DT30" s="162">
        <v>0.245</v>
      </c>
      <c r="DU30" s="100" t="s">
        <v>394</v>
      </c>
      <c r="DV30" s="136">
        <f t="shared" si="99"/>
        <v>0.72500000000000009</v>
      </c>
      <c r="DW30" s="137">
        <f t="shared" si="100"/>
        <v>0.79625000000000001</v>
      </c>
      <c r="DX30" s="138">
        <f t="shared" si="101"/>
        <v>0.624</v>
      </c>
      <c r="DY30" s="139">
        <f t="shared" si="102"/>
        <v>1.6305000000000001</v>
      </c>
      <c r="DZ30" s="140">
        <f t="shared" si="103"/>
        <v>1.3660000000000001</v>
      </c>
      <c r="EA30" s="141">
        <f t="shared" si="104"/>
        <v>1.5834999999999999</v>
      </c>
      <c r="EB30" s="142">
        <f t="shared" si="105"/>
        <v>0.58750000000000002</v>
      </c>
      <c r="EC30" s="143">
        <f t="shared" si="106"/>
        <v>2.323</v>
      </c>
      <c r="ED30" s="144">
        <f t="shared" si="107"/>
        <v>0.17649999999999999</v>
      </c>
      <c r="EE30" s="110"/>
    </row>
    <row r="31" spans="1:135" x14ac:dyDescent="0.25">
      <c r="A31" s="112" t="s">
        <v>395</v>
      </c>
      <c r="B31" s="116" t="s">
        <v>867</v>
      </c>
      <c r="C31" s="117">
        <v>12</v>
      </c>
      <c r="D31" s="74" t="s">
        <v>393</v>
      </c>
      <c r="E31" s="112" t="s">
        <v>395</v>
      </c>
      <c r="F31" s="118">
        <v>21</v>
      </c>
      <c r="G31" s="119">
        <v>31</v>
      </c>
      <c r="H31" s="119">
        <v>46</v>
      </c>
      <c r="I31" s="120">
        <v>23</v>
      </c>
      <c r="J31" s="121">
        <v>46</v>
      </c>
      <c r="K31" s="122">
        <v>23</v>
      </c>
      <c r="L31" s="122">
        <v>21</v>
      </c>
      <c r="M31" s="123">
        <v>21</v>
      </c>
      <c r="N31" s="124">
        <v>7</v>
      </c>
      <c r="O31" s="125">
        <v>6</v>
      </c>
      <c r="P31" s="126">
        <v>3</v>
      </c>
      <c r="Q31" s="127">
        <v>3</v>
      </c>
      <c r="R31" s="128">
        <v>1</v>
      </c>
      <c r="S31" s="129">
        <v>1</v>
      </c>
      <c r="T31" s="130">
        <v>0</v>
      </c>
      <c r="U31" s="131">
        <v>0</v>
      </c>
      <c r="V31" s="132">
        <v>0</v>
      </c>
      <c r="W31" s="133">
        <v>0</v>
      </c>
      <c r="X31" s="134">
        <v>0</v>
      </c>
      <c r="Y31" s="135">
        <v>0</v>
      </c>
      <c r="Z31" s="100" t="s">
        <v>395</v>
      </c>
      <c r="AA31" s="136">
        <f t="shared" si="72"/>
        <v>30.25</v>
      </c>
      <c r="AB31" s="137">
        <f t="shared" si="73"/>
        <v>27.75</v>
      </c>
      <c r="AC31" s="138">
        <f t="shared" si="74"/>
        <v>21</v>
      </c>
      <c r="AD31" s="139">
        <f t="shared" si="75"/>
        <v>6.5</v>
      </c>
      <c r="AE31" s="140">
        <f t="shared" si="76"/>
        <v>3</v>
      </c>
      <c r="AF31" s="141">
        <f t="shared" si="77"/>
        <v>1</v>
      </c>
      <c r="AG31" s="142">
        <f t="shared" si="78"/>
        <v>0</v>
      </c>
      <c r="AH31" s="143">
        <f t="shared" si="79"/>
        <v>0</v>
      </c>
      <c r="AI31" s="144">
        <f t="shared" si="80"/>
        <v>0</v>
      </c>
      <c r="AJ31" s="110"/>
      <c r="AK31" s="111"/>
      <c r="AL31" s="112" t="s">
        <v>395</v>
      </c>
      <c r="AM31" s="118">
        <v>51</v>
      </c>
      <c r="AN31" s="119">
        <v>60</v>
      </c>
      <c r="AO31" s="119">
        <v>88</v>
      </c>
      <c r="AP31" s="120">
        <v>42</v>
      </c>
      <c r="AQ31" s="121">
        <v>88</v>
      </c>
      <c r="AR31" s="122">
        <v>42</v>
      </c>
      <c r="AS31" s="122">
        <v>33</v>
      </c>
      <c r="AT31" s="123">
        <v>52</v>
      </c>
      <c r="AU31" s="124">
        <v>28</v>
      </c>
      <c r="AV31" s="125">
        <v>24</v>
      </c>
      <c r="AW31" s="126">
        <v>23</v>
      </c>
      <c r="AX31" s="127">
        <v>30</v>
      </c>
      <c r="AY31" s="128">
        <v>19</v>
      </c>
      <c r="AZ31" s="129">
        <v>17</v>
      </c>
      <c r="BA31" s="130">
        <v>18</v>
      </c>
      <c r="BB31" s="131">
        <v>18</v>
      </c>
      <c r="BC31" s="132">
        <v>10</v>
      </c>
      <c r="BD31" s="133">
        <v>9</v>
      </c>
      <c r="BE31" s="134">
        <v>18</v>
      </c>
      <c r="BF31" s="135">
        <v>5</v>
      </c>
      <c r="BG31" s="100" t="s">
        <v>395</v>
      </c>
      <c r="BH31" s="136">
        <f t="shared" si="81"/>
        <v>60.25</v>
      </c>
      <c r="BI31" s="137">
        <f t="shared" si="82"/>
        <v>53.75</v>
      </c>
      <c r="BJ31" s="138">
        <f t="shared" si="83"/>
        <v>42.5</v>
      </c>
      <c r="BK31" s="139">
        <f t="shared" si="84"/>
        <v>26</v>
      </c>
      <c r="BL31" s="140">
        <f t="shared" si="85"/>
        <v>26.5</v>
      </c>
      <c r="BM31" s="141">
        <f t="shared" si="86"/>
        <v>18</v>
      </c>
      <c r="BN31" s="142">
        <f t="shared" si="87"/>
        <v>18</v>
      </c>
      <c r="BO31" s="143">
        <f t="shared" si="88"/>
        <v>9.5</v>
      </c>
      <c r="BP31" s="144">
        <f t="shared" si="89"/>
        <v>11.5</v>
      </c>
      <c r="BQ31" s="110"/>
      <c r="BR31" s="111"/>
      <c r="BS31" s="112" t="s">
        <v>395</v>
      </c>
      <c r="BT31" s="118">
        <v>37</v>
      </c>
      <c r="BU31" s="119">
        <v>22</v>
      </c>
      <c r="BV31" s="119">
        <v>21</v>
      </c>
      <c r="BW31" s="120">
        <v>8</v>
      </c>
      <c r="BX31" s="121">
        <v>21</v>
      </c>
      <c r="BY31" s="122">
        <v>8</v>
      </c>
      <c r="BZ31" s="122">
        <v>8</v>
      </c>
      <c r="CA31" s="123">
        <v>13</v>
      </c>
      <c r="CB31" s="124">
        <v>8</v>
      </c>
      <c r="CC31" s="125">
        <v>31</v>
      </c>
      <c r="CD31" s="126">
        <v>11</v>
      </c>
      <c r="CE31" s="127">
        <v>5</v>
      </c>
      <c r="CF31" s="128">
        <v>6</v>
      </c>
      <c r="CG31" s="129">
        <v>5</v>
      </c>
      <c r="CH31" s="130">
        <v>6</v>
      </c>
      <c r="CI31" s="131">
        <v>9</v>
      </c>
      <c r="CJ31" s="132">
        <v>9</v>
      </c>
      <c r="CK31" s="133">
        <v>2</v>
      </c>
      <c r="CL31" s="134">
        <v>15</v>
      </c>
      <c r="CM31" s="135">
        <v>2</v>
      </c>
      <c r="CN31" s="100" t="s">
        <v>395</v>
      </c>
      <c r="CO31" s="136">
        <f t="shared" si="90"/>
        <v>22</v>
      </c>
      <c r="CP31" s="137">
        <f t="shared" si="91"/>
        <v>12.5</v>
      </c>
      <c r="CQ31" s="138">
        <f t="shared" si="92"/>
        <v>10.5</v>
      </c>
      <c r="CR31" s="139">
        <f t="shared" si="93"/>
        <v>19.5</v>
      </c>
      <c r="CS31" s="140">
        <f t="shared" si="94"/>
        <v>8</v>
      </c>
      <c r="CT31" s="141">
        <f t="shared" si="95"/>
        <v>5.5</v>
      </c>
      <c r="CU31" s="142">
        <f t="shared" si="96"/>
        <v>7.5</v>
      </c>
      <c r="CV31" s="143">
        <f t="shared" si="97"/>
        <v>5.5</v>
      </c>
      <c r="CW31" s="144">
        <f t="shared" si="98"/>
        <v>8.5</v>
      </c>
      <c r="CX31" s="110"/>
      <c r="CY31" s="111"/>
      <c r="CZ31" s="112" t="s">
        <v>395</v>
      </c>
      <c r="DA31" s="145">
        <v>2.41</v>
      </c>
      <c r="DB31" s="146">
        <v>0.14000000000000001</v>
      </c>
      <c r="DC31" s="146">
        <v>0.17499999999999999</v>
      </c>
      <c r="DD31" s="147">
        <v>0.14299999999999999</v>
      </c>
      <c r="DE31" s="148">
        <v>0.17499999999999999</v>
      </c>
      <c r="DF31" s="149">
        <v>0.14299999999999999</v>
      </c>
      <c r="DG31" s="149">
        <v>0.23699999999999999</v>
      </c>
      <c r="DH31" s="150">
        <v>0.33200000000000002</v>
      </c>
      <c r="DI31" s="151">
        <v>0.97</v>
      </c>
      <c r="DJ31" s="152">
        <v>7.9429999999999996</v>
      </c>
      <c r="DK31" s="153">
        <v>0.47299999999999998</v>
      </c>
      <c r="DL31" s="154">
        <v>3.9820000000000002</v>
      </c>
      <c r="DM31" s="155">
        <v>0.71499999999999997</v>
      </c>
      <c r="DN31" s="156">
        <v>0.41699999999999998</v>
      </c>
      <c r="DO31" s="157">
        <v>1.538</v>
      </c>
      <c r="DP31" s="158">
        <v>0.40500000000000003</v>
      </c>
      <c r="DQ31" s="159">
        <v>3.7530000000000001</v>
      </c>
      <c r="DR31" s="160">
        <v>0.622</v>
      </c>
      <c r="DS31" s="161">
        <v>8.1430000000000007</v>
      </c>
      <c r="DT31" s="162">
        <v>0.79500000000000004</v>
      </c>
      <c r="DU31" s="100" t="s">
        <v>395</v>
      </c>
      <c r="DV31" s="136">
        <f t="shared" si="99"/>
        <v>0.71699999999999997</v>
      </c>
      <c r="DW31" s="137">
        <f t="shared" si="100"/>
        <v>0.22175</v>
      </c>
      <c r="DX31" s="138">
        <f t="shared" si="101"/>
        <v>0.28449999999999998</v>
      </c>
      <c r="DY31" s="139">
        <f t="shared" si="102"/>
        <v>4.4565000000000001</v>
      </c>
      <c r="DZ31" s="140">
        <f t="shared" si="103"/>
        <v>2.2275</v>
      </c>
      <c r="EA31" s="141">
        <f t="shared" si="104"/>
        <v>0.56599999999999995</v>
      </c>
      <c r="EB31" s="142">
        <f t="shared" si="105"/>
        <v>0.97150000000000003</v>
      </c>
      <c r="EC31" s="143">
        <f t="shared" si="106"/>
        <v>2.1875</v>
      </c>
      <c r="ED31" s="144">
        <f t="shared" si="107"/>
        <v>4.4690000000000003</v>
      </c>
      <c r="EE31" s="110"/>
    </row>
    <row r="32" spans="1:135" x14ac:dyDescent="0.25">
      <c r="A32" s="112" t="s">
        <v>396</v>
      </c>
      <c r="B32" s="116" t="s">
        <v>867</v>
      </c>
      <c r="C32" s="117">
        <v>12</v>
      </c>
      <c r="D32" s="74" t="s">
        <v>393</v>
      </c>
      <c r="E32" s="112" t="s">
        <v>396</v>
      </c>
      <c r="F32" s="118">
        <v>20</v>
      </c>
      <c r="G32" s="119">
        <v>30</v>
      </c>
      <c r="H32" s="119">
        <v>18</v>
      </c>
      <c r="I32" s="120">
        <v>11</v>
      </c>
      <c r="J32" s="121">
        <v>30</v>
      </c>
      <c r="K32" s="122">
        <v>18</v>
      </c>
      <c r="L32" s="122">
        <v>11</v>
      </c>
      <c r="M32" s="123">
        <v>26</v>
      </c>
      <c r="N32" s="124">
        <v>11</v>
      </c>
      <c r="O32" s="125">
        <v>6</v>
      </c>
      <c r="P32" s="126">
        <v>4</v>
      </c>
      <c r="Q32" s="127">
        <v>4</v>
      </c>
      <c r="R32" s="128">
        <v>3</v>
      </c>
      <c r="S32" s="129">
        <v>2</v>
      </c>
      <c r="T32" s="130">
        <v>2</v>
      </c>
      <c r="U32" s="131">
        <v>2</v>
      </c>
      <c r="V32" s="132">
        <v>1</v>
      </c>
      <c r="W32" s="133">
        <v>1</v>
      </c>
      <c r="X32" s="134">
        <v>0</v>
      </c>
      <c r="Y32" s="135">
        <v>0</v>
      </c>
      <c r="Z32" s="100" t="s">
        <v>396</v>
      </c>
      <c r="AA32" s="136">
        <f t="shared" si="72"/>
        <v>19.75</v>
      </c>
      <c r="AB32" s="137">
        <f t="shared" si="73"/>
        <v>21.25</v>
      </c>
      <c r="AC32" s="138">
        <f t="shared" si="74"/>
        <v>18.5</v>
      </c>
      <c r="AD32" s="139">
        <f t="shared" si="75"/>
        <v>8.5</v>
      </c>
      <c r="AE32" s="140">
        <f t="shared" si="76"/>
        <v>4</v>
      </c>
      <c r="AF32" s="141">
        <f t="shared" si="77"/>
        <v>2.5</v>
      </c>
      <c r="AG32" s="142">
        <f t="shared" si="78"/>
        <v>2</v>
      </c>
      <c r="AH32" s="143">
        <f t="shared" si="79"/>
        <v>1</v>
      </c>
      <c r="AI32" s="144">
        <f t="shared" si="80"/>
        <v>0</v>
      </c>
      <c r="AJ32" s="110"/>
      <c r="AK32" s="111"/>
      <c r="AL32" s="112" t="s">
        <v>396</v>
      </c>
      <c r="AM32" s="118">
        <v>32</v>
      </c>
      <c r="AN32" s="119">
        <v>44</v>
      </c>
      <c r="AO32" s="119">
        <v>25</v>
      </c>
      <c r="AP32" s="120">
        <v>14</v>
      </c>
      <c r="AQ32" s="121">
        <v>44</v>
      </c>
      <c r="AR32" s="122">
        <v>25</v>
      </c>
      <c r="AS32" s="122">
        <v>14</v>
      </c>
      <c r="AT32" s="123">
        <v>36</v>
      </c>
      <c r="AU32" s="124">
        <v>37</v>
      </c>
      <c r="AV32" s="125">
        <v>20</v>
      </c>
      <c r="AW32" s="126">
        <v>29</v>
      </c>
      <c r="AX32" s="127">
        <v>28</v>
      </c>
      <c r="AY32" s="128">
        <v>37</v>
      </c>
      <c r="AZ32" s="129">
        <v>32</v>
      </c>
      <c r="BA32" s="130">
        <v>74</v>
      </c>
      <c r="BB32" s="131">
        <v>62</v>
      </c>
      <c r="BC32" s="132">
        <v>64</v>
      </c>
      <c r="BD32" s="133">
        <v>75</v>
      </c>
      <c r="BE32" s="134">
        <v>55</v>
      </c>
      <c r="BF32" s="135">
        <v>42</v>
      </c>
      <c r="BG32" s="100" t="s">
        <v>396</v>
      </c>
      <c r="BH32" s="136">
        <f t="shared" si="81"/>
        <v>28.75</v>
      </c>
      <c r="BI32" s="137">
        <f t="shared" si="82"/>
        <v>29.75</v>
      </c>
      <c r="BJ32" s="138">
        <f t="shared" si="83"/>
        <v>25</v>
      </c>
      <c r="BK32" s="139">
        <f t="shared" si="84"/>
        <v>28.5</v>
      </c>
      <c r="BL32" s="140">
        <f t="shared" si="85"/>
        <v>28.5</v>
      </c>
      <c r="BM32" s="141">
        <f t="shared" si="86"/>
        <v>34.5</v>
      </c>
      <c r="BN32" s="142">
        <f t="shared" si="87"/>
        <v>68</v>
      </c>
      <c r="BO32" s="143">
        <f t="shared" si="88"/>
        <v>69.5</v>
      </c>
      <c r="BP32" s="144">
        <f t="shared" si="89"/>
        <v>48.5</v>
      </c>
      <c r="BQ32" s="110"/>
      <c r="BR32" s="111"/>
      <c r="BS32" s="112" t="s">
        <v>396</v>
      </c>
      <c r="BT32" s="118">
        <v>12</v>
      </c>
      <c r="BU32" s="119">
        <v>18</v>
      </c>
      <c r="BV32" s="119">
        <v>9</v>
      </c>
      <c r="BW32" s="120">
        <v>9</v>
      </c>
      <c r="BX32" s="121">
        <v>18</v>
      </c>
      <c r="BY32" s="122">
        <v>9</v>
      </c>
      <c r="BZ32" s="122">
        <v>9</v>
      </c>
      <c r="CA32" s="123">
        <v>20</v>
      </c>
      <c r="CB32" s="124">
        <v>13</v>
      </c>
      <c r="CC32" s="125">
        <v>16</v>
      </c>
      <c r="CD32" s="126">
        <v>18</v>
      </c>
      <c r="CE32" s="127">
        <v>14</v>
      </c>
      <c r="CF32" s="128">
        <v>15</v>
      </c>
      <c r="CG32" s="129">
        <v>6</v>
      </c>
      <c r="CH32" s="130">
        <v>26</v>
      </c>
      <c r="CI32" s="131">
        <v>17</v>
      </c>
      <c r="CJ32" s="132">
        <v>18</v>
      </c>
      <c r="CK32" s="133">
        <v>22</v>
      </c>
      <c r="CL32" s="134">
        <v>36</v>
      </c>
      <c r="CM32" s="135">
        <v>16</v>
      </c>
      <c r="CN32" s="100" t="s">
        <v>396</v>
      </c>
      <c r="CO32" s="136">
        <f t="shared" si="90"/>
        <v>12</v>
      </c>
      <c r="CP32" s="137">
        <f t="shared" si="91"/>
        <v>14</v>
      </c>
      <c r="CQ32" s="138">
        <f t="shared" si="92"/>
        <v>14.5</v>
      </c>
      <c r="CR32" s="139">
        <f t="shared" si="93"/>
        <v>14.5</v>
      </c>
      <c r="CS32" s="140">
        <f t="shared" si="94"/>
        <v>16</v>
      </c>
      <c r="CT32" s="141">
        <f t="shared" si="95"/>
        <v>10.5</v>
      </c>
      <c r="CU32" s="142">
        <f t="shared" si="96"/>
        <v>21.5</v>
      </c>
      <c r="CV32" s="143">
        <f t="shared" si="97"/>
        <v>20</v>
      </c>
      <c r="CW32" s="144">
        <f t="shared" si="98"/>
        <v>26</v>
      </c>
      <c r="CX32" s="110"/>
      <c r="CY32" s="111"/>
      <c r="CZ32" s="112" t="s">
        <v>396</v>
      </c>
      <c r="DA32" s="145">
        <v>7.2619999999999996</v>
      </c>
      <c r="DB32" s="146">
        <v>0.42499999999999999</v>
      </c>
      <c r="DC32" s="146">
        <v>0.877</v>
      </c>
      <c r="DD32" s="147">
        <v>0.97299999999999998</v>
      </c>
      <c r="DE32" s="148">
        <v>0.42499999999999999</v>
      </c>
      <c r="DF32" s="149">
        <v>0.877</v>
      </c>
      <c r="DG32" s="149">
        <v>0.97299999999999998</v>
      </c>
      <c r="DH32" s="150">
        <v>0.91</v>
      </c>
      <c r="DI32" s="151">
        <v>0.45800000000000002</v>
      </c>
      <c r="DJ32" s="152">
        <v>0.44500000000000001</v>
      </c>
      <c r="DK32" s="153">
        <v>2.1850000000000001</v>
      </c>
      <c r="DL32" s="154">
        <v>0.65800000000000003</v>
      </c>
      <c r="DM32" s="155">
        <v>1.282</v>
      </c>
      <c r="DN32" s="156">
        <v>0.35499999999999998</v>
      </c>
      <c r="DO32" s="157">
        <v>0.67300000000000004</v>
      </c>
      <c r="DP32" s="158">
        <v>0.91800000000000004</v>
      </c>
      <c r="DQ32" s="159">
        <v>0.33200000000000002</v>
      </c>
      <c r="DR32" s="160">
        <v>0.41299999999999998</v>
      </c>
      <c r="DS32" s="161">
        <v>0.56999999999999995</v>
      </c>
      <c r="DT32" s="162">
        <v>0.53300000000000003</v>
      </c>
      <c r="DU32" s="100" t="s">
        <v>396</v>
      </c>
      <c r="DV32" s="136">
        <f t="shared" si="99"/>
        <v>2.3842500000000002</v>
      </c>
      <c r="DW32" s="137">
        <f t="shared" si="100"/>
        <v>0.79625000000000001</v>
      </c>
      <c r="DX32" s="138">
        <f t="shared" si="101"/>
        <v>0.9415</v>
      </c>
      <c r="DY32" s="139">
        <f t="shared" si="102"/>
        <v>0.45150000000000001</v>
      </c>
      <c r="DZ32" s="140">
        <f t="shared" si="103"/>
        <v>1.4215</v>
      </c>
      <c r="EA32" s="141">
        <f t="shared" si="104"/>
        <v>0.81850000000000001</v>
      </c>
      <c r="EB32" s="142">
        <f t="shared" si="105"/>
        <v>0.7955000000000001</v>
      </c>
      <c r="EC32" s="143">
        <f t="shared" si="106"/>
        <v>0.3725</v>
      </c>
      <c r="ED32" s="144">
        <f t="shared" si="107"/>
        <v>0.55149999999999999</v>
      </c>
      <c r="EE32" s="110"/>
    </row>
    <row r="33" spans="1:135" x14ac:dyDescent="0.25">
      <c r="A33" s="112" t="s">
        <v>397</v>
      </c>
      <c r="B33" s="116" t="s">
        <v>868</v>
      </c>
      <c r="C33" s="117">
        <v>5</v>
      </c>
      <c r="D33" s="74" t="s">
        <v>393</v>
      </c>
      <c r="E33" s="112" t="s">
        <v>397</v>
      </c>
      <c r="F33" s="118">
        <v>33</v>
      </c>
      <c r="G33" s="119">
        <v>24</v>
      </c>
      <c r="H33" s="119">
        <v>25</v>
      </c>
      <c r="I33" s="120">
        <v>32</v>
      </c>
      <c r="J33" s="121">
        <v>24</v>
      </c>
      <c r="K33" s="122">
        <v>25</v>
      </c>
      <c r="L33" s="122">
        <v>32</v>
      </c>
      <c r="M33" s="123">
        <v>39</v>
      </c>
      <c r="N33" s="124">
        <v>13</v>
      </c>
      <c r="O33" s="125">
        <v>17</v>
      </c>
      <c r="P33" s="126">
        <v>6</v>
      </c>
      <c r="Q33" s="127">
        <v>7</v>
      </c>
      <c r="R33" s="128">
        <v>3</v>
      </c>
      <c r="S33" s="129">
        <v>4</v>
      </c>
      <c r="T33" s="130">
        <v>2</v>
      </c>
      <c r="U33" s="131">
        <v>2</v>
      </c>
      <c r="V33" s="132">
        <v>1</v>
      </c>
      <c r="W33" s="133">
        <v>1</v>
      </c>
      <c r="X33" s="134">
        <v>0</v>
      </c>
      <c r="Y33" s="135">
        <v>0</v>
      </c>
      <c r="Z33" s="100" t="s">
        <v>397</v>
      </c>
      <c r="AA33" s="136">
        <f t="shared" si="72"/>
        <v>28.5</v>
      </c>
      <c r="AB33" s="137">
        <f t="shared" si="73"/>
        <v>30</v>
      </c>
      <c r="AC33" s="138">
        <f t="shared" si="74"/>
        <v>35.5</v>
      </c>
      <c r="AD33" s="139">
        <f t="shared" si="75"/>
        <v>15</v>
      </c>
      <c r="AE33" s="140">
        <f t="shared" si="76"/>
        <v>6.5</v>
      </c>
      <c r="AF33" s="141">
        <f t="shared" si="77"/>
        <v>3.5</v>
      </c>
      <c r="AG33" s="142">
        <f t="shared" si="78"/>
        <v>2</v>
      </c>
      <c r="AH33" s="143">
        <f t="shared" si="79"/>
        <v>1</v>
      </c>
      <c r="AI33" s="144">
        <f t="shared" si="80"/>
        <v>0</v>
      </c>
      <c r="AJ33" s="110"/>
      <c r="AK33" s="111"/>
      <c r="AL33" s="112" t="s">
        <v>397</v>
      </c>
      <c r="AM33" s="118">
        <v>53</v>
      </c>
      <c r="AN33" s="119">
        <v>45</v>
      </c>
      <c r="AO33" s="119">
        <v>33</v>
      </c>
      <c r="AP33" s="120">
        <v>67</v>
      </c>
      <c r="AQ33" s="121">
        <v>45</v>
      </c>
      <c r="AR33" s="122">
        <v>33</v>
      </c>
      <c r="AS33" s="122">
        <v>67</v>
      </c>
      <c r="AT33" s="123">
        <v>57</v>
      </c>
      <c r="AU33" s="124">
        <v>51</v>
      </c>
      <c r="AV33" s="125">
        <v>67</v>
      </c>
      <c r="AW33" s="126">
        <v>79</v>
      </c>
      <c r="AX33" s="127">
        <v>60</v>
      </c>
      <c r="AY33" s="128">
        <v>38</v>
      </c>
      <c r="AZ33" s="129">
        <v>67</v>
      </c>
      <c r="BA33" s="130">
        <v>61</v>
      </c>
      <c r="BB33" s="131">
        <v>55</v>
      </c>
      <c r="BC33" s="132">
        <v>72</v>
      </c>
      <c r="BD33" s="133">
        <v>69</v>
      </c>
      <c r="BE33" s="134">
        <v>45</v>
      </c>
      <c r="BF33" s="135">
        <v>37</v>
      </c>
      <c r="BG33" s="100" t="s">
        <v>397</v>
      </c>
      <c r="BH33" s="136">
        <f t="shared" si="81"/>
        <v>49.5</v>
      </c>
      <c r="BI33" s="137">
        <f t="shared" si="82"/>
        <v>50.5</v>
      </c>
      <c r="BJ33" s="138">
        <f t="shared" si="83"/>
        <v>62</v>
      </c>
      <c r="BK33" s="139">
        <f t="shared" si="84"/>
        <v>59</v>
      </c>
      <c r="BL33" s="140">
        <f t="shared" si="85"/>
        <v>69.5</v>
      </c>
      <c r="BM33" s="141">
        <f t="shared" si="86"/>
        <v>52.5</v>
      </c>
      <c r="BN33" s="142">
        <f t="shared" si="87"/>
        <v>58</v>
      </c>
      <c r="BO33" s="143">
        <f t="shared" si="88"/>
        <v>70.5</v>
      </c>
      <c r="BP33" s="144">
        <f t="shared" si="89"/>
        <v>41</v>
      </c>
      <c r="BQ33" s="110"/>
      <c r="BR33" s="111"/>
      <c r="BS33" s="112" t="s">
        <v>397</v>
      </c>
      <c r="BT33" s="118">
        <v>21</v>
      </c>
      <c r="BU33" s="119">
        <v>14</v>
      </c>
      <c r="BV33" s="119">
        <v>15</v>
      </c>
      <c r="BW33" s="120">
        <v>20</v>
      </c>
      <c r="BX33" s="121">
        <v>14</v>
      </c>
      <c r="BY33" s="122">
        <v>15</v>
      </c>
      <c r="BZ33" s="122">
        <v>20</v>
      </c>
      <c r="CA33" s="123">
        <v>11</v>
      </c>
      <c r="CB33" s="124">
        <v>9</v>
      </c>
      <c r="CC33" s="125">
        <v>8</v>
      </c>
      <c r="CD33" s="126">
        <v>6</v>
      </c>
      <c r="CE33" s="127">
        <v>3</v>
      </c>
      <c r="CF33" s="128">
        <v>3</v>
      </c>
      <c r="CG33" s="129">
        <v>26</v>
      </c>
      <c r="CH33" s="130">
        <v>16</v>
      </c>
      <c r="CI33" s="131">
        <v>19</v>
      </c>
      <c r="CJ33" s="132">
        <v>24</v>
      </c>
      <c r="CK33" s="133">
        <v>23</v>
      </c>
      <c r="CL33" s="134">
        <v>11</v>
      </c>
      <c r="CM33" s="135">
        <v>9</v>
      </c>
      <c r="CN33" s="100" t="s">
        <v>397</v>
      </c>
      <c r="CO33" s="136">
        <f t="shared" si="90"/>
        <v>17.5</v>
      </c>
      <c r="CP33" s="137">
        <f t="shared" si="91"/>
        <v>15</v>
      </c>
      <c r="CQ33" s="138">
        <f t="shared" si="92"/>
        <v>15.5</v>
      </c>
      <c r="CR33" s="139">
        <f t="shared" si="93"/>
        <v>8.5</v>
      </c>
      <c r="CS33" s="140">
        <f t="shared" si="94"/>
        <v>4.5</v>
      </c>
      <c r="CT33" s="141">
        <f t="shared" si="95"/>
        <v>14.5</v>
      </c>
      <c r="CU33" s="142">
        <f t="shared" si="96"/>
        <v>17.5</v>
      </c>
      <c r="CV33" s="143">
        <f t="shared" si="97"/>
        <v>23.5</v>
      </c>
      <c r="CW33" s="144">
        <f t="shared" si="98"/>
        <v>10</v>
      </c>
      <c r="CX33" s="110"/>
      <c r="CY33" s="111"/>
      <c r="CZ33" s="112" t="s">
        <v>397</v>
      </c>
      <c r="DA33" s="145">
        <v>0.97</v>
      </c>
      <c r="DB33" s="146">
        <v>0.97199999999999998</v>
      </c>
      <c r="DC33" s="146">
        <v>0.48299999999999998</v>
      </c>
      <c r="DD33" s="147">
        <v>0.28799999999999998</v>
      </c>
      <c r="DE33" s="148">
        <v>0.97199999999999998</v>
      </c>
      <c r="DF33" s="149">
        <v>0.48299999999999998</v>
      </c>
      <c r="DG33" s="149">
        <v>0.28799999999999998</v>
      </c>
      <c r="DH33" s="150">
        <v>0.03</v>
      </c>
      <c r="DI33" s="151">
        <v>0.68700000000000006</v>
      </c>
      <c r="DJ33" s="152">
        <v>6.7000000000000004E-2</v>
      </c>
      <c r="DK33" s="153">
        <v>0.53300000000000003</v>
      </c>
      <c r="DL33" s="154">
        <v>0.112</v>
      </c>
      <c r="DM33" s="155">
        <v>0.66</v>
      </c>
      <c r="DN33" s="156">
        <v>0.10299999999999999</v>
      </c>
      <c r="DO33" s="157">
        <v>0.70499999999999996</v>
      </c>
      <c r="DP33" s="158">
        <v>0.14799999999999999</v>
      </c>
      <c r="DQ33" s="159">
        <v>0.65500000000000003</v>
      </c>
      <c r="DR33" s="160">
        <v>1.032</v>
      </c>
      <c r="DS33" s="161">
        <v>0.78</v>
      </c>
      <c r="DT33" s="162">
        <v>1.583</v>
      </c>
      <c r="DU33" s="100" t="s">
        <v>397</v>
      </c>
      <c r="DV33" s="136">
        <f t="shared" si="99"/>
        <v>0.67824999999999991</v>
      </c>
      <c r="DW33" s="137">
        <f t="shared" si="100"/>
        <v>0.44325000000000003</v>
      </c>
      <c r="DX33" s="138">
        <f t="shared" si="101"/>
        <v>0.15899999999999997</v>
      </c>
      <c r="DY33" s="139">
        <f t="shared" si="102"/>
        <v>0.377</v>
      </c>
      <c r="DZ33" s="140">
        <f t="shared" si="103"/>
        <v>0.32250000000000001</v>
      </c>
      <c r="EA33" s="141">
        <f t="shared" si="104"/>
        <v>0.38150000000000001</v>
      </c>
      <c r="EB33" s="142">
        <f t="shared" si="105"/>
        <v>0.42649999999999999</v>
      </c>
      <c r="EC33" s="143">
        <f t="shared" si="106"/>
        <v>0.84350000000000003</v>
      </c>
      <c r="ED33" s="144">
        <f t="shared" si="107"/>
        <v>1.1815</v>
      </c>
      <c r="EE33" s="110"/>
    </row>
    <row r="34" spans="1:135" x14ac:dyDescent="0.25">
      <c r="A34" s="112" t="s">
        <v>398</v>
      </c>
      <c r="B34" s="116" t="s">
        <v>868</v>
      </c>
      <c r="C34" s="117">
        <v>5</v>
      </c>
      <c r="D34" s="74" t="s">
        <v>393</v>
      </c>
      <c r="E34" s="112" t="s">
        <v>398</v>
      </c>
      <c r="F34" s="118">
        <v>55</v>
      </c>
      <c r="G34" s="119">
        <v>45</v>
      </c>
      <c r="H34" s="119">
        <v>37</v>
      </c>
      <c r="I34" s="120">
        <v>26</v>
      </c>
      <c r="J34" s="121">
        <v>45</v>
      </c>
      <c r="K34" s="122">
        <v>37</v>
      </c>
      <c r="L34" s="122">
        <v>26</v>
      </c>
      <c r="M34" s="123">
        <v>49</v>
      </c>
      <c r="N34" s="124">
        <v>13</v>
      </c>
      <c r="O34" s="125">
        <v>16</v>
      </c>
      <c r="P34" s="126">
        <v>9</v>
      </c>
      <c r="Q34" s="127">
        <v>11</v>
      </c>
      <c r="R34" s="128">
        <v>2</v>
      </c>
      <c r="S34" s="129">
        <v>3</v>
      </c>
      <c r="T34" s="130">
        <v>1</v>
      </c>
      <c r="U34" s="131">
        <v>0</v>
      </c>
      <c r="V34" s="132">
        <v>0</v>
      </c>
      <c r="W34" s="133">
        <v>0</v>
      </c>
      <c r="X34" s="134">
        <v>0</v>
      </c>
      <c r="Y34" s="135">
        <v>0</v>
      </c>
      <c r="Z34" s="100" t="s">
        <v>398</v>
      </c>
      <c r="AA34" s="136">
        <f t="shared" si="72"/>
        <v>40.75</v>
      </c>
      <c r="AB34" s="137">
        <f t="shared" si="73"/>
        <v>39.25</v>
      </c>
      <c r="AC34" s="138">
        <f t="shared" si="74"/>
        <v>37.5</v>
      </c>
      <c r="AD34" s="139">
        <f t="shared" si="75"/>
        <v>14.5</v>
      </c>
      <c r="AE34" s="140">
        <f t="shared" si="76"/>
        <v>10</v>
      </c>
      <c r="AF34" s="141">
        <f t="shared" si="77"/>
        <v>2.5</v>
      </c>
      <c r="AG34" s="142">
        <f t="shared" si="78"/>
        <v>0.5</v>
      </c>
      <c r="AH34" s="143">
        <f t="shared" si="79"/>
        <v>0</v>
      </c>
      <c r="AI34" s="144">
        <f t="shared" si="80"/>
        <v>0</v>
      </c>
      <c r="AJ34" s="110"/>
      <c r="AK34" s="111"/>
      <c r="AL34" s="112" t="s">
        <v>398</v>
      </c>
      <c r="AM34" s="118">
        <v>123</v>
      </c>
      <c r="AN34" s="119">
        <v>145</v>
      </c>
      <c r="AO34" s="119">
        <v>101</v>
      </c>
      <c r="AP34" s="120">
        <v>53</v>
      </c>
      <c r="AQ34" s="121">
        <v>145</v>
      </c>
      <c r="AR34" s="122">
        <v>101</v>
      </c>
      <c r="AS34" s="122">
        <v>53</v>
      </c>
      <c r="AT34" s="123">
        <v>68</v>
      </c>
      <c r="AU34" s="124">
        <v>43</v>
      </c>
      <c r="AV34" s="125">
        <v>57</v>
      </c>
      <c r="AW34" s="126">
        <v>79</v>
      </c>
      <c r="AX34" s="127">
        <v>78</v>
      </c>
      <c r="AY34" s="128">
        <v>32</v>
      </c>
      <c r="AZ34" s="129">
        <v>45</v>
      </c>
      <c r="BA34" s="130">
        <v>28</v>
      </c>
      <c r="BB34" s="131">
        <v>22</v>
      </c>
      <c r="BC34" s="132">
        <v>25</v>
      </c>
      <c r="BD34" s="133">
        <v>23</v>
      </c>
      <c r="BE34" s="134">
        <v>42</v>
      </c>
      <c r="BF34" s="135">
        <v>15</v>
      </c>
      <c r="BG34" s="100" t="s">
        <v>398</v>
      </c>
      <c r="BH34" s="136">
        <f t="shared" si="81"/>
        <v>105.5</v>
      </c>
      <c r="BI34" s="137">
        <f t="shared" si="82"/>
        <v>91.75</v>
      </c>
      <c r="BJ34" s="138">
        <f t="shared" si="83"/>
        <v>60.5</v>
      </c>
      <c r="BK34" s="139">
        <f t="shared" si="84"/>
        <v>50</v>
      </c>
      <c r="BL34" s="140">
        <f t="shared" si="85"/>
        <v>78.5</v>
      </c>
      <c r="BM34" s="141">
        <f t="shared" si="86"/>
        <v>38.5</v>
      </c>
      <c r="BN34" s="142">
        <f t="shared" si="87"/>
        <v>25</v>
      </c>
      <c r="BO34" s="143">
        <f t="shared" si="88"/>
        <v>24</v>
      </c>
      <c r="BP34" s="144">
        <f t="shared" si="89"/>
        <v>28.5</v>
      </c>
      <c r="BQ34" s="110"/>
      <c r="BR34" s="111"/>
      <c r="BS34" s="112" t="s">
        <v>398</v>
      </c>
      <c r="BT34" s="118">
        <v>36</v>
      </c>
      <c r="BU34" s="119">
        <v>27</v>
      </c>
      <c r="BV34" s="119">
        <v>24</v>
      </c>
      <c r="BW34" s="120">
        <v>38</v>
      </c>
      <c r="BX34" s="121">
        <v>27</v>
      </c>
      <c r="BY34" s="122">
        <v>24</v>
      </c>
      <c r="BZ34" s="122">
        <v>38</v>
      </c>
      <c r="CA34" s="123">
        <v>14</v>
      </c>
      <c r="CB34" s="124">
        <v>12</v>
      </c>
      <c r="CC34" s="125">
        <v>6</v>
      </c>
      <c r="CD34" s="126">
        <v>7</v>
      </c>
      <c r="CE34" s="127">
        <v>11</v>
      </c>
      <c r="CF34" s="128">
        <v>6</v>
      </c>
      <c r="CG34" s="129">
        <v>7</v>
      </c>
      <c r="CH34" s="130">
        <v>5</v>
      </c>
      <c r="CI34" s="131">
        <v>1</v>
      </c>
      <c r="CJ34" s="132">
        <v>3</v>
      </c>
      <c r="CK34" s="133">
        <v>1</v>
      </c>
      <c r="CL34" s="134">
        <v>3</v>
      </c>
      <c r="CM34" s="135">
        <v>2</v>
      </c>
      <c r="CN34" s="100" t="s">
        <v>398</v>
      </c>
      <c r="CO34" s="136">
        <f t="shared" si="90"/>
        <v>31.25</v>
      </c>
      <c r="CP34" s="137">
        <f t="shared" si="91"/>
        <v>25.75</v>
      </c>
      <c r="CQ34" s="138">
        <f t="shared" si="92"/>
        <v>26</v>
      </c>
      <c r="CR34" s="139">
        <f t="shared" si="93"/>
        <v>9</v>
      </c>
      <c r="CS34" s="140">
        <f t="shared" si="94"/>
        <v>9</v>
      </c>
      <c r="CT34" s="141">
        <f t="shared" si="95"/>
        <v>6.5</v>
      </c>
      <c r="CU34" s="142">
        <f t="shared" si="96"/>
        <v>3</v>
      </c>
      <c r="CV34" s="143">
        <f t="shared" si="97"/>
        <v>2</v>
      </c>
      <c r="CW34" s="144">
        <f t="shared" si="98"/>
        <v>2.5</v>
      </c>
      <c r="CX34" s="110"/>
      <c r="CY34" s="111"/>
      <c r="CZ34" s="112" t="s">
        <v>398</v>
      </c>
      <c r="DA34" s="145">
        <v>3.7770000000000001</v>
      </c>
      <c r="DB34" s="146">
        <v>0.13</v>
      </c>
      <c r="DC34" s="146">
        <v>2.5369999999999999</v>
      </c>
      <c r="DD34" s="147">
        <v>0.25800000000000001</v>
      </c>
      <c r="DE34" s="148">
        <v>0.13</v>
      </c>
      <c r="DF34" s="149">
        <v>2.5369999999999999</v>
      </c>
      <c r="DG34" s="149">
        <v>0.25800000000000001</v>
      </c>
      <c r="DH34" s="150">
        <v>1.72</v>
      </c>
      <c r="DI34" s="151">
        <v>4.6449999999999996</v>
      </c>
      <c r="DJ34" s="152">
        <v>3.45</v>
      </c>
      <c r="DK34" s="153">
        <v>0.86699999999999999</v>
      </c>
      <c r="DL34" s="154">
        <v>0.877</v>
      </c>
      <c r="DM34" s="155">
        <v>1.337</v>
      </c>
      <c r="DN34" s="156">
        <v>3.4470000000000001</v>
      </c>
      <c r="DO34" s="157">
        <v>8.77</v>
      </c>
      <c r="DP34" s="158">
        <v>1.4770000000000001</v>
      </c>
      <c r="DQ34" s="159">
        <v>0.57999999999999996</v>
      </c>
      <c r="DR34" s="160">
        <v>4.6020000000000003</v>
      </c>
      <c r="DS34" s="161">
        <v>6.2E-2</v>
      </c>
      <c r="DT34" s="162">
        <v>5.5E-2</v>
      </c>
      <c r="DU34" s="100" t="s">
        <v>398</v>
      </c>
      <c r="DV34" s="136">
        <f t="shared" si="99"/>
        <v>1.6755</v>
      </c>
      <c r="DW34" s="137">
        <f t="shared" si="100"/>
        <v>1.1612499999999999</v>
      </c>
      <c r="DX34" s="138">
        <f t="shared" si="101"/>
        <v>0.98899999999999999</v>
      </c>
      <c r="DY34" s="139">
        <f t="shared" si="102"/>
        <v>4.0474999999999994</v>
      </c>
      <c r="DZ34" s="140">
        <f t="shared" si="103"/>
        <v>0.872</v>
      </c>
      <c r="EA34" s="141">
        <f t="shared" si="104"/>
        <v>2.3919999999999999</v>
      </c>
      <c r="EB34" s="142">
        <f t="shared" si="105"/>
        <v>5.1234999999999999</v>
      </c>
      <c r="EC34" s="143">
        <f t="shared" si="106"/>
        <v>2.5910000000000002</v>
      </c>
      <c r="ED34" s="144">
        <f t="shared" si="107"/>
        <v>5.8499999999999996E-2</v>
      </c>
      <c r="EE34" s="110"/>
    </row>
    <row r="35" spans="1:135" x14ac:dyDescent="0.25">
      <c r="A35" s="112" t="s">
        <v>399</v>
      </c>
      <c r="B35" s="116" t="s">
        <v>868</v>
      </c>
      <c r="C35" s="117">
        <v>15</v>
      </c>
      <c r="D35" s="74" t="s">
        <v>393</v>
      </c>
      <c r="E35" s="112" t="s">
        <v>399</v>
      </c>
      <c r="F35" s="118">
        <v>14</v>
      </c>
      <c r="G35" s="119">
        <v>22</v>
      </c>
      <c r="H35" s="119">
        <v>23</v>
      </c>
      <c r="I35" s="120">
        <v>25</v>
      </c>
      <c r="J35" s="121">
        <v>23</v>
      </c>
      <c r="K35" s="122">
        <v>23</v>
      </c>
      <c r="L35" s="122">
        <v>25</v>
      </c>
      <c r="M35" s="123">
        <v>22</v>
      </c>
      <c r="N35" s="124">
        <v>9</v>
      </c>
      <c r="O35" s="125">
        <v>6</v>
      </c>
      <c r="P35" s="126">
        <v>3</v>
      </c>
      <c r="Q35" s="127">
        <v>3</v>
      </c>
      <c r="R35" s="128">
        <v>1</v>
      </c>
      <c r="S35" s="129">
        <v>1</v>
      </c>
      <c r="T35" s="130">
        <v>0</v>
      </c>
      <c r="U35" s="131">
        <v>1</v>
      </c>
      <c r="V35" s="132">
        <v>0</v>
      </c>
      <c r="W35" s="133">
        <v>0</v>
      </c>
      <c r="X35" s="134">
        <v>0</v>
      </c>
      <c r="Y35" s="135">
        <v>0</v>
      </c>
      <c r="Z35" s="100" t="s">
        <v>399</v>
      </c>
      <c r="AA35" s="136">
        <f t="shared" si="72"/>
        <v>21</v>
      </c>
      <c r="AB35" s="137">
        <f t="shared" si="73"/>
        <v>23.25</v>
      </c>
      <c r="AC35" s="138">
        <f t="shared" si="74"/>
        <v>23.5</v>
      </c>
      <c r="AD35" s="139">
        <f t="shared" si="75"/>
        <v>7.5</v>
      </c>
      <c r="AE35" s="140">
        <f t="shared" si="76"/>
        <v>3</v>
      </c>
      <c r="AF35" s="141">
        <f t="shared" si="77"/>
        <v>1</v>
      </c>
      <c r="AG35" s="142">
        <f t="shared" si="78"/>
        <v>0.5</v>
      </c>
      <c r="AH35" s="143">
        <f t="shared" si="79"/>
        <v>0</v>
      </c>
      <c r="AI35" s="144">
        <f t="shared" si="80"/>
        <v>0</v>
      </c>
      <c r="AJ35" s="110"/>
      <c r="AK35" s="111"/>
      <c r="AL35" s="112" t="s">
        <v>399</v>
      </c>
      <c r="AM35" s="118">
        <v>29</v>
      </c>
      <c r="AN35" s="119">
        <v>36</v>
      </c>
      <c r="AO35" s="119">
        <v>40</v>
      </c>
      <c r="AP35" s="120">
        <v>44</v>
      </c>
      <c r="AQ35" s="121">
        <v>40</v>
      </c>
      <c r="AR35" s="122">
        <v>40</v>
      </c>
      <c r="AS35" s="122">
        <v>44</v>
      </c>
      <c r="AT35" s="123">
        <v>38</v>
      </c>
      <c r="AU35" s="124">
        <v>29</v>
      </c>
      <c r="AV35" s="125">
        <v>27</v>
      </c>
      <c r="AW35" s="126">
        <v>20</v>
      </c>
      <c r="AX35" s="127">
        <v>20</v>
      </c>
      <c r="AY35" s="128">
        <v>22</v>
      </c>
      <c r="AZ35" s="129">
        <v>20</v>
      </c>
      <c r="BA35" s="130">
        <v>13</v>
      </c>
      <c r="BB35" s="131">
        <v>35</v>
      </c>
      <c r="BC35" s="132">
        <v>21</v>
      </c>
      <c r="BD35" s="133">
        <v>23</v>
      </c>
      <c r="BE35" s="134">
        <v>19</v>
      </c>
      <c r="BF35" s="135">
        <v>16</v>
      </c>
      <c r="BG35" s="100" t="s">
        <v>399</v>
      </c>
      <c r="BH35" s="136">
        <f t="shared" si="81"/>
        <v>37.25</v>
      </c>
      <c r="BI35" s="137">
        <f t="shared" si="82"/>
        <v>40.5</v>
      </c>
      <c r="BJ35" s="138">
        <f t="shared" si="83"/>
        <v>41</v>
      </c>
      <c r="BK35" s="139">
        <f t="shared" si="84"/>
        <v>28</v>
      </c>
      <c r="BL35" s="140">
        <f t="shared" si="85"/>
        <v>20</v>
      </c>
      <c r="BM35" s="141">
        <f t="shared" si="86"/>
        <v>21</v>
      </c>
      <c r="BN35" s="142">
        <f t="shared" si="87"/>
        <v>24</v>
      </c>
      <c r="BO35" s="143">
        <f t="shared" si="88"/>
        <v>22</v>
      </c>
      <c r="BP35" s="144">
        <f t="shared" si="89"/>
        <v>17.5</v>
      </c>
      <c r="BQ35" s="110"/>
      <c r="BR35" s="111"/>
      <c r="BS35" s="112" t="s">
        <v>399</v>
      </c>
      <c r="BT35" s="118">
        <v>18</v>
      </c>
      <c r="BU35" s="119">
        <v>16</v>
      </c>
      <c r="BV35" s="119">
        <v>12</v>
      </c>
      <c r="BW35" s="120">
        <v>17</v>
      </c>
      <c r="BX35" s="121">
        <v>12</v>
      </c>
      <c r="BY35" s="122">
        <v>12</v>
      </c>
      <c r="BZ35" s="122">
        <v>17</v>
      </c>
      <c r="CA35" s="123">
        <v>12</v>
      </c>
      <c r="CB35" s="124">
        <v>5</v>
      </c>
      <c r="CC35" s="125">
        <v>9</v>
      </c>
      <c r="CD35" s="126">
        <v>6</v>
      </c>
      <c r="CE35" s="127">
        <v>8</v>
      </c>
      <c r="CF35" s="128">
        <v>13</v>
      </c>
      <c r="CG35" s="129">
        <v>6</v>
      </c>
      <c r="CH35" s="130">
        <v>2</v>
      </c>
      <c r="CI35" s="131">
        <v>4</v>
      </c>
      <c r="CJ35" s="132">
        <v>11</v>
      </c>
      <c r="CK35" s="133">
        <v>6</v>
      </c>
      <c r="CL35" s="134">
        <v>4</v>
      </c>
      <c r="CM35" s="135">
        <v>7</v>
      </c>
      <c r="CN35" s="100" t="s">
        <v>399</v>
      </c>
      <c r="CO35" s="136">
        <f t="shared" si="90"/>
        <v>15.75</v>
      </c>
      <c r="CP35" s="137">
        <f t="shared" si="91"/>
        <v>13.25</v>
      </c>
      <c r="CQ35" s="138">
        <f t="shared" si="92"/>
        <v>14.5</v>
      </c>
      <c r="CR35" s="139">
        <f t="shared" si="93"/>
        <v>7</v>
      </c>
      <c r="CS35" s="140">
        <f t="shared" si="94"/>
        <v>7</v>
      </c>
      <c r="CT35" s="141">
        <f t="shared" si="95"/>
        <v>9.5</v>
      </c>
      <c r="CU35" s="142">
        <f t="shared" si="96"/>
        <v>3</v>
      </c>
      <c r="CV35" s="143">
        <f t="shared" si="97"/>
        <v>8.5</v>
      </c>
      <c r="CW35" s="144">
        <f t="shared" si="98"/>
        <v>5.5</v>
      </c>
      <c r="CX35" s="110"/>
      <c r="CY35" s="111"/>
      <c r="CZ35" s="112" t="s">
        <v>399</v>
      </c>
      <c r="DA35" s="145">
        <v>1.94</v>
      </c>
      <c r="DB35" s="146">
        <v>1.538</v>
      </c>
      <c r="DC35" s="146">
        <v>0.78700000000000003</v>
      </c>
      <c r="DD35" s="147">
        <v>0.24</v>
      </c>
      <c r="DE35" s="148">
        <v>0.78700000000000003</v>
      </c>
      <c r="DF35" s="149">
        <v>0.78700000000000003</v>
      </c>
      <c r="DG35" s="149">
        <v>0.24</v>
      </c>
      <c r="DH35" s="150">
        <v>0.16300000000000001</v>
      </c>
      <c r="DI35" s="151">
        <v>0.155</v>
      </c>
      <c r="DJ35" s="152">
        <v>3.5000000000000003E-2</v>
      </c>
      <c r="DK35" s="153">
        <v>0.183</v>
      </c>
      <c r="DL35" s="154">
        <v>0.14299999999999999</v>
      </c>
      <c r="DM35" s="155">
        <v>0.96299999999999997</v>
      </c>
      <c r="DN35" s="156">
        <v>2.8719999999999999</v>
      </c>
      <c r="DO35" s="157">
        <v>2.125</v>
      </c>
      <c r="DP35" s="158">
        <v>0.188</v>
      </c>
      <c r="DQ35" s="159">
        <v>0.36799999999999999</v>
      </c>
      <c r="DR35" s="160">
        <v>0.30199999999999999</v>
      </c>
      <c r="DS35" s="161">
        <v>1.637</v>
      </c>
      <c r="DT35" s="162">
        <v>3.5</v>
      </c>
      <c r="DU35" s="100" t="s">
        <v>399</v>
      </c>
      <c r="DV35" s="136">
        <f t="shared" si="99"/>
        <v>1.12625</v>
      </c>
      <c r="DW35" s="137">
        <f t="shared" si="100"/>
        <v>0.49425000000000002</v>
      </c>
      <c r="DX35" s="138">
        <f t="shared" si="101"/>
        <v>0.20150000000000001</v>
      </c>
      <c r="DY35" s="139">
        <f t="shared" si="102"/>
        <v>9.5000000000000001E-2</v>
      </c>
      <c r="DZ35" s="140">
        <f t="shared" si="103"/>
        <v>0.16299999999999998</v>
      </c>
      <c r="EA35" s="141">
        <f t="shared" si="104"/>
        <v>1.9175</v>
      </c>
      <c r="EB35" s="142">
        <f t="shared" si="105"/>
        <v>1.1565000000000001</v>
      </c>
      <c r="EC35" s="143">
        <f t="shared" si="106"/>
        <v>0.33499999999999996</v>
      </c>
      <c r="ED35" s="144">
        <f t="shared" si="107"/>
        <v>2.5685000000000002</v>
      </c>
      <c r="EE35" s="110"/>
    </row>
    <row r="36" spans="1:135" x14ac:dyDescent="0.25">
      <c r="A36" s="112" t="s">
        <v>400</v>
      </c>
      <c r="B36" s="116" t="s">
        <v>868</v>
      </c>
      <c r="C36" s="117">
        <v>15</v>
      </c>
      <c r="D36" s="74" t="s">
        <v>393</v>
      </c>
      <c r="E36" s="112" t="s">
        <v>400</v>
      </c>
      <c r="F36" s="118">
        <v>49</v>
      </c>
      <c r="G36" s="119">
        <v>36</v>
      </c>
      <c r="H36" s="119">
        <v>29</v>
      </c>
      <c r="I36" s="120">
        <v>46</v>
      </c>
      <c r="J36" s="121">
        <v>29</v>
      </c>
      <c r="K36" s="122">
        <v>29</v>
      </c>
      <c r="L36" s="122">
        <v>46</v>
      </c>
      <c r="M36" s="123">
        <v>69</v>
      </c>
      <c r="N36" s="124">
        <v>25</v>
      </c>
      <c r="O36" s="125">
        <v>23</v>
      </c>
      <c r="P36" s="126">
        <v>18</v>
      </c>
      <c r="Q36" s="127">
        <v>18</v>
      </c>
      <c r="R36" s="128">
        <v>6</v>
      </c>
      <c r="S36" s="129">
        <v>5</v>
      </c>
      <c r="T36" s="130">
        <v>5</v>
      </c>
      <c r="U36" s="131">
        <v>4</v>
      </c>
      <c r="V36" s="132">
        <v>2</v>
      </c>
      <c r="W36" s="133">
        <v>1</v>
      </c>
      <c r="X36" s="134">
        <v>0</v>
      </c>
      <c r="Y36" s="135">
        <v>0</v>
      </c>
      <c r="Z36" s="100" t="s">
        <v>400</v>
      </c>
      <c r="AA36" s="136">
        <f t="shared" si="72"/>
        <v>40</v>
      </c>
      <c r="AB36" s="137">
        <f t="shared" si="73"/>
        <v>43.25</v>
      </c>
      <c r="AC36" s="138">
        <f t="shared" si="74"/>
        <v>57.5</v>
      </c>
      <c r="AD36" s="139">
        <f t="shared" si="75"/>
        <v>24</v>
      </c>
      <c r="AE36" s="140">
        <f t="shared" si="76"/>
        <v>18</v>
      </c>
      <c r="AF36" s="141">
        <f t="shared" si="77"/>
        <v>5.5</v>
      </c>
      <c r="AG36" s="142">
        <f t="shared" si="78"/>
        <v>4.5</v>
      </c>
      <c r="AH36" s="143">
        <f t="shared" si="79"/>
        <v>1.5</v>
      </c>
      <c r="AI36" s="144">
        <f t="shared" si="80"/>
        <v>0</v>
      </c>
      <c r="AJ36" s="110"/>
      <c r="AK36" s="111"/>
      <c r="AL36" s="112" t="s">
        <v>400</v>
      </c>
      <c r="AM36" s="118">
        <v>112</v>
      </c>
      <c r="AN36" s="119">
        <v>57</v>
      </c>
      <c r="AO36" s="119">
        <v>45</v>
      </c>
      <c r="AP36" s="120">
        <v>95</v>
      </c>
      <c r="AQ36" s="121">
        <v>45</v>
      </c>
      <c r="AR36" s="122">
        <v>45</v>
      </c>
      <c r="AS36" s="122">
        <v>95</v>
      </c>
      <c r="AT36" s="123">
        <v>139</v>
      </c>
      <c r="AU36" s="124">
        <v>102</v>
      </c>
      <c r="AV36" s="125">
        <v>85</v>
      </c>
      <c r="AW36" s="126">
        <v>124</v>
      </c>
      <c r="AX36" s="127">
        <v>131</v>
      </c>
      <c r="AY36" s="128">
        <v>80</v>
      </c>
      <c r="AZ36" s="129">
        <v>72</v>
      </c>
      <c r="BA36" s="130">
        <v>130</v>
      </c>
      <c r="BB36" s="131">
        <v>121</v>
      </c>
      <c r="BC36" s="132">
        <v>139</v>
      </c>
      <c r="BD36" s="133">
        <v>95</v>
      </c>
      <c r="BE36" s="134">
        <v>93</v>
      </c>
      <c r="BF36" s="135">
        <v>55</v>
      </c>
      <c r="BG36" s="100" t="s">
        <v>400</v>
      </c>
      <c r="BH36" s="136">
        <f t="shared" si="81"/>
        <v>77.25</v>
      </c>
      <c r="BI36" s="137">
        <f t="shared" si="82"/>
        <v>81</v>
      </c>
      <c r="BJ36" s="138">
        <f t="shared" si="83"/>
        <v>117</v>
      </c>
      <c r="BK36" s="139">
        <f t="shared" si="84"/>
        <v>93.5</v>
      </c>
      <c r="BL36" s="140">
        <f t="shared" si="85"/>
        <v>127.5</v>
      </c>
      <c r="BM36" s="141">
        <f t="shared" si="86"/>
        <v>76</v>
      </c>
      <c r="BN36" s="142">
        <f t="shared" si="87"/>
        <v>125.5</v>
      </c>
      <c r="BO36" s="143">
        <f t="shared" si="88"/>
        <v>117</v>
      </c>
      <c r="BP36" s="144">
        <f t="shared" si="89"/>
        <v>74</v>
      </c>
      <c r="BQ36" s="110"/>
      <c r="BR36" s="111"/>
      <c r="BS36" s="112" t="s">
        <v>400</v>
      </c>
      <c r="BT36" s="118">
        <v>33</v>
      </c>
      <c r="BU36" s="119">
        <v>19</v>
      </c>
      <c r="BV36" s="119">
        <v>15</v>
      </c>
      <c r="BW36" s="120">
        <v>12</v>
      </c>
      <c r="BX36" s="121">
        <v>15</v>
      </c>
      <c r="BY36" s="122">
        <v>15</v>
      </c>
      <c r="BZ36" s="122">
        <v>12</v>
      </c>
      <c r="CA36" s="123">
        <v>36</v>
      </c>
      <c r="CB36" s="124">
        <v>24</v>
      </c>
      <c r="CC36" s="125">
        <v>14</v>
      </c>
      <c r="CD36" s="126">
        <v>5</v>
      </c>
      <c r="CE36" s="127">
        <v>8</v>
      </c>
      <c r="CF36" s="128">
        <v>7</v>
      </c>
      <c r="CG36" s="129">
        <v>11</v>
      </c>
      <c r="CH36" s="130">
        <v>14</v>
      </c>
      <c r="CI36" s="131">
        <v>26</v>
      </c>
      <c r="CJ36" s="132">
        <v>15</v>
      </c>
      <c r="CK36" s="133">
        <v>12</v>
      </c>
      <c r="CL36" s="134">
        <v>7</v>
      </c>
      <c r="CM36" s="135">
        <v>6</v>
      </c>
      <c r="CN36" s="100" t="s">
        <v>400</v>
      </c>
      <c r="CO36" s="136">
        <f t="shared" si="90"/>
        <v>19.75</v>
      </c>
      <c r="CP36" s="137">
        <f t="shared" si="91"/>
        <v>19.5</v>
      </c>
      <c r="CQ36" s="138">
        <f t="shared" si="92"/>
        <v>24</v>
      </c>
      <c r="CR36" s="139">
        <f t="shared" si="93"/>
        <v>19</v>
      </c>
      <c r="CS36" s="140">
        <f t="shared" si="94"/>
        <v>6.5</v>
      </c>
      <c r="CT36" s="141">
        <f t="shared" si="95"/>
        <v>9</v>
      </c>
      <c r="CU36" s="142">
        <f t="shared" si="96"/>
        <v>20</v>
      </c>
      <c r="CV36" s="143">
        <f t="shared" si="97"/>
        <v>13.5</v>
      </c>
      <c r="CW36" s="144">
        <f t="shared" si="98"/>
        <v>6.5</v>
      </c>
      <c r="CX36" s="110"/>
      <c r="CY36" s="111"/>
      <c r="CZ36" s="112" t="s">
        <v>400</v>
      </c>
      <c r="DA36" s="145">
        <v>0.69799999999999995</v>
      </c>
      <c r="DB36" s="146">
        <v>2.7E-2</v>
      </c>
      <c r="DC36" s="146">
        <v>1.7000000000000001E-2</v>
      </c>
      <c r="DD36" s="147">
        <v>2.0179999999999998</v>
      </c>
      <c r="DE36" s="148">
        <v>1.7000000000000001E-2</v>
      </c>
      <c r="DF36" s="149">
        <v>1.7000000000000001E-2</v>
      </c>
      <c r="DG36" s="149">
        <v>2.0179999999999998</v>
      </c>
      <c r="DH36" s="150">
        <v>0.34200000000000003</v>
      </c>
      <c r="DI36" s="151">
        <v>0.17299999999999999</v>
      </c>
      <c r="DJ36" s="152">
        <v>0.192</v>
      </c>
      <c r="DK36" s="153">
        <v>0.32</v>
      </c>
      <c r="DL36" s="154">
        <v>0.14699999999999999</v>
      </c>
      <c r="DM36" s="155">
        <v>0.59</v>
      </c>
      <c r="DN36" s="156">
        <v>1.45</v>
      </c>
      <c r="DO36" s="157">
        <v>0.19</v>
      </c>
      <c r="DP36" s="158">
        <v>1.167</v>
      </c>
      <c r="DQ36" s="159">
        <v>7.2999999999999995E-2</v>
      </c>
      <c r="DR36" s="160">
        <v>3.1629999999999998</v>
      </c>
      <c r="DS36" s="161">
        <v>0.14299999999999999</v>
      </c>
      <c r="DT36" s="162">
        <v>0.375</v>
      </c>
      <c r="DU36" s="100" t="s">
        <v>400</v>
      </c>
      <c r="DV36" s="136">
        <f t="shared" si="99"/>
        <v>0.69</v>
      </c>
      <c r="DW36" s="137">
        <f t="shared" si="100"/>
        <v>0.59849999999999992</v>
      </c>
      <c r="DX36" s="138">
        <f t="shared" si="101"/>
        <v>1.18</v>
      </c>
      <c r="DY36" s="139">
        <f t="shared" si="102"/>
        <v>0.1825</v>
      </c>
      <c r="DZ36" s="140">
        <f t="shared" si="103"/>
        <v>0.23349999999999999</v>
      </c>
      <c r="EA36" s="141">
        <f t="shared" si="104"/>
        <v>1.02</v>
      </c>
      <c r="EB36" s="142">
        <f t="shared" si="105"/>
        <v>0.67849999999999999</v>
      </c>
      <c r="EC36" s="143">
        <f t="shared" si="106"/>
        <v>1.6179999999999999</v>
      </c>
      <c r="ED36" s="144">
        <f t="shared" si="107"/>
        <v>0.25900000000000001</v>
      </c>
      <c r="EE36" s="110"/>
    </row>
    <row r="37" spans="1:135" x14ac:dyDescent="0.25">
      <c r="A37" s="112"/>
      <c r="B37" s="116"/>
      <c r="C37" s="117"/>
      <c r="E37" s="112"/>
      <c r="Z37" s="112"/>
      <c r="AA37" s="163"/>
      <c r="AB37" s="163"/>
      <c r="AC37" s="163"/>
      <c r="AD37" s="163"/>
      <c r="AE37" s="163"/>
      <c r="AF37" s="163"/>
      <c r="AG37" s="163"/>
      <c r="AH37" s="163"/>
      <c r="AI37" s="163"/>
      <c r="AJ37" s="110"/>
      <c r="AK37" s="111"/>
      <c r="AL37" s="112"/>
      <c r="BG37" s="112"/>
      <c r="BH37" s="163"/>
      <c r="BI37" s="163"/>
      <c r="BJ37" s="163"/>
      <c r="BK37" s="163"/>
      <c r="BL37" s="163"/>
      <c r="BM37" s="163"/>
      <c r="BN37" s="163"/>
      <c r="BO37" s="163"/>
      <c r="BP37" s="163"/>
      <c r="BQ37" s="110"/>
      <c r="BR37" s="111"/>
      <c r="BS37" s="112"/>
      <c r="CN37" s="112"/>
      <c r="CO37" s="163"/>
      <c r="CP37" s="163"/>
      <c r="CQ37" s="163"/>
      <c r="CR37" s="163"/>
      <c r="CS37" s="163"/>
      <c r="CT37" s="163"/>
      <c r="CU37" s="163"/>
      <c r="CV37" s="163"/>
      <c r="CW37" s="163"/>
      <c r="CX37" s="110"/>
      <c r="CY37" s="111"/>
      <c r="CZ37" s="112"/>
      <c r="DA37" s="164"/>
      <c r="DB37" s="165"/>
      <c r="DC37" s="165"/>
      <c r="DD37" s="166"/>
      <c r="DE37" s="164"/>
      <c r="DF37" s="165"/>
      <c r="DG37" s="165"/>
      <c r="DH37" s="166"/>
      <c r="DI37" s="164"/>
      <c r="DJ37" s="166"/>
      <c r="DK37" s="164"/>
      <c r="DL37" s="166"/>
      <c r="DM37" s="164"/>
      <c r="DN37" s="166"/>
      <c r="DO37" s="164"/>
      <c r="DP37" s="166"/>
      <c r="DQ37" s="164"/>
      <c r="DR37" s="166"/>
      <c r="DS37" s="164"/>
      <c r="DT37" s="166"/>
      <c r="DU37" s="112"/>
      <c r="DV37" s="163"/>
      <c r="DW37" s="163"/>
      <c r="DX37" s="163"/>
      <c r="DY37" s="163"/>
      <c r="DZ37" s="163"/>
      <c r="EA37" s="163"/>
      <c r="EB37" s="163"/>
      <c r="EC37" s="163"/>
      <c r="ED37" s="163"/>
      <c r="EE37" s="110"/>
    </row>
    <row r="38" spans="1:135" x14ac:dyDescent="0.25">
      <c r="A38" s="112"/>
      <c r="B38" s="116"/>
      <c r="C38" s="117"/>
      <c r="E38" s="112"/>
      <c r="Z38" s="112"/>
      <c r="AA38" s="163"/>
      <c r="AB38" s="163"/>
      <c r="AC38" s="163"/>
      <c r="AD38" s="163"/>
      <c r="AE38" s="163"/>
      <c r="AF38" s="163"/>
      <c r="AG38" s="163"/>
      <c r="AH38" s="163"/>
      <c r="AI38" s="163"/>
      <c r="AJ38" s="110"/>
      <c r="AK38" s="111"/>
      <c r="AL38" s="112"/>
      <c r="BG38" s="112"/>
      <c r="BH38" s="163"/>
      <c r="BI38" s="163"/>
      <c r="BJ38" s="163"/>
      <c r="BK38" s="163"/>
      <c r="BL38" s="163"/>
      <c r="BM38" s="163"/>
      <c r="BN38" s="163"/>
      <c r="BO38" s="163"/>
      <c r="BP38" s="163"/>
      <c r="BQ38" s="110"/>
      <c r="BR38" s="111"/>
      <c r="BS38" s="112"/>
      <c r="CN38" s="112"/>
      <c r="CO38" s="163"/>
      <c r="CP38" s="163"/>
      <c r="CQ38" s="163"/>
      <c r="CR38" s="163"/>
      <c r="CS38" s="163"/>
      <c r="CT38" s="163"/>
      <c r="CU38" s="163"/>
      <c r="CV38" s="163"/>
      <c r="CW38" s="163"/>
      <c r="CX38" s="110"/>
      <c r="CY38" s="111"/>
      <c r="CZ38" s="112"/>
      <c r="DA38" s="164"/>
      <c r="DB38" s="165"/>
      <c r="DC38" s="165"/>
      <c r="DD38" s="166"/>
      <c r="DE38" s="164"/>
      <c r="DF38" s="165"/>
      <c r="DG38" s="165"/>
      <c r="DH38" s="166"/>
      <c r="DI38" s="164"/>
      <c r="DJ38" s="166"/>
      <c r="DK38" s="164"/>
      <c r="DL38" s="166"/>
      <c r="DM38" s="164"/>
      <c r="DN38" s="166"/>
      <c r="DO38" s="164"/>
      <c r="DP38" s="166"/>
      <c r="DQ38" s="164"/>
      <c r="DR38" s="166"/>
      <c r="DS38" s="164"/>
      <c r="DT38" s="166"/>
      <c r="DU38" s="112"/>
      <c r="DV38" s="163"/>
      <c r="DW38" s="163"/>
      <c r="DX38" s="163"/>
      <c r="DY38" s="163"/>
      <c r="DZ38" s="163"/>
      <c r="EA38" s="163"/>
      <c r="EB38" s="163"/>
      <c r="EC38" s="163"/>
      <c r="ED38" s="163"/>
      <c r="EE38" s="110"/>
    </row>
    <row r="39" spans="1:135" x14ac:dyDescent="0.25">
      <c r="A39" s="112" t="s">
        <v>401</v>
      </c>
      <c r="B39" s="116" t="s">
        <v>867</v>
      </c>
      <c r="C39" s="117">
        <v>4</v>
      </c>
      <c r="D39" s="74" t="s">
        <v>402</v>
      </c>
      <c r="E39" s="112" t="s">
        <v>401</v>
      </c>
      <c r="F39" s="118">
        <v>25</v>
      </c>
      <c r="G39" s="119">
        <v>42</v>
      </c>
      <c r="H39" s="119">
        <v>32</v>
      </c>
      <c r="I39" s="120">
        <v>34</v>
      </c>
      <c r="J39" s="121">
        <v>32</v>
      </c>
      <c r="K39" s="122">
        <v>34</v>
      </c>
      <c r="L39" s="122">
        <v>22</v>
      </c>
      <c r="M39" s="123">
        <v>25</v>
      </c>
      <c r="N39" s="124">
        <v>11</v>
      </c>
      <c r="O39" s="125">
        <v>14</v>
      </c>
      <c r="P39" s="126">
        <v>9</v>
      </c>
      <c r="Q39" s="127">
        <v>8</v>
      </c>
      <c r="R39" s="128">
        <v>2</v>
      </c>
      <c r="S39" s="129">
        <v>3</v>
      </c>
      <c r="T39" s="130">
        <v>2</v>
      </c>
      <c r="U39" s="131">
        <v>2</v>
      </c>
      <c r="V39" s="132">
        <v>1</v>
      </c>
      <c r="W39" s="133">
        <v>1</v>
      </c>
      <c r="X39" s="134">
        <v>0</v>
      </c>
      <c r="Y39" s="135">
        <v>0</v>
      </c>
      <c r="Z39" s="100" t="s">
        <v>401</v>
      </c>
      <c r="AA39" s="136">
        <f t="shared" ref="AA39:AA46" si="108">AVERAGE(F39:I39)</f>
        <v>33.25</v>
      </c>
      <c r="AB39" s="137">
        <f t="shared" ref="AB39:AB46" si="109">AVERAGE(J39:M39)</f>
        <v>28.25</v>
      </c>
      <c r="AC39" s="138">
        <f t="shared" ref="AC39:AC46" si="110">AVERAGE(L39:M39)</f>
        <v>23.5</v>
      </c>
      <c r="AD39" s="139">
        <f t="shared" ref="AD39:AD46" si="111">AVERAGE(N39:O39)</f>
        <v>12.5</v>
      </c>
      <c r="AE39" s="140">
        <f t="shared" ref="AE39:AE46" si="112">AVERAGE(P39:Q39)</f>
        <v>8.5</v>
      </c>
      <c r="AF39" s="141">
        <f t="shared" ref="AF39:AF46" si="113">AVERAGE(R39:S39)</f>
        <v>2.5</v>
      </c>
      <c r="AG39" s="142">
        <f t="shared" ref="AG39:AG46" si="114">AVERAGE(T39:U39)</f>
        <v>2</v>
      </c>
      <c r="AH39" s="143">
        <f t="shared" ref="AH39:AH46" si="115">AVERAGE(V39:W39)</f>
        <v>1</v>
      </c>
      <c r="AI39" s="144">
        <f t="shared" ref="AI39:AI46" si="116">AVERAGE(X39:Y39)</f>
        <v>0</v>
      </c>
      <c r="AJ39" s="110"/>
      <c r="AK39" s="111"/>
      <c r="AL39" s="112" t="s">
        <v>401</v>
      </c>
      <c r="AM39" s="118">
        <v>43</v>
      </c>
      <c r="AN39" s="119">
        <v>49</v>
      </c>
      <c r="AO39" s="119">
        <v>40</v>
      </c>
      <c r="AP39" s="120">
        <v>49</v>
      </c>
      <c r="AQ39" s="121">
        <v>40</v>
      </c>
      <c r="AR39" s="122">
        <v>49</v>
      </c>
      <c r="AS39" s="122">
        <v>27</v>
      </c>
      <c r="AT39" s="123">
        <v>29</v>
      </c>
      <c r="AU39" s="124">
        <v>35</v>
      </c>
      <c r="AV39" s="125">
        <v>44</v>
      </c>
      <c r="AW39" s="126">
        <v>55</v>
      </c>
      <c r="AX39" s="127">
        <v>56</v>
      </c>
      <c r="AY39" s="128">
        <v>32</v>
      </c>
      <c r="AZ39" s="129">
        <v>43</v>
      </c>
      <c r="BA39" s="130">
        <v>63</v>
      </c>
      <c r="BB39" s="131">
        <v>63</v>
      </c>
      <c r="BC39" s="132">
        <v>73</v>
      </c>
      <c r="BD39" s="133">
        <v>60</v>
      </c>
      <c r="BE39" s="134">
        <v>61</v>
      </c>
      <c r="BF39" s="135">
        <v>49</v>
      </c>
      <c r="BG39" s="100" t="s">
        <v>401</v>
      </c>
      <c r="BH39" s="136">
        <f t="shared" ref="BH39:BH46" si="117">AVERAGE(AM39:AP39)</f>
        <v>45.25</v>
      </c>
      <c r="BI39" s="137">
        <f t="shared" ref="BI39:BI46" si="118">AVERAGE(AQ39:AT39)</f>
        <v>36.25</v>
      </c>
      <c r="BJ39" s="138">
        <f t="shared" ref="BJ39:BJ46" si="119">AVERAGE(AS39:AT39)</f>
        <v>28</v>
      </c>
      <c r="BK39" s="139">
        <f t="shared" ref="BK39:BK46" si="120">AVERAGE(AU39:AV39)</f>
        <v>39.5</v>
      </c>
      <c r="BL39" s="140">
        <f t="shared" ref="BL39:BL46" si="121">AVERAGE(AW39:AX39)</f>
        <v>55.5</v>
      </c>
      <c r="BM39" s="141">
        <f t="shared" ref="BM39:BM46" si="122">AVERAGE(AY39:AZ39)</f>
        <v>37.5</v>
      </c>
      <c r="BN39" s="142">
        <f t="shared" ref="BN39:BN46" si="123">AVERAGE(BA39:BB39)</f>
        <v>63</v>
      </c>
      <c r="BO39" s="143">
        <f t="shared" ref="BO39:BO46" si="124">AVERAGE(BC39:BD39)</f>
        <v>66.5</v>
      </c>
      <c r="BP39" s="144">
        <f t="shared" ref="BP39:BP46" si="125">AVERAGE(BE39:BF39)</f>
        <v>55</v>
      </c>
      <c r="BQ39" s="110"/>
      <c r="BR39" s="111"/>
      <c r="BS39" s="112" t="s">
        <v>401</v>
      </c>
      <c r="BT39" s="118">
        <v>12</v>
      </c>
      <c r="BU39" s="119">
        <v>10</v>
      </c>
      <c r="BV39" s="119">
        <v>10</v>
      </c>
      <c r="BW39" s="120">
        <v>6</v>
      </c>
      <c r="BX39" s="121">
        <v>10</v>
      </c>
      <c r="BY39" s="122">
        <v>6</v>
      </c>
      <c r="BZ39" s="122">
        <v>4</v>
      </c>
      <c r="CA39" s="123">
        <v>5</v>
      </c>
      <c r="CB39" s="124">
        <v>9</v>
      </c>
      <c r="CC39" s="125">
        <v>3</v>
      </c>
      <c r="CD39" s="126">
        <v>6</v>
      </c>
      <c r="CE39" s="127">
        <v>6</v>
      </c>
      <c r="CF39" s="128">
        <v>2</v>
      </c>
      <c r="CG39" s="129">
        <v>5</v>
      </c>
      <c r="CH39" s="130">
        <v>4</v>
      </c>
      <c r="CI39" s="131">
        <v>5</v>
      </c>
      <c r="CJ39" s="132">
        <v>4</v>
      </c>
      <c r="CK39" s="133">
        <v>1</v>
      </c>
      <c r="CL39" s="134">
        <v>2</v>
      </c>
      <c r="CM39" s="135">
        <v>4</v>
      </c>
      <c r="CN39" s="100" t="s">
        <v>401</v>
      </c>
      <c r="CO39" s="136">
        <f t="shared" ref="CO39:CO46" si="126">AVERAGE(BT39:BW39)</f>
        <v>9.5</v>
      </c>
      <c r="CP39" s="137">
        <f t="shared" ref="CP39:CP46" si="127">AVERAGE(BX39:CA39)</f>
        <v>6.25</v>
      </c>
      <c r="CQ39" s="138">
        <f t="shared" ref="CQ39:CQ46" si="128">AVERAGE(BZ39:CA39)</f>
        <v>4.5</v>
      </c>
      <c r="CR39" s="139">
        <f t="shared" ref="CR39:CR46" si="129">AVERAGE(CB39:CC39)</f>
        <v>6</v>
      </c>
      <c r="CS39" s="140">
        <f t="shared" ref="CS39:CS46" si="130">AVERAGE(CD39:CE39)</f>
        <v>6</v>
      </c>
      <c r="CT39" s="141">
        <f t="shared" ref="CT39:CT46" si="131">AVERAGE(CF39:CG39)</f>
        <v>3.5</v>
      </c>
      <c r="CU39" s="142">
        <f t="shared" ref="CU39:CU46" si="132">AVERAGE(CH39:CI39)</f>
        <v>4.5</v>
      </c>
      <c r="CV39" s="143">
        <f t="shared" ref="CV39:CV46" si="133">AVERAGE(CJ39:CK39)</f>
        <v>2.5</v>
      </c>
      <c r="CW39" s="144">
        <f t="shared" ref="CW39:CW46" si="134">AVERAGE(CL39:CM39)</f>
        <v>3</v>
      </c>
      <c r="CX39" s="110"/>
      <c r="CY39" s="111"/>
      <c r="CZ39" s="112" t="s">
        <v>401</v>
      </c>
      <c r="DA39" s="145">
        <v>5.6669999999999998</v>
      </c>
      <c r="DB39" s="146">
        <v>0.70499999999999996</v>
      </c>
      <c r="DC39" s="146">
        <v>0.60199999999999998</v>
      </c>
      <c r="DD39" s="147">
        <v>0.30499999999999999</v>
      </c>
      <c r="DE39" s="148">
        <v>0.60199999999999998</v>
      </c>
      <c r="DF39" s="149">
        <v>0.30499999999999999</v>
      </c>
      <c r="DG39" s="149">
        <v>0.71299999999999997</v>
      </c>
      <c r="DH39" s="150">
        <v>0.19800000000000001</v>
      </c>
      <c r="DI39" s="151">
        <v>1.0229999999999999</v>
      </c>
      <c r="DJ39" s="152">
        <v>0.39300000000000002</v>
      </c>
      <c r="DK39" s="153">
        <v>1.665</v>
      </c>
      <c r="DL39" s="154">
        <v>0.42699999999999999</v>
      </c>
      <c r="DM39" s="155">
        <v>0.93700000000000006</v>
      </c>
      <c r="DN39" s="156">
        <v>0.377</v>
      </c>
      <c r="DO39" s="157">
        <v>1.115</v>
      </c>
      <c r="DP39" s="158">
        <v>0.51800000000000002</v>
      </c>
      <c r="DQ39" s="159">
        <v>1.52</v>
      </c>
      <c r="DR39" s="160">
        <v>3.48</v>
      </c>
      <c r="DS39" s="161">
        <v>1.135</v>
      </c>
      <c r="DT39" s="162">
        <v>0.78500000000000003</v>
      </c>
      <c r="DU39" s="100" t="s">
        <v>401</v>
      </c>
      <c r="DV39" s="136">
        <f t="shared" ref="DV39:DV46" si="135">AVERAGE(DA39:DD39)</f>
        <v>1.81975</v>
      </c>
      <c r="DW39" s="137">
        <f t="shared" ref="DW39:DW46" si="136">AVERAGE(DE39:DH39)</f>
        <v>0.45450000000000002</v>
      </c>
      <c r="DX39" s="138">
        <f t="shared" ref="DX39:DX46" si="137">AVERAGE(DG39:DH39)</f>
        <v>0.45550000000000002</v>
      </c>
      <c r="DY39" s="139">
        <f t="shared" ref="DY39:DY46" si="138">AVERAGE(DI39:DJ39)</f>
        <v>0.70799999999999996</v>
      </c>
      <c r="DZ39" s="140">
        <f t="shared" ref="DZ39:DZ46" si="139">AVERAGE(DK39:DL39)</f>
        <v>1.046</v>
      </c>
      <c r="EA39" s="141">
        <f t="shared" ref="EA39:EA46" si="140">AVERAGE(DM39:DN39)</f>
        <v>0.65700000000000003</v>
      </c>
      <c r="EB39" s="142">
        <f t="shared" ref="EB39:EB46" si="141">AVERAGE(DO39:DP39)</f>
        <v>0.8165</v>
      </c>
      <c r="EC39" s="143">
        <f t="shared" ref="EC39:EC46" si="142">AVERAGE(DQ39:DR39)</f>
        <v>2.5</v>
      </c>
      <c r="ED39" s="144">
        <f t="shared" ref="ED39:ED46" si="143">AVERAGE(DS39:DT39)</f>
        <v>0.96</v>
      </c>
      <c r="EE39" s="110"/>
    </row>
    <row r="40" spans="1:135" x14ac:dyDescent="0.25">
      <c r="A40" s="112" t="s">
        <v>403</v>
      </c>
      <c r="B40" s="116" t="s">
        <v>867</v>
      </c>
      <c r="C40" s="117">
        <v>4</v>
      </c>
      <c r="D40" s="74" t="s">
        <v>402</v>
      </c>
      <c r="E40" s="112" t="s">
        <v>403</v>
      </c>
      <c r="F40" s="118">
        <v>21</v>
      </c>
      <c r="G40" s="119">
        <v>27</v>
      </c>
      <c r="H40" s="119">
        <v>32</v>
      </c>
      <c r="I40" s="120">
        <v>30</v>
      </c>
      <c r="J40" s="121">
        <v>32</v>
      </c>
      <c r="K40" s="122">
        <v>30</v>
      </c>
      <c r="L40" s="122">
        <v>29</v>
      </c>
      <c r="M40" s="123">
        <v>27</v>
      </c>
      <c r="N40" s="124">
        <v>7</v>
      </c>
      <c r="O40" s="125">
        <v>9</v>
      </c>
      <c r="P40" s="126">
        <v>4</v>
      </c>
      <c r="Q40" s="127">
        <v>6</v>
      </c>
      <c r="R40" s="128">
        <v>1</v>
      </c>
      <c r="S40" s="129">
        <v>1</v>
      </c>
      <c r="T40" s="130">
        <v>0</v>
      </c>
      <c r="U40" s="131">
        <v>0</v>
      </c>
      <c r="V40" s="132">
        <v>0</v>
      </c>
      <c r="W40" s="133">
        <v>0</v>
      </c>
      <c r="X40" s="134">
        <v>0</v>
      </c>
      <c r="Y40" s="135">
        <v>0</v>
      </c>
      <c r="Z40" s="100" t="s">
        <v>403</v>
      </c>
      <c r="AA40" s="136">
        <f t="shared" si="108"/>
        <v>27.5</v>
      </c>
      <c r="AB40" s="137">
        <f t="shared" si="109"/>
        <v>29.5</v>
      </c>
      <c r="AC40" s="138">
        <f t="shared" si="110"/>
        <v>28</v>
      </c>
      <c r="AD40" s="139">
        <f t="shared" si="111"/>
        <v>8</v>
      </c>
      <c r="AE40" s="140">
        <f t="shared" si="112"/>
        <v>5</v>
      </c>
      <c r="AF40" s="141">
        <f t="shared" si="113"/>
        <v>1</v>
      </c>
      <c r="AG40" s="142">
        <f t="shared" si="114"/>
        <v>0</v>
      </c>
      <c r="AH40" s="143">
        <f t="shared" si="115"/>
        <v>0</v>
      </c>
      <c r="AI40" s="144">
        <f t="shared" si="116"/>
        <v>0</v>
      </c>
      <c r="AJ40" s="110"/>
      <c r="AK40" s="111"/>
      <c r="AL40" s="112" t="s">
        <v>403</v>
      </c>
      <c r="AM40" s="118">
        <v>39</v>
      </c>
      <c r="AN40" s="119">
        <v>44</v>
      </c>
      <c r="AO40" s="119">
        <v>37</v>
      </c>
      <c r="AP40" s="120">
        <v>35</v>
      </c>
      <c r="AQ40" s="121">
        <v>37</v>
      </c>
      <c r="AR40" s="122">
        <v>35</v>
      </c>
      <c r="AS40" s="122">
        <v>32</v>
      </c>
      <c r="AT40" s="123">
        <v>38</v>
      </c>
      <c r="AU40" s="124">
        <v>24</v>
      </c>
      <c r="AV40" s="125">
        <v>31</v>
      </c>
      <c r="AW40" s="126">
        <v>31</v>
      </c>
      <c r="AX40" s="127">
        <v>40</v>
      </c>
      <c r="AY40" s="128">
        <v>14</v>
      </c>
      <c r="AZ40" s="129">
        <v>18</v>
      </c>
      <c r="BA40" s="130">
        <v>17</v>
      </c>
      <c r="BB40" s="131">
        <v>9</v>
      </c>
      <c r="BC40" s="132">
        <v>5</v>
      </c>
      <c r="BD40" s="133">
        <v>21</v>
      </c>
      <c r="BE40" s="134">
        <v>22</v>
      </c>
      <c r="BF40" s="135">
        <v>17</v>
      </c>
      <c r="BG40" s="100" t="s">
        <v>403</v>
      </c>
      <c r="BH40" s="136">
        <f t="shared" si="117"/>
        <v>38.75</v>
      </c>
      <c r="BI40" s="137">
        <f t="shared" si="118"/>
        <v>35.5</v>
      </c>
      <c r="BJ40" s="138">
        <f t="shared" si="119"/>
        <v>35</v>
      </c>
      <c r="BK40" s="139">
        <f t="shared" si="120"/>
        <v>27.5</v>
      </c>
      <c r="BL40" s="140">
        <f t="shared" si="121"/>
        <v>35.5</v>
      </c>
      <c r="BM40" s="141">
        <f t="shared" si="122"/>
        <v>16</v>
      </c>
      <c r="BN40" s="142">
        <f t="shared" si="123"/>
        <v>13</v>
      </c>
      <c r="BO40" s="143">
        <f t="shared" si="124"/>
        <v>13</v>
      </c>
      <c r="BP40" s="144">
        <f t="shared" si="125"/>
        <v>19.5</v>
      </c>
      <c r="BQ40" s="110"/>
      <c r="BR40" s="111"/>
      <c r="BS40" s="112" t="s">
        <v>403</v>
      </c>
      <c r="BT40" s="118">
        <v>24</v>
      </c>
      <c r="BU40" s="119">
        <v>22</v>
      </c>
      <c r="BV40" s="119">
        <v>19</v>
      </c>
      <c r="BW40" s="120">
        <v>10</v>
      </c>
      <c r="BX40" s="121">
        <v>19</v>
      </c>
      <c r="BY40" s="122">
        <v>10</v>
      </c>
      <c r="BZ40" s="122">
        <v>6</v>
      </c>
      <c r="CA40" s="123">
        <v>28</v>
      </c>
      <c r="CB40" s="124">
        <v>16</v>
      </c>
      <c r="CC40" s="125">
        <v>26</v>
      </c>
      <c r="CD40" s="126">
        <v>12</v>
      </c>
      <c r="CE40" s="127">
        <v>8</v>
      </c>
      <c r="CF40" s="128">
        <v>4</v>
      </c>
      <c r="CG40" s="129">
        <v>8</v>
      </c>
      <c r="CH40" s="130">
        <v>6</v>
      </c>
      <c r="CI40" s="131">
        <v>5</v>
      </c>
      <c r="CJ40" s="132">
        <v>4</v>
      </c>
      <c r="CK40" s="133">
        <v>18</v>
      </c>
      <c r="CL40" s="134">
        <v>13</v>
      </c>
      <c r="CM40" s="135">
        <v>14</v>
      </c>
      <c r="CN40" s="100" t="s">
        <v>403</v>
      </c>
      <c r="CO40" s="136">
        <f t="shared" si="126"/>
        <v>18.75</v>
      </c>
      <c r="CP40" s="137">
        <f t="shared" si="127"/>
        <v>15.75</v>
      </c>
      <c r="CQ40" s="138">
        <f t="shared" si="128"/>
        <v>17</v>
      </c>
      <c r="CR40" s="139">
        <f t="shared" si="129"/>
        <v>21</v>
      </c>
      <c r="CS40" s="140">
        <f t="shared" si="130"/>
        <v>10</v>
      </c>
      <c r="CT40" s="141">
        <f t="shared" si="131"/>
        <v>6</v>
      </c>
      <c r="CU40" s="142">
        <f t="shared" si="132"/>
        <v>5.5</v>
      </c>
      <c r="CV40" s="143">
        <f t="shared" si="133"/>
        <v>11</v>
      </c>
      <c r="CW40" s="144">
        <f t="shared" si="134"/>
        <v>13.5</v>
      </c>
      <c r="CX40" s="110"/>
      <c r="CY40" s="111"/>
      <c r="CZ40" s="112" t="s">
        <v>403</v>
      </c>
      <c r="DA40" s="145">
        <v>14.904999999999999</v>
      </c>
      <c r="DB40" s="146">
        <v>2.9780000000000002</v>
      </c>
      <c r="DC40" s="146">
        <v>4.3819999999999997</v>
      </c>
      <c r="DD40" s="147">
        <v>1.032</v>
      </c>
      <c r="DE40" s="148">
        <v>4.3819999999999997</v>
      </c>
      <c r="DF40" s="149">
        <v>1.032</v>
      </c>
      <c r="DG40" s="149">
        <v>3.06</v>
      </c>
      <c r="DH40" s="150">
        <v>0.628</v>
      </c>
      <c r="DI40" s="151">
        <v>0.81299999999999994</v>
      </c>
      <c r="DJ40" s="152">
        <v>0.97699999999999998</v>
      </c>
      <c r="DK40" s="153">
        <v>4.1769999999999996</v>
      </c>
      <c r="DL40" s="154">
        <v>0.63800000000000001</v>
      </c>
      <c r="DM40" s="155">
        <v>1.867</v>
      </c>
      <c r="DN40" s="156">
        <v>0.16800000000000001</v>
      </c>
      <c r="DO40" s="157">
        <v>0.93200000000000005</v>
      </c>
      <c r="DP40" s="158">
        <v>0.58199999999999996</v>
      </c>
      <c r="DQ40" s="159">
        <v>0.76700000000000002</v>
      </c>
      <c r="DR40" s="160">
        <v>11.32</v>
      </c>
      <c r="DS40" s="161">
        <v>0.33500000000000002</v>
      </c>
      <c r="DT40" s="162">
        <v>2.2970000000000002</v>
      </c>
      <c r="DU40" s="100" t="s">
        <v>403</v>
      </c>
      <c r="DV40" s="136">
        <f t="shared" si="135"/>
        <v>5.8242500000000001</v>
      </c>
      <c r="DW40" s="137">
        <f t="shared" si="136"/>
        <v>2.2755000000000001</v>
      </c>
      <c r="DX40" s="138">
        <f t="shared" si="137"/>
        <v>1.8440000000000001</v>
      </c>
      <c r="DY40" s="139">
        <f t="shared" si="138"/>
        <v>0.89500000000000002</v>
      </c>
      <c r="DZ40" s="140">
        <f t="shared" si="139"/>
        <v>2.4074999999999998</v>
      </c>
      <c r="EA40" s="141">
        <f t="shared" si="140"/>
        <v>1.0175000000000001</v>
      </c>
      <c r="EB40" s="142">
        <f t="shared" si="141"/>
        <v>0.75700000000000001</v>
      </c>
      <c r="EC40" s="143">
        <f t="shared" si="142"/>
        <v>6.0434999999999999</v>
      </c>
      <c r="ED40" s="144">
        <f t="shared" si="143"/>
        <v>1.3160000000000001</v>
      </c>
      <c r="EE40" s="110"/>
    </row>
    <row r="41" spans="1:135" x14ac:dyDescent="0.25">
      <c r="A41" s="112" t="s">
        <v>404</v>
      </c>
      <c r="B41" s="116" t="s">
        <v>867</v>
      </c>
      <c r="C41" s="117">
        <v>14</v>
      </c>
      <c r="D41" s="74" t="s">
        <v>402</v>
      </c>
      <c r="E41" s="112" t="s">
        <v>404</v>
      </c>
      <c r="F41" s="118">
        <v>29</v>
      </c>
      <c r="G41" s="119">
        <v>26</v>
      </c>
      <c r="H41" s="119">
        <v>26</v>
      </c>
      <c r="I41" s="120">
        <v>48</v>
      </c>
      <c r="J41" s="121">
        <v>26</v>
      </c>
      <c r="K41" s="122">
        <v>26</v>
      </c>
      <c r="L41" s="122">
        <v>48</v>
      </c>
      <c r="M41" s="123">
        <v>31</v>
      </c>
      <c r="N41" s="124">
        <v>19</v>
      </c>
      <c r="O41" s="125">
        <v>31</v>
      </c>
      <c r="P41" s="126">
        <v>16</v>
      </c>
      <c r="Q41" s="127">
        <v>16</v>
      </c>
      <c r="R41" s="128">
        <v>6</v>
      </c>
      <c r="S41" s="129">
        <v>6</v>
      </c>
      <c r="T41" s="130">
        <v>4</v>
      </c>
      <c r="U41" s="131">
        <v>2</v>
      </c>
      <c r="V41" s="132">
        <v>0</v>
      </c>
      <c r="W41" s="133">
        <v>1</v>
      </c>
      <c r="X41" s="134">
        <v>0</v>
      </c>
      <c r="Y41" s="135">
        <v>0</v>
      </c>
      <c r="Z41" s="100" t="s">
        <v>404</v>
      </c>
      <c r="AA41" s="136">
        <f t="shared" si="108"/>
        <v>32.25</v>
      </c>
      <c r="AB41" s="137">
        <f t="shared" si="109"/>
        <v>32.75</v>
      </c>
      <c r="AC41" s="138">
        <f t="shared" si="110"/>
        <v>39.5</v>
      </c>
      <c r="AD41" s="139">
        <f t="shared" si="111"/>
        <v>25</v>
      </c>
      <c r="AE41" s="140">
        <f t="shared" si="112"/>
        <v>16</v>
      </c>
      <c r="AF41" s="141">
        <f t="shared" si="113"/>
        <v>6</v>
      </c>
      <c r="AG41" s="142">
        <f t="shared" si="114"/>
        <v>3</v>
      </c>
      <c r="AH41" s="143">
        <f t="shared" si="115"/>
        <v>0.5</v>
      </c>
      <c r="AI41" s="144">
        <f t="shared" si="116"/>
        <v>0</v>
      </c>
      <c r="AJ41" s="110"/>
      <c r="AK41" s="111"/>
      <c r="AL41" s="112" t="s">
        <v>404</v>
      </c>
      <c r="AM41" s="118">
        <v>50</v>
      </c>
      <c r="AN41" s="119">
        <v>46</v>
      </c>
      <c r="AO41" s="119">
        <v>46</v>
      </c>
      <c r="AP41" s="120">
        <v>76</v>
      </c>
      <c r="AQ41" s="121">
        <v>46</v>
      </c>
      <c r="AR41" s="122">
        <v>46</v>
      </c>
      <c r="AS41" s="122">
        <v>76</v>
      </c>
      <c r="AT41" s="123">
        <v>55</v>
      </c>
      <c r="AU41" s="124">
        <v>76</v>
      </c>
      <c r="AV41" s="125">
        <v>129</v>
      </c>
      <c r="AW41" s="126">
        <v>114</v>
      </c>
      <c r="AX41" s="127">
        <v>107</v>
      </c>
      <c r="AY41" s="128">
        <v>78</v>
      </c>
      <c r="AZ41" s="129">
        <v>77</v>
      </c>
      <c r="BA41" s="130">
        <v>110</v>
      </c>
      <c r="BB41" s="131">
        <v>64</v>
      </c>
      <c r="BC41" s="132">
        <v>45</v>
      </c>
      <c r="BD41" s="133">
        <v>70</v>
      </c>
      <c r="BE41" s="134">
        <v>51</v>
      </c>
      <c r="BF41" s="135">
        <v>46</v>
      </c>
      <c r="BG41" s="100" t="s">
        <v>404</v>
      </c>
      <c r="BH41" s="136">
        <f t="shared" si="117"/>
        <v>54.5</v>
      </c>
      <c r="BI41" s="137">
        <f t="shared" si="118"/>
        <v>55.75</v>
      </c>
      <c r="BJ41" s="138">
        <f t="shared" si="119"/>
        <v>65.5</v>
      </c>
      <c r="BK41" s="139">
        <f t="shared" si="120"/>
        <v>102.5</v>
      </c>
      <c r="BL41" s="140">
        <f t="shared" si="121"/>
        <v>110.5</v>
      </c>
      <c r="BM41" s="141">
        <f t="shared" si="122"/>
        <v>77.5</v>
      </c>
      <c r="BN41" s="142">
        <f t="shared" si="123"/>
        <v>87</v>
      </c>
      <c r="BO41" s="143">
        <f t="shared" si="124"/>
        <v>57.5</v>
      </c>
      <c r="BP41" s="144">
        <f t="shared" si="125"/>
        <v>48.5</v>
      </c>
      <c r="BQ41" s="110"/>
      <c r="BR41" s="111"/>
      <c r="BS41" s="112" t="s">
        <v>404</v>
      </c>
      <c r="BT41" s="118">
        <v>19</v>
      </c>
      <c r="BU41" s="119">
        <v>21</v>
      </c>
      <c r="BV41" s="119">
        <v>17</v>
      </c>
      <c r="BW41" s="120">
        <v>21</v>
      </c>
      <c r="BX41" s="121">
        <v>17</v>
      </c>
      <c r="BY41" s="122">
        <v>17</v>
      </c>
      <c r="BZ41" s="122">
        <v>21</v>
      </c>
      <c r="CA41" s="123">
        <v>7</v>
      </c>
      <c r="CB41" s="124">
        <v>13</v>
      </c>
      <c r="CC41" s="125">
        <v>12</v>
      </c>
      <c r="CD41" s="126">
        <v>11</v>
      </c>
      <c r="CE41" s="127">
        <v>8</v>
      </c>
      <c r="CF41" s="128">
        <v>6</v>
      </c>
      <c r="CG41" s="129">
        <v>6</v>
      </c>
      <c r="CH41" s="130">
        <v>3</v>
      </c>
      <c r="CI41" s="131">
        <v>8</v>
      </c>
      <c r="CJ41" s="132">
        <v>3</v>
      </c>
      <c r="CK41" s="133">
        <v>5</v>
      </c>
      <c r="CL41" s="134">
        <v>9</v>
      </c>
      <c r="CM41" s="135">
        <v>8</v>
      </c>
      <c r="CN41" s="100" t="s">
        <v>404</v>
      </c>
      <c r="CO41" s="136">
        <f t="shared" si="126"/>
        <v>19.5</v>
      </c>
      <c r="CP41" s="137">
        <f t="shared" si="127"/>
        <v>15.5</v>
      </c>
      <c r="CQ41" s="138">
        <f t="shared" si="128"/>
        <v>14</v>
      </c>
      <c r="CR41" s="139">
        <f t="shared" si="129"/>
        <v>12.5</v>
      </c>
      <c r="CS41" s="140">
        <f t="shared" si="130"/>
        <v>9.5</v>
      </c>
      <c r="CT41" s="141">
        <f t="shared" si="131"/>
        <v>6</v>
      </c>
      <c r="CU41" s="142">
        <f t="shared" si="132"/>
        <v>5.5</v>
      </c>
      <c r="CV41" s="143">
        <f t="shared" si="133"/>
        <v>4</v>
      </c>
      <c r="CW41" s="144">
        <f t="shared" si="134"/>
        <v>8.5</v>
      </c>
      <c r="CX41" s="110"/>
      <c r="CY41" s="111"/>
      <c r="CZ41" s="112" t="s">
        <v>404</v>
      </c>
      <c r="DA41" s="145">
        <v>2.903</v>
      </c>
      <c r="DB41" s="146">
        <v>2.1999999999999999E-2</v>
      </c>
      <c r="DC41" s="146">
        <v>0.157</v>
      </c>
      <c r="DD41" s="147">
        <v>0.56999999999999995</v>
      </c>
      <c r="DE41" s="148">
        <v>0.157</v>
      </c>
      <c r="DF41" s="149">
        <v>0.157</v>
      </c>
      <c r="DG41" s="149">
        <v>0.56999999999999995</v>
      </c>
      <c r="DH41" s="150">
        <v>0.17699999999999999</v>
      </c>
      <c r="DI41" s="151">
        <v>0.46500000000000002</v>
      </c>
      <c r="DJ41" s="152">
        <v>0.73799999999999999</v>
      </c>
      <c r="DK41" s="153">
        <v>0.25700000000000001</v>
      </c>
      <c r="DL41" s="154">
        <v>0.03</v>
      </c>
      <c r="DM41" s="155">
        <v>1.1220000000000001</v>
      </c>
      <c r="DN41" s="156">
        <v>0.47699999999999998</v>
      </c>
      <c r="DO41" s="157">
        <v>0.442</v>
      </c>
      <c r="DP41" s="158">
        <v>0.753</v>
      </c>
      <c r="DQ41" s="159">
        <v>1.1599999999999999</v>
      </c>
      <c r="DR41" s="160">
        <v>0.192</v>
      </c>
      <c r="DS41" s="161">
        <v>0.78800000000000003</v>
      </c>
      <c r="DT41" s="162">
        <v>1.1399999999999999</v>
      </c>
      <c r="DU41" s="100" t="s">
        <v>404</v>
      </c>
      <c r="DV41" s="136">
        <f t="shared" si="135"/>
        <v>0.91299999999999992</v>
      </c>
      <c r="DW41" s="137">
        <f t="shared" si="136"/>
        <v>0.26524999999999999</v>
      </c>
      <c r="DX41" s="138">
        <f t="shared" si="137"/>
        <v>0.37349999999999994</v>
      </c>
      <c r="DY41" s="139">
        <f t="shared" si="138"/>
        <v>0.60150000000000003</v>
      </c>
      <c r="DZ41" s="140">
        <f t="shared" si="139"/>
        <v>0.14350000000000002</v>
      </c>
      <c r="EA41" s="141">
        <f t="shared" si="140"/>
        <v>0.7995000000000001</v>
      </c>
      <c r="EB41" s="142">
        <f t="shared" si="141"/>
        <v>0.59750000000000003</v>
      </c>
      <c r="EC41" s="143">
        <f t="shared" si="142"/>
        <v>0.67599999999999993</v>
      </c>
      <c r="ED41" s="144">
        <f t="shared" si="143"/>
        <v>0.96399999999999997</v>
      </c>
      <c r="EE41" s="110"/>
    </row>
    <row r="42" spans="1:135" x14ac:dyDescent="0.25">
      <c r="A42" s="112" t="s">
        <v>405</v>
      </c>
      <c r="B42" s="116" t="s">
        <v>867</v>
      </c>
      <c r="C42" s="117">
        <v>14</v>
      </c>
      <c r="D42" s="74" t="s">
        <v>402</v>
      </c>
      <c r="E42" s="112" t="s">
        <v>405</v>
      </c>
      <c r="F42" s="118">
        <v>34</v>
      </c>
      <c r="G42" s="119">
        <v>30</v>
      </c>
      <c r="H42" s="119">
        <v>20</v>
      </c>
      <c r="I42" s="120">
        <v>25</v>
      </c>
      <c r="J42" s="121">
        <v>20</v>
      </c>
      <c r="K42" s="122">
        <v>20</v>
      </c>
      <c r="L42" s="122">
        <v>25</v>
      </c>
      <c r="M42" s="123">
        <v>17</v>
      </c>
      <c r="N42" s="124">
        <v>7</v>
      </c>
      <c r="O42" s="125">
        <v>4</v>
      </c>
      <c r="P42" s="126">
        <v>2</v>
      </c>
      <c r="Q42" s="127">
        <v>4</v>
      </c>
      <c r="R42" s="128">
        <v>1</v>
      </c>
      <c r="S42" s="129">
        <v>4</v>
      </c>
      <c r="T42" s="130">
        <v>1</v>
      </c>
      <c r="U42" s="131">
        <v>1</v>
      </c>
      <c r="V42" s="132">
        <v>0</v>
      </c>
      <c r="W42" s="133">
        <v>0</v>
      </c>
      <c r="X42" s="134">
        <v>0</v>
      </c>
      <c r="Y42" s="135">
        <v>0</v>
      </c>
      <c r="Z42" s="100" t="s">
        <v>405</v>
      </c>
      <c r="AA42" s="136">
        <f t="shared" si="108"/>
        <v>27.25</v>
      </c>
      <c r="AB42" s="137">
        <f t="shared" si="109"/>
        <v>20.5</v>
      </c>
      <c r="AC42" s="138">
        <f t="shared" si="110"/>
        <v>21</v>
      </c>
      <c r="AD42" s="139">
        <f t="shared" si="111"/>
        <v>5.5</v>
      </c>
      <c r="AE42" s="140">
        <f t="shared" si="112"/>
        <v>3</v>
      </c>
      <c r="AF42" s="141">
        <f t="shared" si="113"/>
        <v>2.5</v>
      </c>
      <c r="AG42" s="142">
        <f t="shared" si="114"/>
        <v>1</v>
      </c>
      <c r="AH42" s="143">
        <f t="shared" si="115"/>
        <v>0</v>
      </c>
      <c r="AI42" s="144">
        <f t="shared" si="116"/>
        <v>0</v>
      </c>
      <c r="AJ42" s="110"/>
      <c r="AK42" s="111"/>
      <c r="AL42" s="112" t="s">
        <v>405</v>
      </c>
      <c r="AM42" s="118">
        <v>63</v>
      </c>
      <c r="AN42" s="119">
        <v>42</v>
      </c>
      <c r="AO42" s="119">
        <v>30</v>
      </c>
      <c r="AP42" s="120">
        <v>43</v>
      </c>
      <c r="AQ42" s="121">
        <v>30</v>
      </c>
      <c r="AR42" s="122">
        <v>30</v>
      </c>
      <c r="AS42" s="122">
        <v>43</v>
      </c>
      <c r="AT42" s="123">
        <v>26</v>
      </c>
      <c r="AU42" s="124">
        <v>26</v>
      </c>
      <c r="AV42" s="125">
        <v>14</v>
      </c>
      <c r="AW42" s="126">
        <v>14</v>
      </c>
      <c r="AX42" s="127">
        <v>28</v>
      </c>
      <c r="AY42" s="128">
        <v>20</v>
      </c>
      <c r="AZ42" s="129">
        <v>66</v>
      </c>
      <c r="BA42" s="130">
        <v>32</v>
      </c>
      <c r="BB42" s="131">
        <v>27</v>
      </c>
      <c r="BC42" s="132">
        <v>33</v>
      </c>
      <c r="BD42" s="133">
        <v>14</v>
      </c>
      <c r="BE42" s="134">
        <v>16</v>
      </c>
      <c r="BF42" s="135">
        <v>11</v>
      </c>
      <c r="BG42" s="100" t="s">
        <v>405</v>
      </c>
      <c r="BH42" s="136">
        <f t="shared" si="117"/>
        <v>44.5</v>
      </c>
      <c r="BI42" s="137">
        <f t="shared" si="118"/>
        <v>32.25</v>
      </c>
      <c r="BJ42" s="138">
        <f t="shared" si="119"/>
        <v>34.5</v>
      </c>
      <c r="BK42" s="139">
        <f t="shared" si="120"/>
        <v>20</v>
      </c>
      <c r="BL42" s="140">
        <f t="shared" si="121"/>
        <v>21</v>
      </c>
      <c r="BM42" s="141">
        <f t="shared" si="122"/>
        <v>43</v>
      </c>
      <c r="BN42" s="142">
        <f t="shared" si="123"/>
        <v>29.5</v>
      </c>
      <c r="BO42" s="143">
        <f t="shared" si="124"/>
        <v>23.5</v>
      </c>
      <c r="BP42" s="144">
        <f t="shared" si="125"/>
        <v>13.5</v>
      </c>
      <c r="BQ42" s="110"/>
      <c r="BR42" s="111"/>
      <c r="BS42" s="112" t="s">
        <v>405</v>
      </c>
      <c r="BT42" s="118">
        <v>36</v>
      </c>
      <c r="BU42" s="119">
        <v>10</v>
      </c>
      <c r="BV42" s="119">
        <v>3</v>
      </c>
      <c r="BW42" s="120">
        <v>12</v>
      </c>
      <c r="BX42" s="121">
        <v>3</v>
      </c>
      <c r="BY42" s="122">
        <v>3</v>
      </c>
      <c r="BZ42" s="122">
        <v>12</v>
      </c>
      <c r="CA42" s="123">
        <v>7</v>
      </c>
      <c r="CB42" s="124">
        <v>6</v>
      </c>
      <c r="CC42" s="125">
        <v>8</v>
      </c>
      <c r="CD42" s="126">
        <v>3</v>
      </c>
      <c r="CE42" s="127">
        <v>9</v>
      </c>
      <c r="CF42" s="128">
        <v>4</v>
      </c>
      <c r="CG42" s="129">
        <v>6</v>
      </c>
      <c r="CH42" s="130">
        <v>6</v>
      </c>
      <c r="CI42" s="131">
        <v>3</v>
      </c>
      <c r="CJ42" s="132">
        <v>4</v>
      </c>
      <c r="CK42" s="133">
        <v>6</v>
      </c>
      <c r="CL42" s="134">
        <v>1</v>
      </c>
      <c r="CM42" s="135">
        <v>0</v>
      </c>
      <c r="CN42" s="100" t="s">
        <v>405</v>
      </c>
      <c r="CO42" s="136">
        <f t="shared" si="126"/>
        <v>15.25</v>
      </c>
      <c r="CP42" s="137">
        <f t="shared" si="127"/>
        <v>6.25</v>
      </c>
      <c r="CQ42" s="138">
        <f t="shared" si="128"/>
        <v>9.5</v>
      </c>
      <c r="CR42" s="139">
        <f t="shared" si="129"/>
        <v>7</v>
      </c>
      <c r="CS42" s="140">
        <f t="shared" si="130"/>
        <v>6</v>
      </c>
      <c r="CT42" s="141">
        <f t="shared" si="131"/>
        <v>5</v>
      </c>
      <c r="CU42" s="142">
        <f t="shared" si="132"/>
        <v>4.5</v>
      </c>
      <c r="CV42" s="143">
        <f t="shared" si="133"/>
        <v>5</v>
      </c>
      <c r="CW42" s="144">
        <f t="shared" si="134"/>
        <v>0.5</v>
      </c>
      <c r="CX42" s="110"/>
      <c r="CY42" s="111"/>
      <c r="CZ42" s="112" t="s">
        <v>405</v>
      </c>
      <c r="DA42" s="145">
        <v>3.8180000000000001</v>
      </c>
      <c r="DB42" s="146">
        <v>0.52200000000000002</v>
      </c>
      <c r="DC42" s="146">
        <v>0.23699999999999999</v>
      </c>
      <c r="DD42" s="147">
        <v>0.79200000000000004</v>
      </c>
      <c r="DE42" s="148">
        <v>0.23699999999999999</v>
      </c>
      <c r="DF42" s="149">
        <v>0.23699999999999999</v>
      </c>
      <c r="DG42" s="149">
        <v>0.79200000000000004</v>
      </c>
      <c r="DH42" s="150">
        <v>0.158</v>
      </c>
      <c r="DI42" s="151">
        <v>0.13700000000000001</v>
      </c>
      <c r="DJ42" s="152">
        <v>1.415</v>
      </c>
      <c r="DK42" s="153">
        <v>0.93</v>
      </c>
      <c r="DL42" s="154">
        <v>0.33500000000000002</v>
      </c>
      <c r="DM42" s="155">
        <v>0.255</v>
      </c>
      <c r="DN42" s="156">
        <v>0.72199999999999998</v>
      </c>
      <c r="DO42" s="157">
        <v>0.108</v>
      </c>
      <c r="DP42" s="158">
        <v>0.51700000000000002</v>
      </c>
      <c r="DQ42" s="159">
        <v>0.123</v>
      </c>
      <c r="DR42" s="160">
        <v>0.1</v>
      </c>
      <c r="DS42" s="161">
        <v>2.3570000000000002</v>
      </c>
      <c r="DT42" s="162">
        <v>1.6919999999999999</v>
      </c>
      <c r="DU42" s="100" t="s">
        <v>405</v>
      </c>
      <c r="DV42" s="136">
        <f t="shared" si="135"/>
        <v>1.3422499999999999</v>
      </c>
      <c r="DW42" s="137">
        <f t="shared" si="136"/>
        <v>0.35599999999999998</v>
      </c>
      <c r="DX42" s="138">
        <f t="shared" si="137"/>
        <v>0.47500000000000003</v>
      </c>
      <c r="DY42" s="139">
        <f t="shared" si="138"/>
        <v>0.77600000000000002</v>
      </c>
      <c r="DZ42" s="140">
        <f t="shared" si="139"/>
        <v>0.63250000000000006</v>
      </c>
      <c r="EA42" s="141">
        <f t="shared" si="140"/>
        <v>0.48849999999999999</v>
      </c>
      <c r="EB42" s="142">
        <f t="shared" si="141"/>
        <v>0.3125</v>
      </c>
      <c r="EC42" s="143">
        <f t="shared" si="142"/>
        <v>0.1115</v>
      </c>
      <c r="ED42" s="144">
        <f t="shared" si="143"/>
        <v>2.0245000000000002</v>
      </c>
      <c r="EE42" s="110"/>
    </row>
    <row r="43" spans="1:135" x14ac:dyDescent="0.25">
      <c r="A43" s="112" t="s">
        <v>406</v>
      </c>
      <c r="B43" s="116" t="s">
        <v>868</v>
      </c>
      <c r="C43" s="117">
        <v>9</v>
      </c>
      <c r="D43" s="74" t="s">
        <v>402</v>
      </c>
      <c r="E43" s="112" t="s">
        <v>406</v>
      </c>
      <c r="F43" s="118">
        <v>41</v>
      </c>
      <c r="G43" s="119">
        <v>34</v>
      </c>
      <c r="H43" s="119">
        <v>23</v>
      </c>
      <c r="I43" s="120">
        <v>30</v>
      </c>
      <c r="J43" s="121">
        <v>34</v>
      </c>
      <c r="K43" s="122">
        <v>23</v>
      </c>
      <c r="L43" s="122">
        <v>30</v>
      </c>
      <c r="M43" s="123">
        <v>35</v>
      </c>
      <c r="N43" s="124">
        <v>14</v>
      </c>
      <c r="O43" s="125">
        <v>34</v>
      </c>
      <c r="P43" s="126">
        <v>23</v>
      </c>
      <c r="Q43" s="127">
        <v>29</v>
      </c>
      <c r="R43" s="128">
        <v>9</v>
      </c>
      <c r="S43" s="129">
        <v>12</v>
      </c>
      <c r="T43" s="130">
        <v>6</v>
      </c>
      <c r="U43" s="131">
        <v>6</v>
      </c>
      <c r="V43" s="132">
        <v>2</v>
      </c>
      <c r="W43" s="133">
        <v>1</v>
      </c>
      <c r="X43" s="134">
        <v>0</v>
      </c>
      <c r="Y43" s="135">
        <v>0</v>
      </c>
      <c r="Z43" s="100" t="s">
        <v>406</v>
      </c>
      <c r="AA43" s="136">
        <f t="shared" si="108"/>
        <v>32</v>
      </c>
      <c r="AB43" s="137">
        <f t="shared" si="109"/>
        <v>30.5</v>
      </c>
      <c r="AC43" s="138">
        <f t="shared" si="110"/>
        <v>32.5</v>
      </c>
      <c r="AD43" s="139">
        <f t="shared" si="111"/>
        <v>24</v>
      </c>
      <c r="AE43" s="140">
        <f t="shared" si="112"/>
        <v>26</v>
      </c>
      <c r="AF43" s="141">
        <f t="shared" si="113"/>
        <v>10.5</v>
      </c>
      <c r="AG43" s="142">
        <f t="shared" si="114"/>
        <v>6</v>
      </c>
      <c r="AH43" s="143">
        <f t="shared" si="115"/>
        <v>1.5</v>
      </c>
      <c r="AI43" s="144">
        <f t="shared" si="116"/>
        <v>0</v>
      </c>
      <c r="AJ43" s="110"/>
      <c r="AK43" s="111"/>
      <c r="AL43" s="112" t="s">
        <v>406</v>
      </c>
      <c r="AM43" s="118">
        <v>89</v>
      </c>
      <c r="AN43" s="119">
        <v>59</v>
      </c>
      <c r="AO43" s="119">
        <v>42</v>
      </c>
      <c r="AP43" s="120">
        <v>47</v>
      </c>
      <c r="AQ43" s="121">
        <v>59</v>
      </c>
      <c r="AR43" s="122">
        <v>42</v>
      </c>
      <c r="AS43" s="122">
        <v>47</v>
      </c>
      <c r="AT43" s="123">
        <v>50</v>
      </c>
      <c r="AU43" s="124">
        <v>45</v>
      </c>
      <c r="AV43" s="125">
        <v>113</v>
      </c>
      <c r="AW43" s="126">
        <v>147</v>
      </c>
      <c r="AX43" s="127">
        <v>198</v>
      </c>
      <c r="AY43" s="128">
        <v>115</v>
      </c>
      <c r="AZ43" s="129">
        <v>155</v>
      </c>
      <c r="BA43" s="130">
        <v>155</v>
      </c>
      <c r="BB43" s="131">
        <v>158</v>
      </c>
      <c r="BC43" s="132">
        <v>104</v>
      </c>
      <c r="BD43" s="133">
        <v>79</v>
      </c>
      <c r="BE43" s="134">
        <v>64</v>
      </c>
      <c r="BF43" s="135">
        <v>41</v>
      </c>
      <c r="BG43" s="100" t="s">
        <v>406</v>
      </c>
      <c r="BH43" s="136">
        <f t="shared" si="117"/>
        <v>59.25</v>
      </c>
      <c r="BI43" s="137">
        <f t="shared" si="118"/>
        <v>49.5</v>
      </c>
      <c r="BJ43" s="138">
        <f t="shared" si="119"/>
        <v>48.5</v>
      </c>
      <c r="BK43" s="139">
        <f t="shared" si="120"/>
        <v>79</v>
      </c>
      <c r="BL43" s="140">
        <f t="shared" si="121"/>
        <v>172.5</v>
      </c>
      <c r="BM43" s="141">
        <f t="shared" si="122"/>
        <v>135</v>
      </c>
      <c r="BN43" s="142">
        <f t="shared" si="123"/>
        <v>156.5</v>
      </c>
      <c r="BO43" s="143">
        <f t="shared" si="124"/>
        <v>91.5</v>
      </c>
      <c r="BP43" s="144">
        <f t="shared" si="125"/>
        <v>52.5</v>
      </c>
      <c r="BQ43" s="110"/>
      <c r="BR43" s="111"/>
      <c r="BS43" s="112" t="s">
        <v>406</v>
      </c>
      <c r="BT43" s="118">
        <v>37</v>
      </c>
      <c r="BU43" s="119">
        <v>23</v>
      </c>
      <c r="BV43" s="119">
        <v>15</v>
      </c>
      <c r="BW43" s="120">
        <v>4</v>
      </c>
      <c r="BX43" s="121">
        <v>23</v>
      </c>
      <c r="BY43" s="122">
        <v>15</v>
      </c>
      <c r="BZ43" s="122">
        <v>4</v>
      </c>
      <c r="CA43" s="123">
        <v>19</v>
      </c>
      <c r="CB43" s="124">
        <v>13</v>
      </c>
      <c r="CC43" s="125">
        <v>20</v>
      </c>
      <c r="CD43" s="126">
        <v>5</v>
      </c>
      <c r="CE43" s="127">
        <v>16</v>
      </c>
      <c r="CF43" s="128">
        <v>10</v>
      </c>
      <c r="CG43" s="129">
        <v>10</v>
      </c>
      <c r="CH43" s="130">
        <v>11</v>
      </c>
      <c r="CI43" s="131">
        <v>15</v>
      </c>
      <c r="CJ43" s="132">
        <v>11</v>
      </c>
      <c r="CK43" s="133">
        <v>11</v>
      </c>
      <c r="CL43" s="134">
        <v>11</v>
      </c>
      <c r="CM43" s="135">
        <v>3</v>
      </c>
      <c r="CN43" s="100" t="s">
        <v>406</v>
      </c>
      <c r="CO43" s="136">
        <f t="shared" si="126"/>
        <v>19.75</v>
      </c>
      <c r="CP43" s="137">
        <f t="shared" si="127"/>
        <v>15.25</v>
      </c>
      <c r="CQ43" s="138">
        <f t="shared" si="128"/>
        <v>11.5</v>
      </c>
      <c r="CR43" s="139">
        <f t="shared" si="129"/>
        <v>16.5</v>
      </c>
      <c r="CS43" s="140">
        <f t="shared" si="130"/>
        <v>10.5</v>
      </c>
      <c r="CT43" s="141">
        <f t="shared" si="131"/>
        <v>10</v>
      </c>
      <c r="CU43" s="142">
        <f t="shared" si="132"/>
        <v>13</v>
      </c>
      <c r="CV43" s="143">
        <f t="shared" si="133"/>
        <v>11</v>
      </c>
      <c r="CW43" s="144">
        <f t="shared" si="134"/>
        <v>7</v>
      </c>
      <c r="CX43" s="110"/>
      <c r="CY43" s="111"/>
      <c r="CZ43" s="112" t="s">
        <v>406</v>
      </c>
      <c r="DA43" s="145">
        <v>0.15</v>
      </c>
      <c r="DB43" s="146">
        <v>0.215</v>
      </c>
      <c r="DC43" s="146">
        <v>0.127</v>
      </c>
      <c r="DD43" s="147">
        <v>1.35</v>
      </c>
      <c r="DE43" s="148">
        <v>0.215</v>
      </c>
      <c r="DF43" s="149">
        <v>0.127</v>
      </c>
      <c r="DG43" s="149">
        <v>1.35</v>
      </c>
      <c r="DH43" s="150">
        <v>0.45800000000000002</v>
      </c>
      <c r="DI43" s="151">
        <v>0.55700000000000005</v>
      </c>
      <c r="DJ43" s="152">
        <v>0.375</v>
      </c>
      <c r="DK43" s="153">
        <v>1.175</v>
      </c>
      <c r="DL43" s="154">
        <v>0.73699999999999999</v>
      </c>
      <c r="DM43" s="155">
        <v>1.595</v>
      </c>
      <c r="DN43" s="156">
        <v>0.61199999999999999</v>
      </c>
      <c r="DO43" s="157">
        <v>2.3319999999999999</v>
      </c>
      <c r="DP43" s="158">
        <v>0.432</v>
      </c>
      <c r="DQ43" s="159">
        <v>1.3580000000000001</v>
      </c>
      <c r="DR43" s="160">
        <v>1.1830000000000001</v>
      </c>
      <c r="DS43" s="161">
        <v>0.76</v>
      </c>
      <c r="DT43" s="162">
        <v>0.80800000000000005</v>
      </c>
      <c r="DU43" s="100" t="s">
        <v>406</v>
      </c>
      <c r="DV43" s="136">
        <f t="shared" si="135"/>
        <v>0.46050000000000002</v>
      </c>
      <c r="DW43" s="137">
        <f t="shared" si="136"/>
        <v>0.53750000000000009</v>
      </c>
      <c r="DX43" s="138">
        <f t="shared" si="137"/>
        <v>0.90400000000000003</v>
      </c>
      <c r="DY43" s="139">
        <f t="shared" si="138"/>
        <v>0.46600000000000003</v>
      </c>
      <c r="DZ43" s="140">
        <f t="shared" si="139"/>
        <v>0.95599999999999996</v>
      </c>
      <c r="EA43" s="141">
        <f t="shared" si="140"/>
        <v>1.1034999999999999</v>
      </c>
      <c r="EB43" s="142">
        <f t="shared" si="141"/>
        <v>1.3819999999999999</v>
      </c>
      <c r="EC43" s="143">
        <f t="shared" si="142"/>
        <v>1.2705000000000002</v>
      </c>
      <c r="ED43" s="144">
        <f t="shared" si="143"/>
        <v>0.78400000000000003</v>
      </c>
      <c r="EE43" s="110"/>
    </row>
    <row r="44" spans="1:135" x14ac:dyDescent="0.25">
      <c r="A44" s="112" t="s">
        <v>407</v>
      </c>
      <c r="B44" s="116" t="s">
        <v>868</v>
      </c>
      <c r="C44" s="117">
        <v>9</v>
      </c>
      <c r="D44" s="74" t="s">
        <v>402</v>
      </c>
      <c r="E44" s="112" t="s">
        <v>407</v>
      </c>
      <c r="F44" s="118">
        <v>65</v>
      </c>
      <c r="G44" s="119">
        <v>58</v>
      </c>
      <c r="H44" s="119">
        <v>36</v>
      </c>
      <c r="I44" s="120">
        <v>33</v>
      </c>
      <c r="J44" s="121">
        <v>58</v>
      </c>
      <c r="K44" s="122">
        <v>36</v>
      </c>
      <c r="L44" s="122">
        <v>33</v>
      </c>
      <c r="M44" s="123">
        <v>54</v>
      </c>
      <c r="N44" s="124">
        <v>23</v>
      </c>
      <c r="O44" s="125">
        <v>20</v>
      </c>
      <c r="P44" s="126">
        <v>7</v>
      </c>
      <c r="Q44" s="127">
        <v>9</v>
      </c>
      <c r="R44" s="128">
        <v>3</v>
      </c>
      <c r="S44" s="129">
        <v>5</v>
      </c>
      <c r="T44" s="130">
        <v>2</v>
      </c>
      <c r="U44" s="131">
        <v>2</v>
      </c>
      <c r="V44" s="132">
        <v>1</v>
      </c>
      <c r="W44" s="133">
        <v>0</v>
      </c>
      <c r="X44" s="134">
        <v>0</v>
      </c>
      <c r="Y44" s="135">
        <v>0</v>
      </c>
      <c r="Z44" s="100" t="s">
        <v>407</v>
      </c>
      <c r="AA44" s="136">
        <f t="shared" si="108"/>
        <v>48</v>
      </c>
      <c r="AB44" s="137">
        <f t="shared" si="109"/>
        <v>45.25</v>
      </c>
      <c r="AC44" s="138">
        <f t="shared" si="110"/>
        <v>43.5</v>
      </c>
      <c r="AD44" s="139">
        <f t="shared" si="111"/>
        <v>21.5</v>
      </c>
      <c r="AE44" s="140">
        <f t="shared" si="112"/>
        <v>8</v>
      </c>
      <c r="AF44" s="141">
        <f t="shared" si="113"/>
        <v>4</v>
      </c>
      <c r="AG44" s="142">
        <f t="shared" si="114"/>
        <v>2</v>
      </c>
      <c r="AH44" s="143">
        <f t="shared" si="115"/>
        <v>0.5</v>
      </c>
      <c r="AI44" s="144">
        <f t="shared" si="116"/>
        <v>0</v>
      </c>
      <c r="AJ44" s="110"/>
      <c r="AK44" s="111"/>
      <c r="AL44" s="112" t="s">
        <v>407</v>
      </c>
      <c r="AM44" s="118">
        <v>119</v>
      </c>
      <c r="AN44" s="119">
        <v>87</v>
      </c>
      <c r="AO44" s="119">
        <v>46</v>
      </c>
      <c r="AP44" s="120">
        <v>45</v>
      </c>
      <c r="AQ44" s="121">
        <v>87</v>
      </c>
      <c r="AR44" s="122">
        <v>46</v>
      </c>
      <c r="AS44" s="122">
        <v>45</v>
      </c>
      <c r="AT44" s="123">
        <v>75</v>
      </c>
      <c r="AU44" s="124">
        <v>86</v>
      </c>
      <c r="AV44" s="125">
        <v>70</v>
      </c>
      <c r="AW44" s="126">
        <v>49</v>
      </c>
      <c r="AX44" s="127">
        <v>65</v>
      </c>
      <c r="AY44" s="128">
        <v>51</v>
      </c>
      <c r="AZ44" s="129">
        <v>67</v>
      </c>
      <c r="BA44" s="130">
        <v>69</v>
      </c>
      <c r="BB44" s="131">
        <v>52</v>
      </c>
      <c r="BC44" s="132">
        <v>63</v>
      </c>
      <c r="BD44" s="133">
        <v>35</v>
      </c>
      <c r="BE44" s="134">
        <v>39</v>
      </c>
      <c r="BF44" s="135">
        <v>26</v>
      </c>
      <c r="BG44" s="100" t="s">
        <v>407</v>
      </c>
      <c r="BH44" s="136">
        <f t="shared" si="117"/>
        <v>74.25</v>
      </c>
      <c r="BI44" s="137">
        <f t="shared" si="118"/>
        <v>63.25</v>
      </c>
      <c r="BJ44" s="138">
        <f t="shared" si="119"/>
        <v>60</v>
      </c>
      <c r="BK44" s="139">
        <f t="shared" si="120"/>
        <v>78</v>
      </c>
      <c r="BL44" s="140">
        <f t="shared" si="121"/>
        <v>57</v>
      </c>
      <c r="BM44" s="141">
        <f t="shared" si="122"/>
        <v>59</v>
      </c>
      <c r="BN44" s="142">
        <f t="shared" si="123"/>
        <v>60.5</v>
      </c>
      <c r="BO44" s="143">
        <f t="shared" si="124"/>
        <v>49</v>
      </c>
      <c r="BP44" s="144">
        <f t="shared" si="125"/>
        <v>32.5</v>
      </c>
      <c r="BQ44" s="110"/>
      <c r="BR44" s="111"/>
      <c r="BS44" s="112" t="s">
        <v>407</v>
      </c>
      <c r="BT44" s="118">
        <v>23</v>
      </c>
      <c r="BU44" s="119">
        <v>8</v>
      </c>
      <c r="BV44" s="119">
        <v>12</v>
      </c>
      <c r="BW44" s="120">
        <v>6</v>
      </c>
      <c r="BX44" s="121">
        <v>8</v>
      </c>
      <c r="BY44" s="122">
        <v>12</v>
      </c>
      <c r="BZ44" s="122">
        <v>6</v>
      </c>
      <c r="CA44" s="123">
        <v>1</v>
      </c>
      <c r="CB44" s="124">
        <v>1</v>
      </c>
      <c r="CC44" s="125">
        <v>12</v>
      </c>
      <c r="CD44" s="126">
        <v>4</v>
      </c>
      <c r="CE44" s="127">
        <v>2</v>
      </c>
      <c r="CF44" s="128">
        <v>3</v>
      </c>
      <c r="CG44" s="129">
        <v>3</v>
      </c>
      <c r="CH44" s="130">
        <v>3</v>
      </c>
      <c r="CI44" s="131">
        <v>5</v>
      </c>
      <c r="CJ44" s="132">
        <v>3</v>
      </c>
      <c r="CK44" s="133">
        <v>3</v>
      </c>
      <c r="CL44" s="134">
        <v>25</v>
      </c>
      <c r="CM44" s="135">
        <v>5</v>
      </c>
      <c r="CN44" s="100" t="s">
        <v>407</v>
      </c>
      <c r="CO44" s="136">
        <f t="shared" si="126"/>
        <v>12.25</v>
      </c>
      <c r="CP44" s="137">
        <f t="shared" si="127"/>
        <v>6.75</v>
      </c>
      <c r="CQ44" s="138">
        <f t="shared" si="128"/>
        <v>3.5</v>
      </c>
      <c r="CR44" s="139">
        <f t="shared" si="129"/>
        <v>6.5</v>
      </c>
      <c r="CS44" s="140">
        <f t="shared" si="130"/>
        <v>3</v>
      </c>
      <c r="CT44" s="141">
        <f t="shared" si="131"/>
        <v>3</v>
      </c>
      <c r="CU44" s="142">
        <f t="shared" si="132"/>
        <v>4</v>
      </c>
      <c r="CV44" s="143">
        <f t="shared" si="133"/>
        <v>3</v>
      </c>
      <c r="CW44" s="144">
        <f t="shared" si="134"/>
        <v>15</v>
      </c>
      <c r="CX44" s="110"/>
      <c r="CY44" s="111"/>
      <c r="CZ44" s="112" t="s">
        <v>407</v>
      </c>
      <c r="DA44" s="145">
        <v>0.80300000000000005</v>
      </c>
      <c r="DB44" s="146">
        <v>0.61499999999999999</v>
      </c>
      <c r="DC44" s="146">
        <v>0.13200000000000001</v>
      </c>
      <c r="DD44" s="147">
        <v>0.41199999999999998</v>
      </c>
      <c r="DE44" s="148">
        <v>0.61499999999999999</v>
      </c>
      <c r="DF44" s="149">
        <v>0.13200000000000001</v>
      </c>
      <c r="DG44" s="149">
        <v>0.41199999999999998</v>
      </c>
      <c r="DH44" s="150">
        <v>0.11</v>
      </c>
      <c r="DI44" s="151">
        <v>8.3000000000000004E-2</v>
      </c>
      <c r="DJ44" s="152">
        <v>2.2229999999999999</v>
      </c>
      <c r="DK44" s="153">
        <v>1.39</v>
      </c>
      <c r="DL44" s="154">
        <v>0.17</v>
      </c>
      <c r="DM44" s="155">
        <v>1.7030000000000001</v>
      </c>
      <c r="DN44" s="156">
        <v>0.38500000000000001</v>
      </c>
      <c r="DO44" s="157">
        <v>0.41199999999999998</v>
      </c>
      <c r="DP44" s="158">
        <v>0.16800000000000001</v>
      </c>
      <c r="DQ44" s="159">
        <v>0.33700000000000002</v>
      </c>
      <c r="DR44" s="160">
        <v>1.038</v>
      </c>
      <c r="DS44" s="161">
        <v>0.81299999999999994</v>
      </c>
      <c r="DT44" s="162">
        <v>0.435</v>
      </c>
      <c r="DU44" s="100" t="s">
        <v>407</v>
      </c>
      <c r="DV44" s="136">
        <f t="shared" si="135"/>
        <v>0.49050000000000005</v>
      </c>
      <c r="DW44" s="137">
        <f t="shared" si="136"/>
        <v>0.31725000000000003</v>
      </c>
      <c r="DX44" s="138">
        <f t="shared" si="137"/>
        <v>0.26100000000000001</v>
      </c>
      <c r="DY44" s="139">
        <f t="shared" si="138"/>
        <v>1.153</v>
      </c>
      <c r="DZ44" s="140">
        <f t="shared" si="139"/>
        <v>0.77999999999999992</v>
      </c>
      <c r="EA44" s="141">
        <f t="shared" si="140"/>
        <v>1.044</v>
      </c>
      <c r="EB44" s="142">
        <f t="shared" si="141"/>
        <v>0.28999999999999998</v>
      </c>
      <c r="EC44" s="143">
        <f t="shared" si="142"/>
        <v>0.6875</v>
      </c>
      <c r="ED44" s="144">
        <f t="shared" si="143"/>
        <v>0.624</v>
      </c>
      <c r="EE44" s="110"/>
    </row>
    <row r="45" spans="1:135" x14ac:dyDescent="0.25">
      <c r="A45" s="112" t="s">
        <v>408</v>
      </c>
      <c r="B45" s="116" t="s">
        <v>868</v>
      </c>
      <c r="C45" s="117">
        <v>19</v>
      </c>
      <c r="D45" s="74" t="s">
        <v>402</v>
      </c>
      <c r="E45" s="112" t="s">
        <v>408</v>
      </c>
      <c r="F45" s="118">
        <v>32</v>
      </c>
      <c r="G45" s="119">
        <v>34</v>
      </c>
      <c r="H45" s="119">
        <v>20</v>
      </c>
      <c r="I45" s="120">
        <v>19</v>
      </c>
      <c r="J45" s="121">
        <v>20</v>
      </c>
      <c r="K45" s="122">
        <v>20</v>
      </c>
      <c r="L45" s="122">
        <v>19</v>
      </c>
      <c r="M45" s="123">
        <v>14</v>
      </c>
      <c r="N45" s="124">
        <v>7</v>
      </c>
      <c r="O45" s="125">
        <v>7</v>
      </c>
      <c r="P45" s="126">
        <v>3</v>
      </c>
      <c r="Q45" s="127">
        <v>5</v>
      </c>
      <c r="R45" s="128">
        <v>2</v>
      </c>
      <c r="S45" s="129">
        <v>0</v>
      </c>
      <c r="T45" s="130">
        <v>0</v>
      </c>
      <c r="U45" s="131">
        <v>0</v>
      </c>
      <c r="V45" s="132">
        <v>0</v>
      </c>
      <c r="W45" s="133">
        <v>0</v>
      </c>
      <c r="X45" s="134">
        <v>0</v>
      </c>
      <c r="Y45" s="135">
        <v>0</v>
      </c>
      <c r="Z45" s="100" t="s">
        <v>408</v>
      </c>
      <c r="AA45" s="136">
        <f t="shared" si="108"/>
        <v>26.25</v>
      </c>
      <c r="AB45" s="137">
        <f t="shared" si="109"/>
        <v>18.25</v>
      </c>
      <c r="AC45" s="138">
        <f t="shared" si="110"/>
        <v>16.5</v>
      </c>
      <c r="AD45" s="139">
        <f t="shared" si="111"/>
        <v>7</v>
      </c>
      <c r="AE45" s="140">
        <f t="shared" si="112"/>
        <v>4</v>
      </c>
      <c r="AF45" s="141">
        <f t="shared" si="113"/>
        <v>1</v>
      </c>
      <c r="AG45" s="142">
        <f t="shared" si="114"/>
        <v>0</v>
      </c>
      <c r="AH45" s="143">
        <f t="shared" si="115"/>
        <v>0</v>
      </c>
      <c r="AI45" s="144">
        <f t="shared" si="116"/>
        <v>0</v>
      </c>
      <c r="AJ45" s="110"/>
      <c r="AK45" s="111"/>
      <c r="AL45" s="112" t="s">
        <v>408</v>
      </c>
      <c r="AM45" s="118">
        <v>55</v>
      </c>
      <c r="AN45" s="119">
        <v>53</v>
      </c>
      <c r="AO45" s="119">
        <v>30</v>
      </c>
      <c r="AP45" s="120">
        <v>26</v>
      </c>
      <c r="AQ45" s="121">
        <v>30</v>
      </c>
      <c r="AR45" s="122">
        <v>30</v>
      </c>
      <c r="AS45" s="122">
        <v>26</v>
      </c>
      <c r="AT45" s="123">
        <v>21</v>
      </c>
      <c r="AU45" s="124">
        <v>24</v>
      </c>
      <c r="AV45" s="125">
        <v>28</v>
      </c>
      <c r="AW45" s="126">
        <v>26</v>
      </c>
      <c r="AX45" s="127">
        <v>47</v>
      </c>
      <c r="AY45" s="128">
        <v>24</v>
      </c>
      <c r="AZ45" s="129">
        <v>10</v>
      </c>
      <c r="BA45" s="130">
        <v>11</v>
      </c>
      <c r="BB45" s="131">
        <v>12</v>
      </c>
      <c r="BC45" s="132">
        <v>20</v>
      </c>
      <c r="BD45" s="133">
        <v>7</v>
      </c>
      <c r="BE45" s="134">
        <v>15</v>
      </c>
      <c r="BF45" s="135">
        <v>17</v>
      </c>
      <c r="BG45" s="100" t="s">
        <v>408</v>
      </c>
      <c r="BH45" s="136">
        <f t="shared" si="117"/>
        <v>41</v>
      </c>
      <c r="BI45" s="137">
        <f t="shared" si="118"/>
        <v>26.75</v>
      </c>
      <c r="BJ45" s="138">
        <f t="shared" si="119"/>
        <v>23.5</v>
      </c>
      <c r="BK45" s="139">
        <f t="shared" si="120"/>
        <v>26</v>
      </c>
      <c r="BL45" s="140">
        <f t="shared" si="121"/>
        <v>36.5</v>
      </c>
      <c r="BM45" s="141">
        <f t="shared" si="122"/>
        <v>17</v>
      </c>
      <c r="BN45" s="142">
        <f t="shared" si="123"/>
        <v>11.5</v>
      </c>
      <c r="BO45" s="143">
        <f t="shared" si="124"/>
        <v>13.5</v>
      </c>
      <c r="BP45" s="144">
        <f t="shared" si="125"/>
        <v>16</v>
      </c>
      <c r="BQ45" s="110"/>
      <c r="BR45" s="111"/>
      <c r="BS45" s="112" t="s">
        <v>408</v>
      </c>
      <c r="BT45" s="118">
        <v>18</v>
      </c>
      <c r="BU45" s="119">
        <v>11</v>
      </c>
      <c r="BV45" s="119">
        <v>7</v>
      </c>
      <c r="BW45" s="120">
        <v>15</v>
      </c>
      <c r="BX45" s="121">
        <v>7</v>
      </c>
      <c r="BY45" s="122">
        <v>7</v>
      </c>
      <c r="BZ45" s="122">
        <v>15</v>
      </c>
      <c r="CA45" s="123">
        <v>16</v>
      </c>
      <c r="CB45" s="124">
        <v>26</v>
      </c>
      <c r="CC45" s="125">
        <v>10</v>
      </c>
      <c r="CD45" s="126">
        <v>7</v>
      </c>
      <c r="CE45" s="127">
        <v>75</v>
      </c>
      <c r="CF45" s="128">
        <v>10</v>
      </c>
      <c r="CG45" s="129">
        <v>9</v>
      </c>
      <c r="CH45" s="130">
        <v>20</v>
      </c>
      <c r="CI45" s="131">
        <v>4</v>
      </c>
      <c r="CJ45" s="132">
        <v>16</v>
      </c>
      <c r="CK45" s="133">
        <v>0</v>
      </c>
      <c r="CL45" s="134">
        <v>35</v>
      </c>
      <c r="CM45" s="135">
        <v>7</v>
      </c>
      <c r="CN45" s="100" t="s">
        <v>408</v>
      </c>
      <c r="CO45" s="136">
        <f t="shared" si="126"/>
        <v>12.75</v>
      </c>
      <c r="CP45" s="137">
        <f t="shared" si="127"/>
        <v>11.25</v>
      </c>
      <c r="CQ45" s="138">
        <f t="shared" si="128"/>
        <v>15.5</v>
      </c>
      <c r="CR45" s="139">
        <f t="shared" si="129"/>
        <v>18</v>
      </c>
      <c r="CS45" s="140">
        <f t="shared" si="130"/>
        <v>41</v>
      </c>
      <c r="CT45" s="141">
        <f t="shared" si="131"/>
        <v>9.5</v>
      </c>
      <c r="CU45" s="142">
        <f t="shared" si="132"/>
        <v>12</v>
      </c>
      <c r="CV45" s="143">
        <f t="shared" si="133"/>
        <v>8</v>
      </c>
      <c r="CW45" s="144">
        <f t="shared" si="134"/>
        <v>21</v>
      </c>
      <c r="CX45" s="110"/>
      <c r="CY45" s="111"/>
      <c r="CZ45" s="112" t="s">
        <v>408</v>
      </c>
      <c r="DA45" s="145">
        <v>3.82</v>
      </c>
      <c r="DB45" s="146">
        <v>0.23699999999999999</v>
      </c>
      <c r="DC45" s="146">
        <v>0.128</v>
      </c>
      <c r="DD45" s="147">
        <v>0.81699999999999995</v>
      </c>
      <c r="DE45" s="148">
        <v>0.128</v>
      </c>
      <c r="DF45" s="149">
        <v>0.128</v>
      </c>
      <c r="DG45" s="149">
        <v>0.81699999999999995</v>
      </c>
      <c r="DH45" s="150">
        <v>0.378</v>
      </c>
      <c r="DI45" s="151">
        <v>0.1</v>
      </c>
      <c r="DJ45" s="152">
        <v>6.5000000000000002E-2</v>
      </c>
      <c r="DK45" s="153">
        <v>3.1720000000000002</v>
      </c>
      <c r="DL45" s="154">
        <v>2.8450000000000002</v>
      </c>
      <c r="DM45" s="155">
        <v>1.7330000000000001</v>
      </c>
      <c r="DN45" s="156">
        <v>5.1870000000000003</v>
      </c>
      <c r="DO45" s="157">
        <v>0.28199999999999997</v>
      </c>
      <c r="DP45" s="158">
        <v>1.677</v>
      </c>
      <c r="DQ45" s="159">
        <v>0.44700000000000001</v>
      </c>
      <c r="DR45" s="160">
        <v>0.63200000000000001</v>
      </c>
      <c r="DS45" s="161">
        <v>2.5379999999999998</v>
      </c>
      <c r="DT45" s="162">
        <v>2.3330000000000002</v>
      </c>
      <c r="DU45" s="100" t="s">
        <v>408</v>
      </c>
      <c r="DV45" s="136">
        <f t="shared" si="135"/>
        <v>1.2504999999999999</v>
      </c>
      <c r="DW45" s="137">
        <f t="shared" si="136"/>
        <v>0.36275000000000002</v>
      </c>
      <c r="DX45" s="138">
        <f t="shared" si="137"/>
        <v>0.59749999999999992</v>
      </c>
      <c r="DY45" s="139">
        <f t="shared" si="138"/>
        <v>8.2500000000000004E-2</v>
      </c>
      <c r="DZ45" s="140">
        <f t="shared" si="139"/>
        <v>3.0085000000000002</v>
      </c>
      <c r="EA45" s="141">
        <f t="shared" si="140"/>
        <v>3.46</v>
      </c>
      <c r="EB45" s="142">
        <f t="shared" si="141"/>
        <v>0.97950000000000004</v>
      </c>
      <c r="EC45" s="143">
        <f t="shared" si="142"/>
        <v>0.53949999999999998</v>
      </c>
      <c r="ED45" s="144">
        <f t="shared" si="143"/>
        <v>2.4355000000000002</v>
      </c>
      <c r="EE45" s="110"/>
    </row>
    <row r="46" spans="1:135" x14ac:dyDescent="0.25">
      <c r="A46" s="112" t="s">
        <v>409</v>
      </c>
      <c r="B46" s="116" t="s">
        <v>868</v>
      </c>
      <c r="C46" s="117">
        <v>19</v>
      </c>
      <c r="D46" s="74" t="s">
        <v>402</v>
      </c>
      <c r="E46" s="112" t="s">
        <v>409</v>
      </c>
      <c r="F46" s="118">
        <v>28</v>
      </c>
      <c r="G46" s="119">
        <v>22</v>
      </c>
      <c r="H46" s="119">
        <v>13</v>
      </c>
      <c r="I46" s="120">
        <v>16</v>
      </c>
      <c r="J46" s="121">
        <v>13</v>
      </c>
      <c r="K46" s="122">
        <v>13</v>
      </c>
      <c r="L46" s="122">
        <v>16</v>
      </c>
      <c r="M46" s="123">
        <v>17</v>
      </c>
      <c r="N46" s="124">
        <v>6</v>
      </c>
      <c r="O46" s="125">
        <v>6</v>
      </c>
      <c r="P46" s="126">
        <v>3</v>
      </c>
      <c r="Q46" s="127">
        <v>4</v>
      </c>
      <c r="R46" s="128">
        <v>3</v>
      </c>
      <c r="S46" s="129">
        <v>3</v>
      </c>
      <c r="T46" s="130">
        <v>1</v>
      </c>
      <c r="U46" s="131">
        <v>2</v>
      </c>
      <c r="V46" s="132">
        <v>0</v>
      </c>
      <c r="W46" s="133">
        <v>0</v>
      </c>
      <c r="X46" s="134">
        <v>0</v>
      </c>
      <c r="Y46" s="135">
        <v>0</v>
      </c>
      <c r="Z46" s="100" t="s">
        <v>409</v>
      </c>
      <c r="AA46" s="136">
        <f t="shared" si="108"/>
        <v>19.75</v>
      </c>
      <c r="AB46" s="137">
        <f t="shared" si="109"/>
        <v>14.75</v>
      </c>
      <c r="AC46" s="138">
        <f t="shared" si="110"/>
        <v>16.5</v>
      </c>
      <c r="AD46" s="139">
        <f t="shared" si="111"/>
        <v>6</v>
      </c>
      <c r="AE46" s="140">
        <f t="shared" si="112"/>
        <v>3.5</v>
      </c>
      <c r="AF46" s="141">
        <f t="shared" si="113"/>
        <v>3</v>
      </c>
      <c r="AG46" s="142">
        <f t="shared" si="114"/>
        <v>1.5</v>
      </c>
      <c r="AH46" s="143">
        <f t="shared" si="115"/>
        <v>0</v>
      </c>
      <c r="AI46" s="144">
        <f t="shared" si="116"/>
        <v>0</v>
      </c>
      <c r="AJ46" s="110"/>
      <c r="AK46" s="111"/>
      <c r="AL46" s="112" t="s">
        <v>409</v>
      </c>
      <c r="AM46" s="118">
        <v>48</v>
      </c>
      <c r="AN46" s="119">
        <v>43</v>
      </c>
      <c r="AO46" s="119">
        <v>23</v>
      </c>
      <c r="AP46" s="120">
        <v>22</v>
      </c>
      <c r="AQ46" s="121">
        <v>23</v>
      </c>
      <c r="AR46" s="122">
        <v>23</v>
      </c>
      <c r="AS46" s="122">
        <v>22</v>
      </c>
      <c r="AT46" s="123">
        <v>23</v>
      </c>
      <c r="AU46" s="124">
        <v>25</v>
      </c>
      <c r="AV46" s="125">
        <v>22</v>
      </c>
      <c r="AW46" s="126">
        <v>25</v>
      </c>
      <c r="AX46" s="127">
        <v>30</v>
      </c>
      <c r="AY46" s="128">
        <v>48</v>
      </c>
      <c r="AZ46" s="129">
        <v>40</v>
      </c>
      <c r="BA46" s="130">
        <v>43</v>
      </c>
      <c r="BB46" s="131">
        <v>51</v>
      </c>
      <c r="BC46" s="132">
        <v>36</v>
      </c>
      <c r="BD46" s="133">
        <v>41</v>
      </c>
      <c r="BE46" s="134">
        <v>24</v>
      </c>
      <c r="BF46" s="135">
        <v>42</v>
      </c>
      <c r="BG46" s="100" t="s">
        <v>409</v>
      </c>
      <c r="BH46" s="136">
        <f t="shared" si="117"/>
        <v>34</v>
      </c>
      <c r="BI46" s="137">
        <f t="shared" si="118"/>
        <v>22.75</v>
      </c>
      <c r="BJ46" s="138">
        <f t="shared" si="119"/>
        <v>22.5</v>
      </c>
      <c r="BK46" s="139">
        <f t="shared" si="120"/>
        <v>23.5</v>
      </c>
      <c r="BL46" s="140">
        <f t="shared" si="121"/>
        <v>27.5</v>
      </c>
      <c r="BM46" s="141">
        <f t="shared" si="122"/>
        <v>44</v>
      </c>
      <c r="BN46" s="142">
        <f t="shared" si="123"/>
        <v>47</v>
      </c>
      <c r="BO46" s="143">
        <f t="shared" si="124"/>
        <v>38.5</v>
      </c>
      <c r="BP46" s="144">
        <f t="shared" si="125"/>
        <v>33</v>
      </c>
      <c r="BQ46" s="110"/>
      <c r="BR46" s="111"/>
      <c r="BS46" s="112" t="s">
        <v>409</v>
      </c>
      <c r="BT46" s="118">
        <v>34</v>
      </c>
      <c r="BU46" s="119">
        <v>17</v>
      </c>
      <c r="BV46" s="119">
        <v>4</v>
      </c>
      <c r="BW46" s="120">
        <v>2</v>
      </c>
      <c r="BX46" s="121">
        <v>4</v>
      </c>
      <c r="BY46" s="122">
        <v>4</v>
      </c>
      <c r="BZ46" s="122">
        <v>2</v>
      </c>
      <c r="CA46" s="123">
        <v>10</v>
      </c>
      <c r="CB46" s="124">
        <v>9</v>
      </c>
      <c r="CC46" s="125">
        <v>9</v>
      </c>
      <c r="CD46" s="126">
        <v>8</v>
      </c>
      <c r="CE46" s="127">
        <v>3</v>
      </c>
      <c r="CF46" s="128">
        <v>4</v>
      </c>
      <c r="CG46" s="129">
        <v>1</v>
      </c>
      <c r="CH46" s="130">
        <v>3</v>
      </c>
      <c r="CI46" s="131">
        <v>6</v>
      </c>
      <c r="CJ46" s="132">
        <v>4</v>
      </c>
      <c r="CK46" s="133">
        <v>8</v>
      </c>
      <c r="CL46" s="134">
        <v>2</v>
      </c>
      <c r="CM46" s="135">
        <v>3</v>
      </c>
      <c r="CN46" s="100" t="s">
        <v>409</v>
      </c>
      <c r="CO46" s="136">
        <f t="shared" si="126"/>
        <v>14.25</v>
      </c>
      <c r="CP46" s="137">
        <f t="shared" si="127"/>
        <v>5</v>
      </c>
      <c r="CQ46" s="138">
        <f t="shared" si="128"/>
        <v>6</v>
      </c>
      <c r="CR46" s="139">
        <f t="shared" si="129"/>
        <v>9</v>
      </c>
      <c r="CS46" s="140">
        <f t="shared" si="130"/>
        <v>5.5</v>
      </c>
      <c r="CT46" s="141">
        <f t="shared" si="131"/>
        <v>2.5</v>
      </c>
      <c r="CU46" s="142">
        <f t="shared" si="132"/>
        <v>4.5</v>
      </c>
      <c r="CV46" s="143">
        <f t="shared" si="133"/>
        <v>6</v>
      </c>
      <c r="CW46" s="144">
        <f t="shared" si="134"/>
        <v>2.5</v>
      </c>
      <c r="CX46" s="110"/>
      <c r="CY46" s="111"/>
      <c r="CZ46" s="112" t="s">
        <v>409</v>
      </c>
      <c r="DA46" s="145">
        <v>0.215</v>
      </c>
      <c r="DB46" s="146">
        <v>2.0880000000000001</v>
      </c>
      <c r="DC46" s="146">
        <v>0.34699999999999998</v>
      </c>
      <c r="DD46" s="147">
        <v>3.7730000000000001</v>
      </c>
      <c r="DE46" s="148">
        <v>0.34699999999999998</v>
      </c>
      <c r="DF46" s="149">
        <v>0.34699999999999998</v>
      </c>
      <c r="DG46" s="149">
        <v>3.7730000000000001</v>
      </c>
      <c r="DH46" s="150">
        <v>2.9780000000000002</v>
      </c>
      <c r="DI46" s="151">
        <v>1.4370000000000001</v>
      </c>
      <c r="DJ46" s="152">
        <v>0.125</v>
      </c>
      <c r="DK46" s="153">
        <v>4.7619999999999996</v>
      </c>
      <c r="DL46" s="154">
        <v>5.0750000000000002</v>
      </c>
      <c r="DM46" s="155">
        <v>5.827</v>
      </c>
      <c r="DN46" s="156">
        <v>2.5979999999999999</v>
      </c>
      <c r="DO46" s="157">
        <v>1.9730000000000001</v>
      </c>
      <c r="DP46" s="158">
        <v>0.97699999999999998</v>
      </c>
      <c r="DQ46" s="159">
        <v>2.9279999999999999</v>
      </c>
      <c r="DR46" s="160">
        <v>2.0219999999999998</v>
      </c>
      <c r="DS46" s="161">
        <v>0.38800000000000001</v>
      </c>
      <c r="DT46" s="162">
        <v>0.79300000000000004</v>
      </c>
      <c r="DU46" s="100" t="s">
        <v>409</v>
      </c>
      <c r="DV46" s="136">
        <f t="shared" si="135"/>
        <v>1.60575</v>
      </c>
      <c r="DW46" s="137">
        <f t="shared" si="136"/>
        <v>1.8612500000000001</v>
      </c>
      <c r="DX46" s="138">
        <f t="shared" si="137"/>
        <v>3.3755000000000002</v>
      </c>
      <c r="DY46" s="139">
        <f t="shared" si="138"/>
        <v>0.78100000000000003</v>
      </c>
      <c r="DZ46" s="140">
        <f t="shared" si="139"/>
        <v>4.9184999999999999</v>
      </c>
      <c r="EA46" s="141">
        <f t="shared" si="140"/>
        <v>4.2125000000000004</v>
      </c>
      <c r="EB46" s="142">
        <f t="shared" si="141"/>
        <v>1.4750000000000001</v>
      </c>
      <c r="EC46" s="143">
        <f t="shared" si="142"/>
        <v>2.4749999999999996</v>
      </c>
      <c r="ED46" s="144">
        <f t="shared" si="143"/>
        <v>0.59050000000000002</v>
      </c>
      <c r="EE46" s="110"/>
    </row>
    <row r="47" spans="1:135" x14ac:dyDescent="0.25">
      <c r="A47" s="112"/>
      <c r="B47" s="116"/>
      <c r="C47" s="117"/>
      <c r="E47" s="112"/>
      <c r="Z47" s="112"/>
      <c r="AA47" s="163"/>
      <c r="AB47" s="163"/>
      <c r="AC47" s="163"/>
      <c r="AD47" s="163"/>
      <c r="AE47" s="163"/>
      <c r="AF47" s="163"/>
      <c r="AG47" s="163"/>
      <c r="AH47" s="163"/>
      <c r="AI47" s="163"/>
      <c r="AJ47" s="110"/>
      <c r="AK47" s="111"/>
      <c r="AL47" s="112"/>
      <c r="BG47" s="112"/>
      <c r="BH47" s="163"/>
      <c r="BI47" s="163"/>
      <c r="BJ47" s="163"/>
      <c r="BK47" s="163"/>
      <c r="BL47" s="163"/>
      <c r="BM47" s="163"/>
      <c r="BN47" s="163"/>
      <c r="BO47" s="163"/>
      <c r="BP47" s="163"/>
      <c r="BQ47" s="110"/>
      <c r="BR47" s="111"/>
      <c r="BS47" s="112"/>
      <c r="CN47" s="112"/>
      <c r="CO47" s="163"/>
      <c r="CP47" s="163"/>
      <c r="CQ47" s="163"/>
      <c r="CR47" s="163"/>
      <c r="CS47" s="163"/>
      <c r="CT47" s="163"/>
      <c r="CU47" s="163"/>
      <c r="CV47" s="163"/>
      <c r="CW47" s="163"/>
      <c r="CX47" s="110"/>
      <c r="CY47" s="111"/>
      <c r="CZ47" s="112"/>
      <c r="DA47" s="164"/>
      <c r="DB47" s="165"/>
      <c r="DC47" s="165"/>
      <c r="DD47" s="166"/>
      <c r="DE47" s="164"/>
      <c r="DF47" s="165"/>
      <c r="DG47" s="165"/>
      <c r="DH47" s="166"/>
      <c r="DI47" s="164"/>
      <c r="DJ47" s="166"/>
      <c r="DK47" s="164"/>
      <c r="DL47" s="166"/>
      <c r="DM47" s="164"/>
      <c r="DN47" s="166"/>
      <c r="DO47" s="164"/>
      <c r="DP47" s="166"/>
      <c r="DQ47" s="164"/>
      <c r="DR47" s="166"/>
      <c r="DS47" s="164"/>
      <c r="DT47" s="166"/>
      <c r="DU47" s="112"/>
      <c r="DV47" s="163"/>
      <c r="DW47" s="163"/>
      <c r="DX47" s="163"/>
      <c r="DY47" s="163"/>
      <c r="DZ47" s="163"/>
      <c r="EA47" s="163"/>
      <c r="EB47" s="163"/>
      <c r="EC47" s="163"/>
      <c r="ED47" s="163"/>
      <c r="EE47" s="110"/>
    </row>
    <row r="48" spans="1:135" x14ac:dyDescent="0.25">
      <c r="A48" s="112"/>
      <c r="B48" s="116"/>
      <c r="C48" s="117"/>
      <c r="E48" s="112"/>
      <c r="Z48" s="112"/>
      <c r="AA48" s="163"/>
      <c r="AB48" s="163"/>
      <c r="AC48" s="163"/>
      <c r="AD48" s="163"/>
      <c r="AE48" s="163"/>
      <c r="AF48" s="163"/>
      <c r="AG48" s="163"/>
      <c r="AH48" s="163"/>
      <c r="AI48" s="163"/>
      <c r="AJ48" s="110"/>
      <c r="AK48" s="111"/>
      <c r="AL48" s="112"/>
      <c r="BG48" s="112"/>
      <c r="BH48" s="163"/>
      <c r="BI48" s="163"/>
      <c r="BJ48" s="163"/>
      <c r="BK48" s="163"/>
      <c r="BL48" s="163"/>
      <c r="BM48" s="163"/>
      <c r="BN48" s="163"/>
      <c r="BO48" s="163"/>
      <c r="BP48" s="163"/>
      <c r="BQ48" s="110"/>
      <c r="BR48" s="111"/>
      <c r="BS48" s="112"/>
      <c r="CN48" s="112"/>
      <c r="CO48" s="163"/>
      <c r="CP48" s="163"/>
      <c r="CQ48" s="163"/>
      <c r="CR48" s="163"/>
      <c r="CS48" s="163"/>
      <c r="CT48" s="163"/>
      <c r="CU48" s="163"/>
      <c r="CV48" s="163"/>
      <c r="CW48" s="163"/>
      <c r="CX48" s="110"/>
      <c r="CY48" s="111"/>
      <c r="CZ48" s="112"/>
      <c r="DA48" s="164"/>
      <c r="DB48" s="165"/>
      <c r="DC48" s="165"/>
      <c r="DD48" s="166"/>
      <c r="DE48" s="164"/>
      <c r="DF48" s="165"/>
      <c r="DG48" s="165"/>
      <c r="DH48" s="166"/>
      <c r="DI48" s="164"/>
      <c r="DJ48" s="166"/>
      <c r="DK48" s="164"/>
      <c r="DL48" s="166"/>
      <c r="DM48" s="164"/>
      <c r="DN48" s="166"/>
      <c r="DO48" s="164"/>
      <c r="DP48" s="166"/>
      <c r="DQ48" s="164"/>
      <c r="DR48" s="166"/>
      <c r="DS48" s="164"/>
      <c r="DT48" s="166"/>
      <c r="DU48" s="112"/>
      <c r="DV48" s="163"/>
      <c r="DW48" s="163"/>
      <c r="DX48" s="163"/>
      <c r="DY48" s="163"/>
      <c r="DZ48" s="163"/>
      <c r="EA48" s="163"/>
      <c r="EB48" s="163"/>
      <c r="EC48" s="163"/>
      <c r="ED48" s="163"/>
      <c r="EE48" s="110"/>
    </row>
    <row r="49" spans="1:135" x14ac:dyDescent="0.25">
      <c r="A49" s="112" t="s">
        <v>410</v>
      </c>
      <c r="B49" s="116" t="s">
        <v>867</v>
      </c>
      <c r="C49" s="117">
        <v>6</v>
      </c>
      <c r="D49" s="74" t="s">
        <v>411</v>
      </c>
      <c r="E49" s="112" t="s">
        <v>410</v>
      </c>
      <c r="F49" s="118">
        <v>52</v>
      </c>
      <c r="G49" s="119">
        <v>35</v>
      </c>
      <c r="H49" s="119">
        <v>25</v>
      </c>
      <c r="I49" s="120">
        <v>19</v>
      </c>
      <c r="J49" s="121">
        <v>35</v>
      </c>
      <c r="K49" s="122">
        <v>25</v>
      </c>
      <c r="L49" s="122">
        <v>19</v>
      </c>
      <c r="M49" s="123">
        <v>25</v>
      </c>
      <c r="N49" s="124">
        <v>2</v>
      </c>
      <c r="O49" s="125">
        <v>7</v>
      </c>
      <c r="P49" s="126">
        <v>2</v>
      </c>
      <c r="Q49" s="127">
        <v>2</v>
      </c>
      <c r="R49" s="128">
        <v>1</v>
      </c>
      <c r="S49" s="129">
        <v>0</v>
      </c>
      <c r="T49" s="130">
        <v>0</v>
      </c>
      <c r="U49" s="131">
        <v>0</v>
      </c>
      <c r="V49" s="132">
        <v>0</v>
      </c>
      <c r="W49" s="133">
        <v>0</v>
      </c>
      <c r="X49" s="134">
        <v>0</v>
      </c>
      <c r="Y49" s="135">
        <v>0</v>
      </c>
      <c r="Z49" s="100" t="s">
        <v>410</v>
      </c>
      <c r="AA49" s="136">
        <f t="shared" ref="AA49:AA55" si="144">AVERAGE(F49:I49)</f>
        <v>32.75</v>
      </c>
      <c r="AB49" s="137">
        <f t="shared" ref="AB49:AB55" si="145">AVERAGE(J49:M49)</f>
        <v>26</v>
      </c>
      <c r="AC49" s="138">
        <f t="shared" ref="AC49:AC55" si="146">AVERAGE(L49:M49)</f>
        <v>22</v>
      </c>
      <c r="AD49" s="139">
        <f t="shared" ref="AD49:AD55" si="147">AVERAGE(N49:O49)</f>
        <v>4.5</v>
      </c>
      <c r="AE49" s="140">
        <f t="shared" ref="AE49:AE55" si="148">AVERAGE(P49:Q49)</f>
        <v>2</v>
      </c>
      <c r="AF49" s="141">
        <f t="shared" ref="AF49:AF55" si="149">AVERAGE(R49:S49)</f>
        <v>0.5</v>
      </c>
      <c r="AG49" s="142">
        <f t="shared" ref="AG49:AG55" si="150">AVERAGE(T49:U49)</f>
        <v>0</v>
      </c>
      <c r="AH49" s="143">
        <f t="shared" ref="AH49:AH55" si="151">AVERAGE(V49:W49)</f>
        <v>0</v>
      </c>
      <c r="AI49" s="144">
        <f t="shared" ref="AI49:AI55" si="152">AVERAGE(X49:Y49)</f>
        <v>0</v>
      </c>
      <c r="AJ49" s="110"/>
      <c r="AK49" s="111"/>
      <c r="AL49" s="112" t="s">
        <v>410</v>
      </c>
      <c r="AM49" s="118">
        <v>109</v>
      </c>
      <c r="AN49" s="119">
        <v>67</v>
      </c>
      <c r="AO49" s="119">
        <v>30</v>
      </c>
      <c r="AP49" s="120">
        <v>28</v>
      </c>
      <c r="AQ49" s="121">
        <v>67</v>
      </c>
      <c r="AR49" s="122">
        <v>30</v>
      </c>
      <c r="AS49" s="122">
        <v>28</v>
      </c>
      <c r="AT49" s="123">
        <v>28</v>
      </c>
      <c r="AU49" s="124">
        <v>10</v>
      </c>
      <c r="AV49" s="125">
        <v>23</v>
      </c>
      <c r="AW49" s="126">
        <v>31</v>
      </c>
      <c r="AX49" s="127">
        <v>15</v>
      </c>
      <c r="AY49" s="128">
        <v>15</v>
      </c>
      <c r="AZ49" s="129">
        <v>5</v>
      </c>
      <c r="BA49" s="130">
        <v>9</v>
      </c>
      <c r="BB49" s="131">
        <v>7</v>
      </c>
      <c r="BC49" s="132">
        <v>9</v>
      </c>
      <c r="BD49" s="133">
        <v>7</v>
      </c>
      <c r="BE49" s="134">
        <v>3</v>
      </c>
      <c r="BF49" s="135">
        <v>11</v>
      </c>
      <c r="BG49" s="100" t="s">
        <v>410</v>
      </c>
      <c r="BH49" s="136">
        <f t="shared" ref="BH49:BH55" si="153">AVERAGE(AM49:AP49)</f>
        <v>58.5</v>
      </c>
      <c r="BI49" s="137">
        <f t="shared" ref="BI49:BI55" si="154">AVERAGE(AQ49:AT49)</f>
        <v>38.25</v>
      </c>
      <c r="BJ49" s="138">
        <f t="shared" ref="BJ49:BJ55" si="155">AVERAGE(AS49:AT49)</f>
        <v>28</v>
      </c>
      <c r="BK49" s="139">
        <f t="shared" ref="BK49:BK55" si="156">AVERAGE(AU49:AV49)</f>
        <v>16.5</v>
      </c>
      <c r="BL49" s="140">
        <f t="shared" ref="BL49:BL55" si="157">AVERAGE(AW49:AX49)</f>
        <v>23</v>
      </c>
      <c r="BM49" s="141">
        <f t="shared" ref="BM49:BM55" si="158">AVERAGE(AY49:AZ49)</f>
        <v>10</v>
      </c>
      <c r="BN49" s="142">
        <f t="shared" ref="BN49:BN55" si="159">AVERAGE(BA49:BB49)</f>
        <v>8</v>
      </c>
      <c r="BO49" s="143">
        <f t="shared" ref="BO49:BO55" si="160">AVERAGE(BC49:BD49)</f>
        <v>8</v>
      </c>
      <c r="BP49" s="144">
        <f t="shared" ref="BP49:BP55" si="161">AVERAGE(BE49:BF49)</f>
        <v>7</v>
      </c>
      <c r="BQ49" s="110"/>
      <c r="BR49" s="111"/>
      <c r="BS49" s="112" t="s">
        <v>410</v>
      </c>
      <c r="BT49" s="118">
        <v>48</v>
      </c>
      <c r="BU49" s="119">
        <v>18</v>
      </c>
      <c r="BV49" s="119">
        <v>6</v>
      </c>
      <c r="BW49" s="120">
        <v>5</v>
      </c>
      <c r="BX49" s="121">
        <v>18</v>
      </c>
      <c r="BY49" s="122">
        <v>6</v>
      </c>
      <c r="BZ49" s="122">
        <v>5</v>
      </c>
      <c r="CA49" s="123">
        <v>10</v>
      </c>
      <c r="CB49" s="124">
        <v>2</v>
      </c>
      <c r="CC49" s="125">
        <v>29</v>
      </c>
      <c r="CD49" s="126">
        <v>6</v>
      </c>
      <c r="CE49" s="127">
        <v>9</v>
      </c>
      <c r="CF49" s="128">
        <v>3</v>
      </c>
      <c r="CG49" s="129">
        <v>0</v>
      </c>
      <c r="CH49" s="130">
        <v>6</v>
      </c>
      <c r="CI49" s="131">
        <v>3</v>
      </c>
      <c r="CJ49" s="132">
        <v>3</v>
      </c>
      <c r="CK49" s="133">
        <v>1</v>
      </c>
      <c r="CL49" s="134">
        <v>0</v>
      </c>
      <c r="CM49" s="135">
        <v>3</v>
      </c>
      <c r="CN49" s="100" t="s">
        <v>410</v>
      </c>
      <c r="CO49" s="136">
        <f t="shared" ref="CO49:CO55" si="162">AVERAGE(BT49:BW49)</f>
        <v>19.25</v>
      </c>
      <c r="CP49" s="137">
        <f t="shared" ref="CP49:CP55" si="163">AVERAGE(BX49:CA49)</f>
        <v>9.75</v>
      </c>
      <c r="CQ49" s="138">
        <f t="shared" ref="CQ49:CQ55" si="164">AVERAGE(BZ49:CA49)</f>
        <v>7.5</v>
      </c>
      <c r="CR49" s="139">
        <f t="shared" ref="CR49:CR55" si="165">AVERAGE(CB49:CC49)</f>
        <v>15.5</v>
      </c>
      <c r="CS49" s="140">
        <f t="shared" ref="CS49:CS55" si="166">AVERAGE(CD49:CE49)</f>
        <v>7.5</v>
      </c>
      <c r="CT49" s="141">
        <f t="shared" ref="CT49:CT55" si="167">AVERAGE(CF49:CG49)</f>
        <v>1.5</v>
      </c>
      <c r="CU49" s="142">
        <f t="shared" ref="CU49:CU55" si="168">AVERAGE(CH49:CI49)</f>
        <v>4.5</v>
      </c>
      <c r="CV49" s="143">
        <f t="shared" ref="CV49:CV55" si="169">AVERAGE(CJ49:CK49)</f>
        <v>2</v>
      </c>
      <c r="CW49" s="144">
        <f t="shared" ref="CW49:CW55" si="170">AVERAGE(CL49:CM49)</f>
        <v>1.5</v>
      </c>
      <c r="CX49" s="110"/>
      <c r="CY49" s="111"/>
      <c r="CZ49" s="112" t="s">
        <v>410</v>
      </c>
      <c r="DA49" s="145">
        <v>0.85699999999999998</v>
      </c>
      <c r="DB49" s="146">
        <v>7.6999999999999999E-2</v>
      </c>
      <c r="DC49" s="146">
        <v>0.125</v>
      </c>
      <c r="DD49" s="147">
        <v>0.05</v>
      </c>
      <c r="DE49" s="148">
        <v>7.6999999999999999E-2</v>
      </c>
      <c r="DF49" s="149">
        <v>0.125</v>
      </c>
      <c r="DG49" s="149">
        <v>0.05</v>
      </c>
      <c r="DH49" s="150">
        <v>5.1999999999999998E-2</v>
      </c>
      <c r="DI49" s="151">
        <v>1.9770000000000001</v>
      </c>
      <c r="DJ49" s="152">
        <v>0.52</v>
      </c>
      <c r="DK49" s="153">
        <v>0.65</v>
      </c>
      <c r="DL49" s="154">
        <v>0.63</v>
      </c>
      <c r="DM49" s="155">
        <v>27.021999999999998</v>
      </c>
      <c r="DN49" s="156">
        <v>1.7649999999999999</v>
      </c>
      <c r="DO49" s="157">
        <v>1.2949999999999999</v>
      </c>
      <c r="DP49" s="158">
        <v>2.4980000000000002</v>
      </c>
      <c r="DQ49" s="159">
        <v>16.835000000000001</v>
      </c>
      <c r="DR49" s="160">
        <v>11.843</v>
      </c>
      <c r="DS49" s="161">
        <v>4.3929999999999998</v>
      </c>
      <c r="DT49" s="162">
        <v>22.736999999999998</v>
      </c>
      <c r="DU49" s="100" t="s">
        <v>410</v>
      </c>
      <c r="DV49" s="136">
        <f t="shared" ref="DV49:DV55" si="171">AVERAGE(DA49:DD49)</f>
        <v>0.27725</v>
      </c>
      <c r="DW49" s="137">
        <f t="shared" ref="DW49:DW55" si="172">AVERAGE(DE49:DH49)</f>
        <v>7.5999999999999998E-2</v>
      </c>
      <c r="DX49" s="138">
        <f t="shared" ref="DX49:DX55" si="173">AVERAGE(DG49:DH49)</f>
        <v>5.1000000000000004E-2</v>
      </c>
      <c r="DY49" s="139">
        <f t="shared" ref="DY49:DY55" si="174">AVERAGE(DI49:DJ49)</f>
        <v>1.2484999999999999</v>
      </c>
      <c r="DZ49" s="140">
        <f t="shared" ref="DZ49:DZ55" si="175">AVERAGE(DK49:DL49)</f>
        <v>0.64</v>
      </c>
      <c r="EA49" s="141">
        <f t="shared" ref="EA49:EA55" si="176">AVERAGE(DM49:DN49)</f>
        <v>14.3935</v>
      </c>
      <c r="EB49" s="142">
        <f t="shared" ref="EB49:EB55" si="177">AVERAGE(DO49:DP49)</f>
        <v>1.8965000000000001</v>
      </c>
      <c r="EC49" s="143">
        <f t="shared" ref="EC49:EC55" si="178">AVERAGE(DQ49:DR49)</f>
        <v>14.339</v>
      </c>
      <c r="ED49" s="144">
        <f t="shared" ref="ED49:ED55" si="179">AVERAGE(DS49:DT49)</f>
        <v>13.565</v>
      </c>
      <c r="EE49" s="110"/>
    </row>
    <row r="50" spans="1:135" x14ac:dyDescent="0.25">
      <c r="A50" s="112" t="s">
        <v>412</v>
      </c>
      <c r="B50" s="116" t="s">
        <v>867</v>
      </c>
      <c r="C50" s="117">
        <v>16</v>
      </c>
      <c r="D50" s="74" t="s">
        <v>411</v>
      </c>
      <c r="E50" s="112" t="s">
        <v>412</v>
      </c>
      <c r="F50" s="118">
        <v>36</v>
      </c>
      <c r="G50" s="119">
        <v>24</v>
      </c>
      <c r="H50" s="119">
        <v>28</v>
      </c>
      <c r="I50" s="120">
        <v>25</v>
      </c>
      <c r="J50" s="121">
        <v>24</v>
      </c>
      <c r="K50" s="122">
        <v>24</v>
      </c>
      <c r="L50" s="122">
        <v>28</v>
      </c>
      <c r="M50" s="123">
        <v>25</v>
      </c>
      <c r="N50" s="124">
        <v>8</v>
      </c>
      <c r="O50" s="125">
        <v>7</v>
      </c>
      <c r="P50" s="126">
        <v>5</v>
      </c>
      <c r="Q50" s="127">
        <v>3</v>
      </c>
      <c r="R50" s="128">
        <v>0</v>
      </c>
      <c r="S50" s="129">
        <v>1</v>
      </c>
      <c r="T50" s="130">
        <v>0</v>
      </c>
      <c r="U50" s="131">
        <v>0</v>
      </c>
      <c r="V50" s="132">
        <v>0</v>
      </c>
      <c r="W50" s="133">
        <v>0</v>
      </c>
      <c r="X50" s="134">
        <v>0</v>
      </c>
      <c r="Y50" s="135">
        <v>0</v>
      </c>
      <c r="Z50" s="100" t="s">
        <v>412</v>
      </c>
      <c r="AA50" s="136">
        <f t="shared" si="144"/>
        <v>28.25</v>
      </c>
      <c r="AB50" s="137">
        <f t="shared" si="145"/>
        <v>25.25</v>
      </c>
      <c r="AC50" s="138">
        <f t="shared" si="146"/>
        <v>26.5</v>
      </c>
      <c r="AD50" s="139">
        <f t="shared" si="147"/>
        <v>7.5</v>
      </c>
      <c r="AE50" s="140">
        <f t="shared" si="148"/>
        <v>4</v>
      </c>
      <c r="AF50" s="141">
        <f t="shared" si="149"/>
        <v>0.5</v>
      </c>
      <c r="AG50" s="142">
        <f t="shared" si="150"/>
        <v>0</v>
      </c>
      <c r="AH50" s="143">
        <f t="shared" si="151"/>
        <v>0</v>
      </c>
      <c r="AI50" s="144">
        <f t="shared" si="152"/>
        <v>0</v>
      </c>
      <c r="AJ50" s="110"/>
      <c r="AK50" s="111"/>
      <c r="AL50" s="112" t="s">
        <v>412</v>
      </c>
      <c r="AM50" s="118">
        <v>70</v>
      </c>
      <c r="AN50" s="119">
        <v>45</v>
      </c>
      <c r="AO50" s="119">
        <v>56</v>
      </c>
      <c r="AP50" s="120">
        <v>36</v>
      </c>
      <c r="AQ50" s="121">
        <v>45</v>
      </c>
      <c r="AR50" s="122">
        <v>45</v>
      </c>
      <c r="AS50" s="122">
        <v>56</v>
      </c>
      <c r="AT50" s="123">
        <v>36</v>
      </c>
      <c r="AU50" s="124">
        <v>26</v>
      </c>
      <c r="AV50" s="125">
        <v>28</v>
      </c>
      <c r="AW50" s="126">
        <v>32</v>
      </c>
      <c r="AX50" s="127">
        <v>22</v>
      </c>
      <c r="AY50" s="128">
        <v>10</v>
      </c>
      <c r="AZ50" s="129">
        <v>13</v>
      </c>
      <c r="BA50" s="130">
        <v>22</v>
      </c>
      <c r="BB50" s="131">
        <v>15</v>
      </c>
      <c r="BC50" s="132">
        <v>9</v>
      </c>
      <c r="BD50" s="133">
        <v>6</v>
      </c>
      <c r="BE50" s="134">
        <v>12</v>
      </c>
      <c r="BF50" s="135">
        <v>6</v>
      </c>
      <c r="BG50" s="100" t="s">
        <v>412</v>
      </c>
      <c r="BH50" s="136">
        <f t="shared" si="153"/>
        <v>51.75</v>
      </c>
      <c r="BI50" s="137">
        <f t="shared" si="154"/>
        <v>45.5</v>
      </c>
      <c r="BJ50" s="138">
        <f t="shared" si="155"/>
        <v>46</v>
      </c>
      <c r="BK50" s="139">
        <f t="shared" si="156"/>
        <v>27</v>
      </c>
      <c r="BL50" s="140">
        <f t="shared" si="157"/>
        <v>27</v>
      </c>
      <c r="BM50" s="141">
        <f t="shared" si="158"/>
        <v>11.5</v>
      </c>
      <c r="BN50" s="142">
        <f t="shared" si="159"/>
        <v>18.5</v>
      </c>
      <c r="BO50" s="143">
        <f t="shared" si="160"/>
        <v>7.5</v>
      </c>
      <c r="BP50" s="144">
        <f t="shared" si="161"/>
        <v>9</v>
      </c>
      <c r="BQ50" s="110"/>
      <c r="BR50" s="111"/>
      <c r="BS50" s="112" t="s">
        <v>412</v>
      </c>
      <c r="BT50" s="118">
        <v>28</v>
      </c>
      <c r="BU50" s="119">
        <v>21</v>
      </c>
      <c r="BV50" s="119">
        <v>17</v>
      </c>
      <c r="BW50" s="120">
        <v>14</v>
      </c>
      <c r="BX50" s="121">
        <v>21</v>
      </c>
      <c r="BY50" s="122">
        <v>21</v>
      </c>
      <c r="BZ50" s="122">
        <v>17</v>
      </c>
      <c r="CA50" s="123">
        <v>14</v>
      </c>
      <c r="CB50" s="124">
        <v>14</v>
      </c>
      <c r="CC50" s="125">
        <v>10</v>
      </c>
      <c r="CD50" s="126">
        <v>6</v>
      </c>
      <c r="CE50" s="127">
        <v>11</v>
      </c>
      <c r="CF50" s="128">
        <v>3</v>
      </c>
      <c r="CG50" s="129">
        <v>2</v>
      </c>
      <c r="CH50" s="130">
        <v>4</v>
      </c>
      <c r="CI50" s="131">
        <v>4</v>
      </c>
      <c r="CJ50" s="132">
        <v>3</v>
      </c>
      <c r="CK50" s="133">
        <v>1</v>
      </c>
      <c r="CL50" s="134">
        <v>2</v>
      </c>
      <c r="CM50" s="135">
        <v>1</v>
      </c>
      <c r="CN50" s="100" t="s">
        <v>412</v>
      </c>
      <c r="CO50" s="136">
        <f t="shared" si="162"/>
        <v>20</v>
      </c>
      <c r="CP50" s="137">
        <f t="shared" si="163"/>
        <v>18.25</v>
      </c>
      <c r="CQ50" s="138">
        <f t="shared" si="164"/>
        <v>15.5</v>
      </c>
      <c r="CR50" s="139">
        <f t="shared" si="165"/>
        <v>12</v>
      </c>
      <c r="CS50" s="140">
        <f t="shared" si="166"/>
        <v>8.5</v>
      </c>
      <c r="CT50" s="141">
        <f t="shared" si="167"/>
        <v>2.5</v>
      </c>
      <c r="CU50" s="142">
        <f t="shared" si="168"/>
        <v>4</v>
      </c>
      <c r="CV50" s="143">
        <f t="shared" si="169"/>
        <v>2</v>
      </c>
      <c r="CW50" s="144">
        <f t="shared" si="170"/>
        <v>1.5</v>
      </c>
      <c r="CX50" s="110"/>
      <c r="CY50" s="111"/>
      <c r="CZ50" s="112" t="s">
        <v>412</v>
      </c>
      <c r="DA50" s="145">
        <v>1.7450000000000001</v>
      </c>
      <c r="DB50" s="146">
        <v>0.38700000000000001</v>
      </c>
      <c r="DC50" s="146">
        <v>0.22</v>
      </c>
      <c r="DD50" s="147">
        <v>0.13800000000000001</v>
      </c>
      <c r="DE50" s="148">
        <v>0.38700000000000001</v>
      </c>
      <c r="DF50" s="149">
        <v>0.38700000000000001</v>
      </c>
      <c r="DG50" s="149">
        <v>0.22</v>
      </c>
      <c r="DH50" s="150">
        <v>0.13800000000000001</v>
      </c>
      <c r="DI50" s="151">
        <v>0.108</v>
      </c>
      <c r="DJ50" s="152">
        <v>0.125</v>
      </c>
      <c r="DK50" s="153">
        <v>0.10299999999999999</v>
      </c>
      <c r="DL50" s="154">
        <v>0.73199999999999998</v>
      </c>
      <c r="DM50" s="155">
        <v>1.2270000000000001</v>
      </c>
      <c r="DN50" s="156">
        <v>4.0599999999999996</v>
      </c>
      <c r="DO50" s="157">
        <v>0.68300000000000005</v>
      </c>
      <c r="DP50" s="158">
        <v>1.1919999999999999</v>
      </c>
      <c r="DQ50" s="159">
        <v>0.40500000000000003</v>
      </c>
      <c r="DR50" s="160">
        <v>1.3879999999999999</v>
      </c>
      <c r="DS50" s="161">
        <v>1.7649999999999999</v>
      </c>
      <c r="DT50" s="162">
        <v>1.238</v>
      </c>
      <c r="DU50" s="100" t="s">
        <v>412</v>
      </c>
      <c r="DV50" s="136">
        <f t="shared" si="171"/>
        <v>0.62250000000000005</v>
      </c>
      <c r="DW50" s="137">
        <f t="shared" si="172"/>
        <v>0.28300000000000003</v>
      </c>
      <c r="DX50" s="138">
        <f t="shared" si="173"/>
        <v>0.17899999999999999</v>
      </c>
      <c r="DY50" s="139">
        <f t="shared" si="174"/>
        <v>0.11649999999999999</v>
      </c>
      <c r="DZ50" s="140">
        <f t="shared" si="175"/>
        <v>0.41749999999999998</v>
      </c>
      <c r="EA50" s="141">
        <f t="shared" si="176"/>
        <v>2.6435</v>
      </c>
      <c r="EB50" s="142">
        <f t="shared" si="177"/>
        <v>0.9375</v>
      </c>
      <c r="EC50" s="143">
        <f t="shared" si="178"/>
        <v>0.89649999999999996</v>
      </c>
      <c r="ED50" s="144">
        <f t="shared" si="179"/>
        <v>1.5015000000000001</v>
      </c>
      <c r="EE50" s="110"/>
    </row>
    <row r="51" spans="1:135" x14ac:dyDescent="0.25">
      <c r="A51" s="112" t="s">
        <v>413</v>
      </c>
      <c r="B51" s="116" t="s">
        <v>867</v>
      </c>
      <c r="C51" s="117">
        <v>16</v>
      </c>
      <c r="D51" s="74" t="s">
        <v>411</v>
      </c>
      <c r="E51" s="112" t="s">
        <v>413</v>
      </c>
      <c r="F51" s="118">
        <v>28</v>
      </c>
      <c r="G51" s="119">
        <v>24</v>
      </c>
      <c r="H51" s="119">
        <v>29</v>
      </c>
      <c r="I51" s="120">
        <v>33</v>
      </c>
      <c r="J51" s="121">
        <v>24</v>
      </c>
      <c r="K51" s="122">
        <v>24</v>
      </c>
      <c r="L51" s="122">
        <v>29</v>
      </c>
      <c r="M51" s="123">
        <v>33</v>
      </c>
      <c r="N51" s="124">
        <v>11</v>
      </c>
      <c r="O51" s="125">
        <v>9</v>
      </c>
      <c r="P51" s="126">
        <v>10</v>
      </c>
      <c r="Q51" s="127">
        <v>9</v>
      </c>
      <c r="R51" s="128">
        <v>5</v>
      </c>
      <c r="S51" s="129">
        <v>8</v>
      </c>
      <c r="T51" s="130">
        <v>2</v>
      </c>
      <c r="U51" s="131">
        <v>3</v>
      </c>
      <c r="V51" s="132">
        <v>0</v>
      </c>
      <c r="W51" s="133">
        <v>0</v>
      </c>
      <c r="X51" s="134">
        <v>0</v>
      </c>
      <c r="Y51" s="135">
        <v>0</v>
      </c>
      <c r="Z51" s="100" t="s">
        <v>413</v>
      </c>
      <c r="AA51" s="136">
        <f t="shared" si="144"/>
        <v>28.5</v>
      </c>
      <c r="AB51" s="137">
        <f t="shared" si="145"/>
        <v>27.5</v>
      </c>
      <c r="AC51" s="138">
        <f t="shared" si="146"/>
        <v>31</v>
      </c>
      <c r="AD51" s="139">
        <f t="shared" si="147"/>
        <v>10</v>
      </c>
      <c r="AE51" s="140">
        <f t="shared" si="148"/>
        <v>9.5</v>
      </c>
      <c r="AF51" s="141">
        <f t="shared" si="149"/>
        <v>6.5</v>
      </c>
      <c r="AG51" s="142">
        <f t="shared" si="150"/>
        <v>2.5</v>
      </c>
      <c r="AH51" s="143">
        <f t="shared" si="151"/>
        <v>0</v>
      </c>
      <c r="AI51" s="144">
        <f t="shared" si="152"/>
        <v>0</v>
      </c>
      <c r="AJ51" s="110"/>
      <c r="AK51" s="111"/>
      <c r="AL51" s="112" t="s">
        <v>413</v>
      </c>
      <c r="AM51" s="118">
        <v>43</v>
      </c>
      <c r="AN51" s="119">
        <v>37</v>
      </c>
      <c r="AO51" s="119">
        <v>35</v>
      </c>
      <c r="AP51" s="120">
        <v>49</v>
      </c>
      <c r="AQ51" s="121">
        <v>37</v>
      </c>
      <c r="AR51" s="122">
        <v>37</v>
      </c>
      <c r="AS51" s="122">
        <v>35</v>
      </c>
      <c r="AT51" s="123">
        <v>49</v>
      </c>
      <c r="AU51" s="124">
        <v>45</v>
      </c>
      <c r="AV51" s="125">
        <v>28</v>
      </c>
      <c r="AW51" s="126">
        <v>64</v>
      </c>
      <c r="AX51" s="127">
        <v>58</v>
      </c>
      <c r="AY51" s="128">
        <v>74</v>
      </c>
      <c r="AZ51" s="129">
        <v>115</v>
      </c>
      <c r="BA51" s="130">
        <v>71</v>
      </c>
      <c r="BB51" s="131">
        <v>86</v>
      </c>
      <c r="BC51" s="132">
        <v>42</v>
      </c>
      <c r="BD51" s="133">
        <v>33</v>
      </c>
      <c r="BE51" s="134">
        <v>22</v>
      </c>
      <c r="BF51" s="135">
        <v>25</v>
      </c>
      <c r="BG51" s="100" t="s">
        <v>413</v>
      </c>
      <c r="BH51" s="136">
        <f t="shared" si="153"/>
        <v>41</v>
      </c>
      <c r="BI51" s="137">
        <f t="shared" si="154"/>
        <v>39.5</v>
      </c>
      <c r="BJ51" s="138">
        <f t="shared" si="155"/>
        <v>42</v>
      </c>
      <c r="BK51" s="139">
        <f t="shared" si="156"/>
        <v>36.5</v>
      </c>
      <c r="BL51" s="140">
        <f t="shared" si="157"/>
        <v>61</v>
      </c>
      <c r="BM51" s="141">
        <f t="shared" si="158"/>
        <v>94.5</v>
      </c>
      <c r="BN51" s="142">
        <f t="shared" si="159"/>
        <v>78.5</v>
      </c>
      <c r="BO51" s="143">
        <f t="shared" si="160"/>
        <v>37.5</v>
      </c>
      <c r="BP51" s="144">
        <f t="shared" si="161"/>
        <v>23.5</v>
      </c>
      <c r="BQ51" s="110"/>
      <c r="BR51" s="111"/>
      <c r="BS51" s="112" t="s">
        <v>413</v>
      </c>
      <c r="BT51" s="118">
        <v>21</v>
      </c>
      <c r="BU51" s="119">
        <v>17</v>
      </c>
      <c r="BV51" s="119">
        <v>18</v>
      </c>
      <c r="BW51" s="120">
        <v>11</v>
      </c>
      <c r="BX51" s="121">
        <v>17</v>
      </c>
      <c r="BY51" s="122">
        <v>17</v>
      </c>
      <c r="BZ51" s="122">
        <v>18</v>
      </c>
      <c r="CA51" s="123">
        <v>11</v>
      </c>
      <c r="CB51" s="124">
        <v>9</v>
      </c>
      <c r="CC51" s="125">
        <v>12</v>
      </c>
      <c r="CD51" s="126">
        <v>6</v>
      </c>
      <c r="CE51" s="127">
        <v>27</v>
      </c>
      <c r="CF51" s="128">
        <v>28</v>
      </c>
      <c r="CG51" s="129">
        <v>13</v>
      </c>
      <c r="CH51" s="130">
        <v>8</v>
      </c>
      <c r="CI51" s="131">
        <v>20</v>
      </c>
      <c r="CJ51" s="132">
        <v>13</v>
      </c>
      <c r="CK51" s="133">
        <v>10</v>
      </c>
      <c r="CL51" s="134">
        <v>9</v>
      </c>
      <c r="CM51" s="135">
        <v>6</v>
      </c>
      <c r="CN51" s="100" t="s">
        <v>413</v>
      </c>
      <c r="CO51" s="136">
        <f t="shared" si="162"/>
        <v>16.75</v>
      </c>
      <c r="CP51" s="137">
        <f t="shared" si="163"/>
        <v>15.75</v>
      </c>
      <c r="CQ51" s="138">
        <f t="shared" si="164"/>
        <v>14.5</v>
      </c>
      <c r="CR51" s="139">
        <f t="shared" si="165"/>
        <v>10.5</v>
      </c>
      <c r="CS51" s="140">
        <f t="shared" si="166"/>
        <v>16.5</v>
      </c>
      <c r="CT51" s="141">
        <f t="shared" si="167"/>
        <v>20.5</v>
      </c>
      <c r="CU51" s="142">
        <f t="shared" si="168"/>
        <v>14</v>
      </c>
      <c r="CV51" s="143">
        <f t="shared" si="169"/>
        <v>11.5</v>
      </c>
      <c r="CW51" s="144">
        <f t="shared" si="170"/>
        <v>7.5</v>
      </c>
      <c r="CX51" s="110"/>
      <c r="CY51" s="111"/>
      <c r="CZ51" s="112" t="s">
        <v>413</v>
      </c>
      <c r="DA51" s="145">
        <v>5.4180000000000001</v>
      </c>
      <c r="DB51" s="146">
        <v>1.992</v>
      </c>
      <c r="DC51" s="146">
        <v>1.3620000000000001</v>
      </c>
      <c r="DD51" s="147">
        <v>0.45700000000000002</v>
      </c>
      <c r="DE51" s="148">
        <v>1.992</v>
      </c>
      <c r="DF51" s="149">
        <v>1.992</v>
      </c>
      <c r="DG51" s="149">
        <v>1.3620000000000001</v>
      </c>
      <c r="DH51" s="150">
        <v>0.45700000000000002</v>
      </c>
      <c r="DI51" s="151">
        <v>4.2999999999999997E-2</v>
      </c>
      <c r="DJ51" s="152">
        <v>5.58</v>
      </c>
      <c r="DK51" s="153">
        <v>0.88300000000000001</v>
      </c>
      <c r="DL51" s="154">
        <v>0.40200000000000002</v>
      </c>
      <c r="DM51" s="155">
        <v>0.52700000000000002</v>
      </c>
      <c r="DN51" s="156">
        <v>0.52300000000000002</v>
      </c>
      <c r="DO51" s="157">
        <v>0.33800000000000002</v>
      </c>
      <c r="DP51" s="158">
        <v>0.25700000000000001</v>
      </c>
      <c r="DQ51" s="159">
        <v>0.255</v>
      </c>
      <c r="DR51" s="160">
        <v>1.8720000000000001</v>
      </c>
      <c r="DS51" s="161">
        <v>0.64300000000000002</v>
      </c>
      <c r="DT51" s="162">
        <v>1.083</v>
      </c>
      <c r="DU51" s="100" t="s">
        <v>413</v>
      </c>
      <c r="DV51" s="136">
        <f t="shared" si="171"/>
        <v>2.3072500000000002</v>
      </c>
      <c r="DW51" s="137">
        <f t="shared" si="172"/>
        <v>1.45075</v>
      </c>
      <c r="DX51" s="138">
        <f t="shared" si="173"/>
        <v>0.90950000000000009</v>
      </c>
      <c r="DY51" s="139">
        <f t="shared" si="174"/>
        <v>2.8115000000000001</v>
      </c>
      <c r="DZ51" s="140">
        <f t="shared" si="175"/>
        <v>0.64250000000000007</v>
      </c>
      <c r="EA51" s="141">
        <f t="shared" si="176"/>
        <v>0.52500000000000002</v>
      </c>
      <c r="EB51" s="142">
        <f t="shared" si="177"/>
        <v>0.29749999999999999</v>
      </c>
      <c r="EC51" s="143">
        <f t="shared" si="178"/>
        <v>1.0635000000000001</v>
      </c>
      <c r="ED51" s="144">
        <f t="shared" si="179"/>
        <v>0.86299999999999999</v>
      </c>
      <c r="EE51" s="110"/>
    </row>
    <row r="52" spans="1:135" x14ac:dyDescent="0.25">
      <c r="A52" s="112" t="s">
        <v>414</v>
      </c>
      <c r="B52" s="116" t="s">
        <v>868</v>
      </c>
      <c r="C52" s="117">
        <v>3</v>
      </c>
      <c r="D52" s="74" t="s">
        <v>411</v>
      </c>
      <c r="E52" s="112" t="s">
        <v>414</v>
      </c>
      <c r="F52" s="118">
        <v>19</v>
      </c>
      <c r="G52" s="119">
        <v>20</v>
      </c>
      <c r="H52" s="119">
        <v>15</v>
      </c>
      <c r="I52" s="120">
        <v>13</v>
      </c>
      <c r="J52" s="121">
        <v>19</v>
      </c>
      <c r="K52" s="122">
        <v>20</v>
      </c>
      <c r="L52" s="122">
        <v>15</v>
      </c>
      <c r="M52" s="123">
        <v>13</v>
      </c>
      <c r="N52" s="124">
        <v>4</v>
      </c>
      <c r="O52" s="125">
        <v>4</v>
      </c>
      <c r="P52" s="126">
        <v>6</v>
      </c>
      <c r="Q52" s="127">
        <v>3</v>
      </c>
      <c r="R52" s="128">
        <v>1</v>
      </c>
      <c r="S52" s="129">
        <v>1</v>
      </c>
      <c r="T52" s="130">
        <v>0</v>
      </c>
      <c r="U52" s="131">
        <v>0</v>
      </c>
      <c r="V52" s="132">
        <v>0</v>
      </c>
      <c r="W52" s="133">
        <v>0</v>
      </c>
      <c r="X52" s="134">
        <v>0</v>
      </c>
      <c r="Y52" s="135">
        <v>0</v>
      </c>
      <c r="Z52" s="100" t="s">
        <v>414</v>
      </c>
      <c r="AA52" s="136">
        <f t="shared" si="144"/>
        <v>16.75</v>
      </c>
      <c r="AB52" s="137">
        <f t="shared" si="145"/>
        <v>16.75</v>
      </c>
      <c r="AC52" s="138">
        <f t="shared" si="146"/>
        <v>14</v>
      </c>
      <c r="AD52" s="139">
        <f t="shared" si="147"/>
        <v>4</v>
      </c>
      <c r="AE52" s="140">
        <f t="shared" si="148"/>
        <v>4.5</v>
      </c>
      <c r="AF52" s="141">
        <f t="shared" si="149"/>
        <v>1</v>
      </c>
      <c r="AG52" s="142">
        <f t="shared" si="150"/>
        <v>0</v>
      </c>
      <c r="AH52" s="143">
        <f t="shared" si="151"/>
        <v>0</v>
      </c>
      <c r="AI52" s="144">
        <f t="shared" si="152"/>
        <v>0</v>
      </c>
      <c r="AJ52" s="110"/>
      <c r="AK52" s="111"/>
      <c r="AL52" s="112" t="s">
        <v>414</v>
      </c>
      <c r="AM52" s="118">
        <v>26</v>
      </c>
      <c r="AN52" s="119">
        <v>35</v>
      </c>
      <c r="AO52" s="119">
        <v>29</v>
      </c>
      <c r="AP52" s="120">
        <v>20</v>
      </c>
      <c r="AQ52" s="121">
        <v>26</v>
      </c>
      <c r="AR52" s="122">
        <v>35</v>
      </c>
      <c r="AS52" s="122">
        <v>29</v>
      </c>
      <c r="AT52" s="123">
        <v>20</v>
      </c>
      <c r="AU52" s="124">
        <v>15</v>
      </c>
      <c r="AV52" s="125">
        <v>19</v>
      </c>
      <c r="AW52" s="126">
        <v>38</v>
      </c>
      <c r="AX52" s="127">
        <v>25</v>
      </c>
      <c r="AY52" s="128">
        <v>14</v>
      </c>
      <c r="AZ52" s="129">
        <v>20</v>
      </c>
      <c r="BA52" s="130">
        <v>17</v>
      </c>
      <c r="BB52" s="131">
        <v>9</v>
      </c>
      <c r="BC52" s="132">
        <v>9</v>
      </c>
      <c r="BD52" s="133">
        <v>10</v>
      </c>
      <c r="BE52" s="134">
        <v>10</v>
      </c>
      <c r="BF52" s="135">
        <v>7</v>
      </c>
      <c r="BG52" s="100" t="s">
        <v>414</v>
      </c>
      <c r="BH52" s="136">
        <f t="shared" si="153"/>
        <v>27.5</v>
      </c>
      <c r="BI52" s="137">
        <f t="shared" si="154"/>
        <v>27.5</v>
      </c>
      <c r="BJ52" s="138">
        <f t="shared" si="155"/>
        <v>24.5</v>
      </c>
      <c r="BK52" s="139">
        <f t="shared" si="156"/>
        <v>17</v>
      </c>
      <c r="BL52" s="140">
        <f t="shared" si="157"/>
        <v>31.5</v>
      </c>
      <c r="BM52" s="141">
        <f t="shared" si="158"/>
        <v>17</v>
      </c>
      <c r="BN52" s="142">
        <f t="shared" si="159"/>
        <v>13</v>
      </c>
      <c r="BO52" s="143">
        <f t="shared" si="160"/>
        <v>9.5</v>
      </c>
      <c r="BP52" s="144">
        <f t="shared" si="161"/>
        <v>8.5</v>
      </c>
      <c r="BQ52" s="110"/>
      <c r="BR52" s="111"/>
      <c r="BS52" s="112" t="s">
        <v>414</v>
      </c>
      <c r="BT52" s="118">
        <v>13</v>
      </c>
      <c r="BU52" s="119">
        <v>6</v>
      </c>
      <c r="BV52" s="119">
        <v>16</v>
      </c>
      <c r="BW52" s="120">
        <v>7</v>
      </c>
      <c r="BX52" s="121">
        <v>13</v>
      </c>
      <c r="BY52" s="122">
        <v>6</v>
      </c>
      <c r="BZ52" s="122">
        <v>16</v>
      </c>
      <c r="CA52" s="123">
        <v>7</v>
      </c>
      <c r="CB52" s="124">
        <v>5</v>
      </c>
      <c r="CC52" s="125">
        <v>4</v>
      </c>
      <c r="CD52" s="126">
        <v>8</v>
      </c>
      <c r="CE52" s="127">
        <v>13</v>
      </c>
      <c r="CF52" s="128">
        <v>5</v>
      </c>
      <c r="CG52" s="129">
        <v>4</v>
      </c>
      <c r="CH52" s="130">
        <v>5</v>
      </c>
      <c r="CI52" s="131">
        <v>4</v>
      </c>
      <c r="CJ52" s="132">
        <v>5</v>
      </c>
      <c r="CK52" s="133">
        <v>1</v>
      </c>
      <c r="CL52" s="134">
        <v>2</v>
      </c>
      <c r="CM52" s="135">
        <v>0</v>
      </c>
      <c r="CN52" s="100" t="s">
        <v>414</v>
      </c>
      <c r="CO52" s="136">
        <f t="shared" si="162"/>
        <v>10.5</v>
      </c>
      <c r="CP52" s="137">
        <f t="shared" si="163"/>
        <v>10.5</v>
      </c>
      <c r="CQ52" s="138">
        <f t="shared" si="164"/>
        <v>11.5</v>
      </c>
      <c r="CR52" s="139">
        <f t="shared" si="165"/>
        <v>4.5</v>
      </c>
      <c r="CS52" s="140">
        <f t="shared" si="166"/>
        <v>10.5</v>
      </c>
      <c r="CT52" s="141">
        <f t="shared" si="167"/>
        <v>4.5</v>
      </c>
      <c r="CU52" s="142">
        <f t="shared" si="168"/>
        <v>4.5</v>
      </c>
      <c r="CV52" s="143">
        <f t="shared" si="169"/>
        <v>3</v>
      </c>
      <c r="CW52" s="144">
        <f t="shared" si="170"/>
        <v>1</v>
      </c>
      <c r="CX52" s="110"/>
      <c r="CY52" s="111"/>
      <c r="CZ52" s="112" t="s">
        <v>414</v>
      </c>
      <c r="DA52" s="145">
        <v>2.87</v>
      </c>
      <c r="DB52" s="146">
        <v>0.627</v>
      </c>
      <c r="DC52" s="146">
        <v>1.978</v>
      </c>
      <c r="DD52" s="147">
        <v>1.667</v>
      </c>
      <c r="DE52" s="148">
        <v>2.87</v>
      </c>
      <c r="DF52" s="149">
        <v>0.627</v>
      </c>
      <c r="DG52" s="149">
        <v>1.978</v>
      </c>
      <c r="DH52" s="150">
        <v>1.667</v>
      </c>
      <c r="DI52" s="151">
        <v>0.60499999999999998</v>
      </c>
      <c r="DJ52" s="152">
        <v>0.40300000000000002</v>
      </c>
      <c r="DK52" s="153">
        <v>0.72</v>
      </c>
      <c r="DL52" s="154">
        <v>3.1419999999999999</v>
      </c>
      <c r="DM52" s="155">
        <v>5.67</v>
      </c>
      <c r="DN52" s="156">
        <v>2.3420000000000001</v>
      </c>
      <c r="DO52" s="157">
        <v>0.875</v>
      </c>
      <c r="DP52" s="158">
        <v>0.28299999999999997</v>
      </c>
      <c r="DQ52" s="159">
        <v>0.14199999999999999</v>
      </c>
      <c r="DR52" s="160">
        <v>3.6520000000000001</v>
      </c>
      <c r="DS52" s="161">
        <v>3.0920000000000001</v>
      </c>
      <c r="DT52" s="162">
        <v>22.695</v>
      </c>
      <c r="DU52" s="100" t="s">
        <v>414</v>
      </c>
      <c r="DV52" s="136">
        <f t="shared" si="171"/>
        <v>1.7854999999999999</v>
      </c>
      <c r="DW52" s="137">
        <f t="shared" si="172"/>
        <v>1.7854999999999999</v>
      </c>
      <c r="DX52" s="138">
        <f t="shared" si="173"/>
        <v>1.8225</v>
      </c>
      <c r="DY52" s="139">
        <f t="shared" si="174"/>
        <v>0.504</v>
      </c>
      <c r="DZ52" s="140">
        <f t="shared" si="175"/>
        <v>1.931</v>
      </c>
      <c r="EA52" s="141">
        <f t="shared" si="176"/>
        <v>4.0060000000000002</v>
      </c>
      <c r="EB52" s="142">
        <f t="shared" si="177"/>
        <v>0.57899999999999996</v>
      </c>
      <c r="EC52" s="143">
        <f t="shared" si="178"/>
        <v>1.897</v>
      </c>
      <c r="ED52" s="144">
        <f t="shared" si="179"/>
        <v>12.8935</v>
      </c>
      <c r="EE52" s="110"/>
    </row>
    <row r="53" spans="1:135" x14ac:dyDescent="0.25">
      <c r="A53" s="112" t="s">
        <v>415</v>
      </c>
      <c r="B53" s="116" t="s">
        <v>868</v>
      </c>
      <c r="C53" s="117">
        <v>3</v>
      </c>
      <c r="D53" s="74" t="s">
        <v>411</v>
      </c>
      <c r="E53" s="112" t="s">
        <v>415</v>
      </c>
      <c r="F53" s="118">
        <v>45</v>
      </c>
      <c r="G53" s="119">
        <v>64</v>
      </c>
      <c r="H53" s="119">
        <v>61</v>
      </c>
      <c r="I53" s="120">
        <v>46</v>
      </c>
      <c r="J53" s="121">
        <v>45</v>
      </c>
      <c r="K53" s="122">
        <v>64</v>
      </c>
      <c r="L53" s="122">
        <v>61</v>
      </c>
      <c r="M53" s="123">
        <v>46</v>
      </c>
      <c r="N53" s="124">
        <v>13</v>
      </c>
      <c r="O53" s="125">
        <v>12</v>
      </c>
      <c r="P53" s="126">
        <v>3</v>
      </c>
      <c r="Q53" s="127">
        <v>7</v>
      </c>
      <c r="R53" s="128">
        <v>3</v>
      </c>
      <c r="S53" s="129">
        <v>6</v>
      </c>
      <c r="T53" s="130">
        <v>3</v>
      </c>
      <c r="U53" s="131">
        <v>1</v>
      </c>
      <c r="V53" s="132">
        <v>0</v>
      </c>
      <c r="W53" s="133">
        <v>0</v>
      </c>
      <c r="X53" s="134">
        <v>0</v>
      </c>
      <c r="Y53" s="135">
        <v>0</v>
      </c>
      <c r="Z53" s="100" t="s">
        <v>415</v>
      </c>
      <c r="AA53" s="136">
        <f t="shared" si="144"/>
        <v>54</v>
      </c>
      <c r="AB53" s="137">
        <f t="shared" si="145"/>
        <v>54</v>
      </c>
      <c r="AC53" s="138">
        <f t="shared" si="146"/>
        <v>53.5</v>
      </c>
      <c r="AD53" s="139">
        <f t="shared" si="147"/>
        <v>12.5</v>
      </c>
      <c r="AE53" s="140">
        <f t="shared" si="148"/>
        <v>5</v>
      </c>
      <c r="AF53" s="141">
        <f t="shared" si="149"/>
        <v>4.5</v>
      </c>
      <c r="AG53" s="142">
        <f t="shared" si="150"/>
        <v>2</v>
      </c>
      <c r="AH53" s="143">
        <f t="shared" si="151"/>
        <v>0</v>
      </c>
      <c r="AI53" s="144">
        <f t="shared" si="152"/>
        <v>0</v>
      </c>
      <c r="AJ53" s="110"/>
      <c r="AK53" s="111"/>
      <c r="AL53" s="112" t="s">
        <v>415</v>
      </c>
      <c r="AM53" s="118">
        <v>88</v>
      </c>
      <c r="AN53" s="119">
        <v>128</v>
      </c>
      <c r="AO53" s="119">
        <v>91</v>
      </c>
      <c r="AP53" s="120">
        <v>72</v>
      </c>
      <c r="AQ53" s="121">
        <v>88</v>
      </c>
      <c r="AR53" s="122">
        <v>128</v>
      </c>
      <c r="AS53" s="122">
        <v>91</v>
      </c>
      <c r="AT53" s="123">
        <v>72</v>
      </c>
      <c r="AU53" s="124">
        <v>43</v>
      </c>
      <c r="AV53" s="125">
        <v>53</v>
      </c>
      <c r="AW53" s="126">
        <v>22</v>
      </c>
      <c r="AX53" s="127">
        <v>50</v>
      </c>
      <c r="AY53" s="128">
        <v>44</v>
      </c>
      <c r="AZ53" s="129">
        <v>87</v>
      </c>
      <c r="BA53" s="130">
        <v>81</v>
      </c>
      <c r="BB53" s="131">
        <v>37</v>
      </c>
      <c r="BC53" s="132">
        <v>36</v>
      </c>
      <c r="BD53" s="133">
        <v>31</v>
      </c>
      <c r="BE53" s="134">
        <v>22</v>
      </c>
      <c r="BF53" s="135">
        <v>21</v>
      </c>
      <c r="BG53" s="100" t="s">
        <v>415</v>
      </c>
      <c r="BH53" s="136">
        <f t="shared" si="153"/>
        <v>94.75</v>
      </c>
      <c r="BI53" s="137">
        <f t="shared" si="154"/>
        <v>94.75</v>
      </c>
      <c r="BJ53" s="138">
        <f t="shared" si="155"/>
        <v>81.5</v>
      </c>
      <c r="BK53" s="139">
        <f t="shared" si="156"/>
        <v>48</v>
      </c>
      <c r="BL53" s="140">
        <f t="shared" si="157"/>
        <v>36</v>
      </c>
      <c r="BM53" s="141">
        <f t="shared" si="158"/>
        <v>65.5</v>
      </c>
      <c r="BN53" s="142">
        <f t="shared" si="159"/>
        <v>59</v>
      </c>
      <c r="BO53" s="143">
        <f t="shared" si="160"/>
        <v>33.5</v>
      </c>
      <c r="BP53" s="144">
        <f t="shared" si="161"/>
        <v>21.5</v>
      </c>
      <c r="BQ53" s="110"/>
      <c r="BR53" s="111"/>
      <c r="BS53" s="112" t="s">
        <v>415</v>
      </c>
      <c r="BT53" s="118">
        <v>28</v>
      </c>
      <c r="BU53" s="119">
        <v>24</v>
      </c>
      <c r="BV53" s="119">
        <v>24</v>
      </c>
      <c r="BW53" s="120">
        <v>20</v>
      </c>
      <c r="BX53" s="121">
        <v>28</v>
      </c>
      <c r="BY53" s="122">
        <v>24</v>
      </c>
      <c r="BZ53" s="122">
        <v>24</v>
      </c>
      <c r="CA53" s="123">
        <v>20</v>
      </c>
      <c r="CB53" s="124">
        <v>13</v>
      </c>
      <c r="CC53" s="125">
        <v>18</v>
      </c>
      <c r="CD53" s="126">
        <v>15</v>
      </c>
      <c r="CE53" s="127">
        <v>15</v>
      </c>
      <c r="CF53" s="128">
        <v>3</v>
      </c>
      <c r="CG53" s="129">
        <v>6</v>
      </c>
      <c r="CH53" s="130">
        <v>7</v>
      </c>
      <c r="CI53" s="131">
        <v>5</v>
      </c>
      <c r="CJ53" s="132">
        <v>15</v>
      </c>
      <c r="CK53" s="133">
        <v>3</v>
      </c>
      <c r="CL53" s="134">
        <v>6</v>
      </c>
      <c r="CM53" s="135">
        <v>6</v>
      </c>
      <c r="CN53" s="100" t="s">
        <v>415</v>
      </c>
      <c r="CO53" s="136">
        <f t="shared" si="162"/>
        <v>24</v>
      </c>
      <c r="CP53" s="137">
        <f t="shared" si="163"/>
        <v>24</v>
      </c>
      <c r="CQ53" s="138">
        <f t="shared" si="164"/>
        <v>22</v>
      </c>
      <c r="CR53" s="139">
        <f t="shared" si="165"/>
        <v>15.5</v>
      </c>
      <c r="CS53" s="140">
        <f t="shared" si="166"/>
        <v>15</v>
      </c>
      <c r="CT53" s="141">
        <f t="shared" si="167"/>
        <v>4.5</v>
      </c>
      <c r="CU53" s="142">
        <f t="shared" si="168"/>
        <v>6</v>
      </c>
      <c r="CV53" s="143">
        <f t="shared" si="169"/>
        <v>9</v>
      </c>
      <c r="CW53" s="144">
        <f t="shared" si="170"/>
        <v>6</v>
      </c>
      <c r="CX53" s="110"/>
      <c r="CY53" s="111"/>
      <c r="CZ53" s="112" t="s">
        <v>415</v>
      </c>
      <c r="DA53" s="145">
        <v>0.628</v>
      </c>
      <c r="DB53" s="146">
        <v>2.1880000000000002</v>
      </c>
      <c r="DC53" s="146">
        <v>6.3E-2</v>
      </c>
      <c r="DD53" s="147">
        <v>0.375</v>
      </c>
      <c r="DE53" s="148">
        <v>0.628</v>
      </c>
      <c r="DF53" s="149">
        <v>2.1880000000000002</v>
      </c>
      <c r="DG53" s="149">
        <v>6.3E-2</v>
      </c>
      <c r="DH53" s="150">
        <v>0.375</v>
      </c>
      <c r="DI53" s="151">
        <v>0.30299999999999999</v>
      </c>
      <c r="DJ53" s="152">
        <v>0.17</v>
      </c>
      <c r="DK53" s="153">
        <v>0.80500000000000005</v>
      </c>
      <c r="DL53" s="154">
        <v>0.82499999999999996</v>
      </c>
      <c r="DM53" s="155">
        <v>0.28299999999999997</v>
      </c>
      <c r="DN53" s="156">
        <v>0.90200000000000002</v>
      </c>
      <c r="DO53" s="157">
        <v>0.90300000000000002</v>
      </c>
      <c r="DP53" s="158">
        <v>0.35499999999999998</v>
      </c>
      <c r="DQ53" s="159">
        <v>1.07</v>
      </c>
      <c r="DR53" s="160">
        <v>1.085</v>
      </c>
      <c r="DS53" s="161">
        <v>3.2519999999999998</v>
      </c>
      <c r="DT53" s="162">
        <v>1.57</v>
      </c>
      <c r="DU53" s="100" t="s">
        <v>415</v>
      </c>
      <c r="DV53" s="136">
        <f t="shared" si="171"/>
        <v>0.81350000000000011</v>
      </c>
      <c r="DW53" s="137">
        <f t="shared" si="172"/>
        <v>0.81350000000000011</v>
      </c>
      <c r="DX53" s="138">
        <f t="shared" si="173"/>
        <v>0.219</v>
      </c>
      <c r="DY53" s="139">
        <f t="shared" si="174"/>
        <v>0.23649999999999999</v>
      </c>
      <c r="DZ53" s="140">
        <f t="shared" si="175"/>
        <v>0.81499999999999995</v>
      </c>
      <c r="EA53" s="141">
        <f t="shared" si="176"/>
        <v>0.59250000000000003</v>
      </c>
      <c r="EB53" s="142">
        <f t="shared" si="177"/>
        <v>0.629</v>
      </c>
      <c r="EC53" s="143">
        <f t="shared" si="178"/>
        <v>1.0775000000000001</v>
      </c>
      <c r="ED53" s="144">
        <f t="shared" si="179"/>
        <v>2.411</v>
      </c>
      <c r="EE53" s="110"/>
    </row>
    <row r="54" spans="1:135" x14ac:dyDescent="0.25">
      <c r="A54" s="112" t="s">
        <v>416</v>
      </c>
      <c r="B54" s="116" t="s">
        <v>868</v>
      </c>
      <c r="C54" s="117">
        <v>13</v>
      </c>
      <c r="D54" s="74" t="s">
        <v>411</v>
      </c>
      <c r="E54" s="112" t="s">
        <v>416</v>
      </c>
      <c r="F54" s="118">
        <v>29</v>
      </c>
      <c r="G54" s="119">
        <v>27</v>
      </c>
      <c r="H54" s="119">
        <v>16</v>
      </c>
      <c r="I54" s="120">
        <v>14</v>
      </c>
      <c r="J54" s="121">
        <v>27</v>
      </c>
      <c r="K54" s="122">
        <v>27</v>
      </c>
      <c r="L54" s="122">
        <v>16</v>
      </c>
      <c r="M54" s="123">
        <v>14</v>
      </c>
      <c r="N54" s="124">
        <v>5</v>
      </c>
      <c r="O54" s="125">
        <v>5</v>
      </c>
      <c r="P54" s="126">
        <v>1</v>
      </c>
      <c r="Q54" s="127">
        <v>1</v>
      </c>
      <c r="R54" s="128">
        <v>1</v>
      </c>
      <c r="S54" s="129">
        <v>0</v>
      </c>
      <c r="T54" s="130">
        <v>0</v>
      </c>
      <c r="U54" s="131">
        <v>0</v>
      </c>
      <c r="V54" s="132">
        <v>0</v>
      </c>
      <c r="W54" s="133">
        <v>0</v>
      </c>
      <c r="X54" s="134">
        <v>0</v>
      </c>
      <c r="Y54" s="135">
        <v>0</v>
      </c>
      <c r="Z54" s="100" t="s">
        <v>416</v>
      </c>
      <c r="AA54" s="136">
        <f t="shared" si="144"/>
        <v>21.5</v>
      </c>
      <c r="AB54" s="137">
        <f t="shared" si="145"/>
        <v>21</v>
      </c>
      <c r="AC54" s="138">
        <f t="shared" si="146"/>
        <v>15</v>
      </c>
      <c r="AD54" s="139">
        <f t="shared" si="147"/>
        <v>5</v>
      </c>
      <c r="AE54" s="140">
        <f t="shared" si="148"/>
        <v>1</v>
      </c>
      <c r="AF54" s="141">
        <f t="shared" si="149"/>
        <v>0.5</v>
      </c>
      <c r="AG54" s="142">
        <f t="shared" si="150"/>
        <v>0</v>
      </c>
      <c r="AH54" s="143">
        <f t="shared" si="151"/>
        <v>0</v>
      </c>
      <c r="AI54" s="144">
        <f t="shared" si="152"/>
        <v>0</v>
      </c>
      <c r="AJ54" s="110"/>
      <c r="AK54" s="111"/>
      <c r="AL54" s="112" t="s">
        <v>416</v>
      </c>
      <c r="AM54" s="118">
        <v>60</v>
      </c>
      <c r="AN54" s="119">
        <v>42</v>
      </c>
      <c r="AO54" s="119">
        <v>27</v>
      </c>
      <c r="AP54" s="120">
        <v>29</v>
      </c>
      <c r="AQ54" s="121">
        <v>42</v>
      </c>
      <c r="AR54" s="122">
        <v>42</v>
      </c>
      <c r="AS54" s="122">
        <v>27</v>
      </c>
      <c r="AT54" s="123">
        <v>29</v>
      </c>
      <c r="AU54" s="124">
        <v>18</v>
      </c>
      <c r="AV54" s="125">
        <v>24</v>
      </c>
      <c r="AW54" s="126">
        <v>11</v>
      </c>
      <c r="AX54" s="127">
        <v>11</v>
      </c>
      <c r="AY54" s="128">
        <v>20</v>
      </c>
      <c r="AZ54" s="129">
        <v>8</v>
      </c>
      <c r="BA54" s="130">
        <v>13</v>
      </c>
      <c r="BB54" s="131">
        <v>8</v>
      </c>
      <c r="BC54" s="132">
        <v>2</v>
      </c>
      <c r="BD54" s="133">
        <v>10</v>
      </c>
      <c r="BE54" s="134">
        <v>9</v>
      </c>
      <c r="BF54" s="135">
        <v>4</v>
      </c>
      <c r="BG54" s="100" t="s">
        <v>416</v>
      </c>
      <c r="BH54" s="136">
        <f t="shared" si="153"/>
        <v>39.5</v>
      </c>
      <c r="BI54" s="137">
        <f t="shared" si="154"/>
        <v>35</v>
      </c>
      <c r="BJ54" s="138">
        <f t="shared" si="155"/>
        <v>28</v>
      </c>
      <c r="BK54" s="139">
        <f t="shared" si="156"/>
        <v>21</v>
      </c>
      <c r="BL54" s="140">
        <f t="shared" si="157"/>
        <v>11</v>
      </c>
      <c r="BM54" s="141">
        <f t="shared" si="158"/>
        <v>14</v>
      </c>
      <c r="BN54" s="142">
        <f t="shared" si="159"/>
        <v>10.5</v>
      </c>
      <c r="BO54" s="143">
        <f t="shared" si="160"/>
        <v>6</v>
      </c>
      <c r="BP54" s="144">
        <f t="shared" si="161"/>
        <v>6.5</v>
      </c>
      <c r="BQ54" s="110"/>
      <c r="BR54" s="111"/>
      <c r="BS54" s="112" t="s">
        <v>416</v>
      </c>
      <c r="BT54" s="118">
        <v>15</v>
      </c>
      <c r="BU54" s="119">
        <v>21</v>
      </c>
      <c r="BV54" s="119">
        <v>5</v>
      </c>
      <c r="BW54" s="120">
        <v>3</v>
      </c>
      <c r="BX54" s="121">
        <v>21</v>
      </c>
      <c r="BY54" s="122">
        <v>21</v>
      </c>
      <c r="BZ54" s="122">
        <v>5</v>
      </c>
      <c r="CA54" s="123">
        <v>3</v>
      </c>
      <c r="CB54" s="124">
        <v>3</v>
      </c>
      <c r="CC54" s="125">
        <v>3</v>
      </c>
      <c r="CD54" s="126">
        <v>6</v>
      </c>
      <c r="CE54" s="127">
        <v>9</v>
      </c>
      <c r="CF54" s="128">
        <v>8</v>
      </c>
      <c r="CG54" s="129">
        <v>8</v>
      </c>
      <c r="CH54" s="130">
        <v>4</v>
      </c>
      <c r="CI54" s="131">
        <v>1</v>
      </c>
      <c r="CJ54" s="132">
        <v>8</v>
      </c>
      <c r="CK54" s="133">
        <v>7</v>
      </c>
      <c r="CL54" s="134">
        <v>4</v>
      </c>
      <c r="CM54" s="135">
        <v>5</v>
      </c>
      <c r="CN54" s="100" t="s">
        <v>416</v>
      </c>
      <c r="CO54" s="136">
        <f t="shared" si="162"/>
        <v>11</v>
      </c>
      <c r="CP54" s="137">
        <f t="shared" si="163"/>
        <v>12.5</v>
      </c>
      <c r="CQ54" s="138">
        <f t="shared" si="164"/>
        <v>4</v>
      </c>
      <c r="CR54" s="139">
        <f t="shared" si="165"/>
        <v>3</v>
      </c>
      <c r="CS54" s="140">
        <f t="shared" si="166"/>
        <v>7.5</v>
      </c>
      <c r="CT54" s="141">
        <f t="shared" si="167"/>
        <v>8</v>
      </c>
      <c r="CU54" s="142">
        <f t="shared" si="168"/>
        <v>2.5</v>
      </c>
      <c r="CV54" s="143">
        <f t="shared" si="169"/>
        <v>7.5</v>
      </c>
      <c r="CW54" s="144">
        <f t="shared" si="170"/>
        <v>4.5</v>
      </c>
      <c r="CX54" s="110"/>
      <c r="CY54" s="111"/>
      <c r="CZ54" s="112" t="s">
        <v>416</v>
      </c>
      <c r="DA54" s="145">
        <v>0.74299999999999999</v>
      </c>
      <c r="DB54" s="146">
        <v>0.93200000000000005</v>
      </c>
      <c r="DC54" s="146">
        <v>1.3149999999999999</v>
      </c>
      <c r="DD54" s="147">
        <v>0.54700000000000004</v>
      </c>
      <c r="DE54" s="148">
        <v>0.93200000000000005</v>
      </c>
      <c r="DF54" s="149">
        <v>0.93200000000000005</v>
      </c>
      <c r="DG54" s="149">
        <v>1.3149999999999999</v>
      </c>
      <c r="DH54" s="150">
        <v>0.54700000000000004</v>
      </c>
      <c r="DI54" s="151">
        <v>0.19</v>
      </c>
      <c r="DJ54" s="152">
        <v>2.617</v>
      </c>
      <c r="DK54" s="153">
        <v>3.847</v>
      </c>
      <c r="DL54" s="154">
        <v>1.1619999999999999</v>
      </c>
      <c r="DM54" s="155">
        <v>3.1779999999999999</v>
      </c>
      <c r="DN54" s="156">
        <v>0.99</v>
      </c>
      <c r="DO54" s="157">
        <v>1.7</v>
      </c>
      <c r="DP54" s="158">
        <v>2.8929999999999998</v>
      </c>
      <c r="DQ54" s="159">
        <v>36.384999999999998</v>
      </c>
      <c r="DR54" s="160">
        <v>1.2470000000000001</v>
      </c>
      <c r="DS54" s="161">
        <v>0.64700000000000002</v>
      </c>
      <c r="DT54" s="162">
        <v>0.88800000000000001</v>
      </c>
      <c r="DU54" s="100" t="s">
        <v>416</v>
      </c>
      <c r="DV54" s="136">
        <f t="shared" si="171"/>
        <v>0.88425000000000009</v>
      </c>
      <c r="DW54" s="137">
        <f t="shared" si="172"/>
        <v>0.93150000000000011</v>
      </c>
      <c r="DX54" s="138">
        <f t="shared" si="173"/>
        <v>0.93100000000000005</v>
      </c>
      <c r="DY54" s="139">
        <f t="shared" si="174"/>
        <v>1.4035</v>
      </c>
      <c r="DZ54" s="140">
        <f t="shared" si="175"/>
        <v>2.5045000000000002</v>
      </c>
      <c r="EA54" s="141">
        <f t="shared" si="176"/>
        <v>2.0840000000000001</v>
      </c>
      <c r="EB54" s="142">
        <f t="shared" si="177"/>
        <v>2.2965</v>
      </c>
      <c r="EC54" s="143">
        <f t="shared" si="178"/>
        <v>18.815999999999999</v>
      </c>
      <c r="ED54" s="144">
        <f t="shared" si="179"/>
        <v>0.76750000000000007</v>
      </c>
      <c r="EE54" s="110"/>
    </row>
    <row r="55" spans="1:135" x14ac:dyDescent="0.25">
      <c r="A55" s="112" t="s">
        <v>417</v>
      </c>
      <c r="B55" s="116" t="s">
        <v>868</v>
      </c>
      <c r="C55" s="117">
        <v>13</v>
      </c>
      <c r="D55" s="74" t="s">
        <v>411</v>
      </c>
      <c r="E55" s="112" t="s">
        <v>417</v>
      </c>
      <c r="F55" s="118">
        <v>26</v>
      </c>
      <c r="G55" s="119">
        <v>29</v>
      </c>
      <c r="H55" s="119">
        <v>27</v>
      </c>
      <c r="I55" s="120">
        <v>27</v>
      </c>
      <c r="J55" s="121">
        <v>29</v>
      </c>
      <c r="K55" s="122">
        <v>29</v>
      </c>
      <c r="L55" s="122">
        <v>27</v>
      </c>
      <c r="M55" s="123">
        <v>27</v>
      </c>
      <c r="N55" s="124">
        <v>11</v>
      </c>
      <c r="O55" s="125">
        <v>9</v>
      </c>
      <c r="P55" s="126">
        <v>4</v>
      </c>
      <c r="Q55" s="127">
        <v>4</v>
      </c>
      <c r="R55" s="128">
        <v>2</v>
      </c>
      <c r="S55" s="129">
        <v>1</v>
      </c>
      <c r="T55" s="130">
        <v>0</v>
      </c>
      <c r="U55" s="131">
        <v>0</v>
      </c>
      <c r="V55" s="132">
        <v>0</v>
      </c>
      <c r="W55" s="133">
        <v>0</v>
      </c>
      <c r="X55" s="134">
        <v>0</v>
      </c>
      <c r="Y55" s="135">
        <v>0</v>
      </c>
      <c r="Z55" s="100" t="s">
        <v>417</v>
      </c>
      <c r="AA55" s="136">
        <f t="shared" si="144"/>
        <v>27.25</v>
      </c>
      <c r="AB55" s="137">
        <f t="shared" si="145"/>
        <v>28</v>
      </c>
      <c r="AC55" s="138">
        <f t="shared" si="146"/>
        <v>27</v>
      </c>
      <c r="AD55" s="139">
        <f t="shared" si="147"/>
        <v>10</v>
      </c>
      <c r="AE55" s="140">
        <f t="shared" si="148"/>
        <v>4</v>
      </c>
      <c r="AF55" s="141">
        <f t="shared" si="149"/>
        <v>1.5</v>
      </c>
      <c r="AG55" s="142">
        <f t="shared" si="150"/>
        <v>0</v>
      </c>
      <c r="AH55" s="143">
        <f t="shared" si="151"/>
        <v>0</v>
      </c>
      <c r="AI55" s="144">
        <f t="shared" si="152"/>
        <v>0</v>
      </c>
      <c r="AJ55" s="110"/>
      <c r="AK55" s="111"/>
      <c r="AL55" s="112" t="s">
        <v>417</v>
      </c>
      <c r="AM55" s="118">
        <v>52</v>
      </c>
      <c r="AN55" s="119">
        <v>55</v>
      </c>
      <c r="AO55" s="119">
        <v>39</v>
      </c>
      <c r="AP55" s="120">
        <v>39</v>
      </c>
      <c r="AQ55" s="121">
        <v>55</v>
      </c>
      <c r="AR55" s="122">
        <v>55</v>
      </c>
      <c r="AS55" s="122">
        <v>39</v>
      </c>
      <c r="AT55" s="123">
        <v>39</v>
      </c>
      <c r="AU55" s="124">
        <v>41</v>
      </c>
      <c r="AV55" s="125">
        <v>37</v>
      </c>
      <c r="AW55" s="126">
        <v>26</v>
      </c>
      <c r="AX55" s="127">
        <v>30</v>
      </c>
      <c r="AY55" s="128">
        <v>28</v>
      </c>
      <c r="AZ55" s="129">
        <v>23</v>
      </c>
      <c r="BA55" s="130">
        <v>22</v>
      </c>
      <c r="BB55" s="131">
        <v>20</v>
      </c>
      <c r="BC55" s="132">
        <v>13</v>
      </c>
      <c r="BD55" s="133">
        <v>19</v>
      </c>
      <c r="BE55" s="134">
        <v>11</v>
      </c>
      <c r="BF55" s="135">
        <v>4</v>
      </c>
      <c r="BG55" s="100" t="s">
        <v>417</v>
      </c>
      <c r="BH55" s="136">
        <f t="shared" si="153"/>
        <v>46.25</v>
      </c>
      <c r="BI55" s="137">
        <f t="shared" si="154"/>
        <v>47</v>
      </c>
      <c r="BJ55" s="138">
        <f t="shared" si="155"/>
        <v>39</v>
      </c>
      <c r="BK55" s="139">
        <f t="shared" si="156"/>
        <v>39</v>
      </c>
      <c r="BL55" s="140">
        <f t="shared" si="157"/>
        <v>28</v>
      </c>
      <c r="BM55" s="141">
        <f t="shared" si="158"/>
        <v>25.5</v>
      </c>
      <c r="BN55" s="142">
        <f t="shared" si="159"/>
        <v>21</v>
      </c>
      <c r="BO55" s="143">
        <f t="shared" si="160"/>
        <v>16</v>
      </c>
      <c r="BP55" s="144">
        <f t="shared" si="161"/>
        <v>7.5</v>
      </c>
      <c r="BQ55" s="110"/>
      <c r="BR55" s="111"/>
      <c r="BS55" s="112" t="s">
        <v>417</v>
      </c>
      <c r="BT55" s="118">
        <v>39</v>
      </c>
      <c r="BU55" s="119">
        <v>44</v>
      </c>
      <c r="BV55" s="119">
        <v>32</v>
      </c>
      <c r="BW55" s="120">
        <v>5</v>
      </c>
      <c r="BX55" s="121">
        <v>44</v>
      </c>
      <c r="BY55" s="122">
        <v>44</v>
      </c>
      <c r="BZ55" s="122">
        <v>32</v>
      </c>
      <c r="CA55" s="123">
        <v>5</v>
      </c>
      <c r="CB55" s="124">
        <v>17</v>
      </c>
      <c r="CC55" s="125">
        <v>19</v>
      </c>
      <c r="CD55" s="126">
        <v>14</v>
      </c>
      <c r="CE55" s="127">
        <v>13</v>
      </c>
      <c r="CF55" s="128">
        <v>5</v>
      </c>
      <c r="CG55" s="129">
        <v>4</v>
      </c>
      <c r="CH55" s="130">
        <v>5</v>
      </c>
      <c r="CI55" s="131">
        <v>6</v>
      </c>
      <c r="CJ55" s="132">
        <v>5</v>
      </c>
      <c r="CK55" s="133">
        <v>2</v>
      </c>
      <c r="CL55" s="134">
        <v>1</v>
      </c>
      <c r="CM55" s="135">
        <v>3</v>
      </c>
      <c r="CN55" s="100" t="s">
        <v>417</v>
      </c>
      <c r="CO55" s="136">
        <f t="shared" si="162"/>
        <v>30</v>
      </c>
      <c r="CP55" s="137">
        <f t="shared" si="163"/>
        <v>31.25</v>
      </c>
      <c r="CQ55" s="138">
        <f t="shared" si="164"/>
        <v>18.5</v>
      </c>
      <c r="CR55" s="139">
        <f t="shared" si="165"/>
        <v>18</v>
      </c>
      <c r="CS55" s="140">
        <f t="shared" si="166"/>
        <v>13.5</v>
      </c>
      <c r="CT55" s="141">
        <f t="shared" si="167"/>
        <v>4.5</v>
      </c>
      <c r="CU55" s="142">
        <f t="shared" si="168"/>
        <v>5.5</v>
      </c>
      <c r="CV55" s="143">
        <f t="shared" si="169"/>
        <v>3.5</v>
      </c>
      <c r="CW55" s="144">
        <f t="shared" si="170"/>
        <v>2</v>
      </c>
      <c r="CX55" s="110"/>
      <c r="CY55" s="111"/>
      <c r="CZ55" s="112" t="s">
        <v>417</v>
      </c>
      <c r="DA55" s="145">
        <v>2.9380000000000002</v>
      </c>
      <c r="DB55" s="146">
        <v>0.88800000000000001</v>
      </c>
      <c r="DC55" s="146">
        <v>0.185</v>
      </c>
      <c r="DD55" s="147">
        <v>0.158</v>
      </c>
      <c r="DE55" s="148">
        <v>0.88800000000000001</v>
      </c>
      <c r="DF55" s="149">
        <v>0.88800000000000001</v>
      </c>
      <c r="DG55" s="149">
        <v>0.185</v>
      </c>
      <c r="DH55" s="150">
        <v>0.158</v>
      </c>
      <c r="DI55" s="151">
        <v>0.23200000000000001</v>
      </c>
      <c r="DJ55" s="152">
        <v>0.42</v>
      </c>
      <c r="DK55" s="153">
        <v>0.27500000000000002</v>
      </c>
      <c r="DL55" s="154">
        <v>0.92</v>
      </c>
      <c r="DM55" s="155">
        <v>2.2469999999999999</v>
      </c>
      <c r="DN55" s="156">
        <v>2.895</v>
      </c>
      <c r="DO55" s="157">
        <v>1.385</v>
      </c>
      <c r="DP55" s="158">
        <v>1.1879999999999999</v>
      </c>
      <c r="DQ55" s="159">
        <v>0.74299999999999999</v>
      </c>
      <c r="DR55" s="160">
        <v>1.718</v>
      </c>
      <c r="DS55" s="161">
        <v>0.67500000000000004</v>
      </c>
      <c r="DT55" s="162">
        <v>2.4</v>
      </c>
      <c r="DU55" s="100" t="s">
        <v>417</v>
      </c>
      <c r="DV55" s="136">
        <f t="shared" si="171"/>
        <v>1.0422500000000001</v>
      </c>
      <c r="DW55" s="137">
        <f t="shared" si="172"/>
        <v>0.52975000000000005</v>
      </c>
      <c r="DX55" s="138">
        <f t="shared" si="173"/>
        <v>0.17149999999999999</v>
      </c>
      <c r="DY55" s="139">
        <f t="shared" si="174"/>
        <v>0.32600000000000001</v>
      </c>
      <c r="DZ55" s="140">
        <f t="shared" si="175"/>
        <v>0.59750000000000003</v>
      </c>
      <c r="EA55" s="141">
        <f t="shared" si="176"/>
        <v>2.5709999999999997</v>
      </c>
      <c r="EB55" s="142">
        <f t="shared" si="177"/>
        <v>1.2865</v>
      </c>
      <c r="EC55" s="143">
        <f t="shared" si="178"/>
        <v>1.2304999999999999</v>
      </c>
      <c r="ED55" s="144">
        <f t="shared" si="179"/>
        <v>1.5375000000000001</v>
      </c>
      <c r="EE55" s="110"/>
    </row>
    <row r="56" spans="1:135" x14ac:dyDescent="0.25">
      <c r="A56" s="112" t="s">
        <v>418</v>
      </c>
      <c r="B56" s="171" t="s">
        <v>391</v>
      </c>
      <c r="C56" s="117"/>
      <c r="D56" s="74" t="s">
        <v>411</v>
      </c>
      <c r="E56" s="112" t="s">
        <v>418</v>
      </c>
      <c r="F56" s="172" t="s">
        <v>378</v>
      </c>
      <c r="G56" s="173" t="s">
        <v>378</v>
      </c>
      <c r="H56" s="173" t="s">
        <v>378</v>
      </c>
      <c r="I56" s="174" t="s">
        <v>378</v>
      </c>
      <c r="J56" s="172" t="s">
        <v>378</v>
      </c>
      <c r="K56" s="173"/>
      <c r="L56" s="173"/>
      <c r="M56" s="174"/>
      <c r="N56" s="172"/>
      <c r="O56" s="174"/>
      <c r="P56" s="172"/>
      <c r="Q56" s="174"/>
      <c r="R56" s="172"/>
      <c r="S56" s="174"/>
      <c r="T56" s="172"/>
      <c r="U56" s="174"/>
      <c r="V56" s="172"/>
      <c r="W56" s="174"/>
      <c r="X56" s="172"/>
      <c r="Y56" s="174" t="s">
        <v>378</v>
      </c>
      <c r="Z56" s="100" t="s">
        <v>418</v>
      </c>
      <c r="AA56" s="175"/>
      <c r="AB56" s="175"/>
      <c r="AC56" s="175"/>
      <c r="AD56" s="175"/>
      <c r="AE56" s="175"/>
      <c r="AF56" s="175"/>
      <c r="AG56" s="175"/>
      <c r="AH56" s="175"/>
      <c r="AI56" s="175"/>
      <c r="AJ56" s="110"/>
      <c r="AK56" s="111"/>
      <c r="AL56" s="112" t="s">
        <v>418</v>
      </c>
      <c r="AM56" s="172" t="s">
        <v>378</v>
      </c>
      <c r="AN56" s="173" t="s">
        <v>378</v>
      </c>
      <c r="AO56" s="173" t="s">
        <v>378</v>
      </c>
      <c r="AP56" s="174" t="s">
        <v>378</v>
      </c>
      <c r="AQ56" s="172" t="s">
        <v>378</v>
      </c>
      <c r="AR56" s="173"/>
      <c r="AS56" s="173"/>
      <c r="AT56" s="174"/>
      <c r="AU56" s="172"/>
      <c r="AV56" s="174"/>
      <c r="AW56" s="172"/>
      <c r="AX56" s="174"/>
      <c r="AY56" s="172"/>
      <c r="AZ56" s="174"/>
      <c r="BA56" s="172"/>
      <c r="BB56" s="174"/>
      <c r="BC56" s="172"/>
      <c r="BD56" s="174"/>
      <c r="BE56" s="172"/>
      <c r="BF56" s="174" t="s">
        <v>378</v>
      </c>
      <c r="BG56" s="100" t="s">
        <v>418</v>
      </c>
      <c r="BH56" s="175"/>
      <c r="BI56" s="175"/>
      <c r="BJ56" s="175"/>
      <c r="BK56" s="175"/>
      <c r="BL56" s="175"/>
      <c r="BM56" s="175"/>
      <c r="BN56" s="175"/>
      <c r="BO56" s="175"/>
      <c r="BP56" s="175"/>
      <c r="BQ56" s="110"/>
      <c r="BR56" s="111"/>
      <c r="BS56" s="112" t="s">
        <v>418</v>
      </c>
      <c r="BT56" s="172" t="s">
        <v>378</v>
      </c>
      <c r="BU56" s="173" t="s">
        <v>378</v>
      </c>
      <c r="BV56" s="173" t="s">
        <v>378</v>
      </c>
      <c r="BW56" s="174" t="s">
        <v>378</v>
      </c>
      <c r="BX56" s="172" t="s">
        <v>378</v>
      </c>
      <c r="BY56" s="173"/>
      <c r="BZ56" s="173"/>
      <c r="CA56" s="174"/>
      <c r="CB56" s="172"/>
      <c r="CC56" s="174"/>
      <c r="CD56" s="172"/>
      <c r="CE56" s="174"/>
      <c r="CF56" s="172"/>
      <c r="CG56" s="174"/>
      <c r="CH56" s="172"/>
      <c r="CI56" s="174"/>
      <c r="CJ56" s="172"/>
      <c r="CK56" s="174"/>
      <c r="CL56" s="172"/>
      <c r="CM56" s="174" t="s">
        <v>378</v>
      </c>
      <c r="CN56" s="100" t="s">
        <v>418</v>
      </c>
      <c r="CO56" s="175"/>
      <c r="CP56" s="175"/>
      <c r="CQ56" s="175"/>
      <c r="CR56" s="175"/>
      <c r="CS56" s="175"/>
      <c r="CT56" s="175"/>
      <c r="CU56" s="175"/>
      <c r="CV56" s="175"/>
      <c r="CW56" s="175"/>
      <c r="CX56" s="110"/>
      <c r="CY56" s="111"/>
      <c r="CZ56" s="112" t="s">
        <v>418</v>
      </c>
      <c r="DA56" s="172" t="s">
        <v>378</v>
      </c>
      <c r="DB56" s="173" t="s">
        <v>378</v>
      </c>
      <c r="DC56" s="173" t="s">
        <v>378</v>
      </c>
      <c r="DD56" s="174" t="s">
        <v>378</v>
      </c>
      <c r="DE56" s="172" t="s">
        <v>378</v>
      </c>
      <c r="DF56" s="173"/>
      <c r="DG56" s="173"/>
      <c r="DH56" s="174"/>
      <c r="DI56" s="172"/>
      <c r="DJ56" s="174"/>
      <c r="DK56" s="172"/>
      <c r="DL56" s="174"/>
      <c r="DM56" s="172"/>
      <c r="DN56" s="174"/>
      <c r="DO56" s="172"/>
      <c r="DP56" s="174"/>
      <c r="DQ56" s="172"/>
      <c r="DR56" s="174"/>
      <c r="DS56" s="172"/>
      <c r="DT56" s="174" t="s">
        <v>378</v>
      </c>
      <c r="DU56" s="100" t="s">
        <v>418</v>
      </c>
      <c r="DV56" s="175"/>
      <c r="DW56" s="175"/>
      <c r="DX56" s="175"/>
      <c r="DY56" s="175"/>
      <c r="DZ56" s="175"/>
      <c r="EA56" s="175"/>
      <c r="EB56" s="175"/>
      <c r="EC56" s="175"/>
      <c r="ED56" s="175"/>
      <c r="EE56" s="110"/>
    </row>
    <row r="57" spans="1:135" x14ac:dyDescent="0.25">
      <c r="AJ57" s="176"/>
      <c r="BQ57" s="176"/>
      <c r="CX57" s="176"/>
      <c r="EE57" s="176"/>
    </row>
    <row r="58" spans="1:135" x14ac:dyDescent="0.25">
      <c r="AJ58" s="176"/>
      <c r="BQ58" s="176"/>
      <c r="CX58" s="176"/>
      <c r="EE58" s="176"/>
    </row>
    <row r="59" spans="1:135" s="178" customFormat="1" x14ac:dyDescent="0.25">
      <c r="D59" s="178" t="s">
        <v>369</v>
      </c>
      <c r="E59" s="178" t="s">
        <v>34</v>
      </c>
      <c r="F59" s="179">
        <f>AVERAGE(F5:F15)</f>
        <v>29.8</v>
      </c>
      <c r="G59" s="394">
        <f t="shared" ref="G59:BT59" si="180">AVERAGE(G5:G15)</f>
        <v>31.7</v>
      </c>
      <c r="H59" s="394">
        <f t="shared" si="180"/>
        <v>26.7</v>
      </c>
      <c r="I59" s="395">
        <f t="shared" si="180"/>
        <v>23.9</v>
      </c>
      <c r="J59" s="396">
        <f t="shared" si="180"/>
        <v>30.4</v>
      </c>
      <c r="K59" s="397">
        <f t="shared" si="180"/>
        <v>28</v>
      </c>
      <c r="L59" s="397">
        <f t="shared" si="180"/>
        <v>24.7</v>
      </c>
      <c r="M59" s="398">
        <f t="shared" si="180"/>
        <v>24.6</v>
      </c>
      <c r="N59" s="399">
        <f t="shared" si="180"/>
        <v>10.4</v>
      </c>
      <c r="O59" s="400">
        <f t="shared" si="180"/>
        <v>9.3000000000000007</v>
      </c>
      <c r="P59" s="401">
        <f t="shared" si="180"/>
        <v>5.4</v>
      </c>
      <c r="Q59" s="402">
        <f t="shared" si="180"/>
        <v>6.2</v>
      </c>
      <c r="R59" s="403">
        <f t="shared" si="180"/>
        <v>2</v>
      </c>
      <c r="S59" s="404">
        <f t="shared" si="180"/>
        <v>2.4</v>
      </c>
      <c r="T59" s="405">
        <f t="shared" si="180"/>
        <v>0.9</v>
      </c>
      <c r="U59" s="406">
        <f t="shared" si="180"/>
        <v>1.3</v>
      </c>
      <c r="V59" s="407">
        <f t="shared" si="180"/>
        <v>0.4</v>
      </c>
      <c r="W59" s="408">
        <f t="shared" si="180"/>
        <v>0.2</v>
      </c>
      <c r="X59" s="409">
        <f t="shared" si="180"/>
        <v>0</v>
      </c>
      <c r="Y59" s="410">
        <f t="shared" si="180"/>
        <v>0</v>
      </c>
      <c r="AA59" s="411">
        <f t="shared" si="180"/>
        <v>28.024999999999999</v>
      </c>
      <c r="AB59" s="412">
        <f t="shared" si="180"/>
        <v>26.925000000000001</v>
      </c>
      <c r="AC59" s="413">
        <f t="shared" si="180"/>
        <v>24.65</v>
      </c>
      <c r="AD59" s="414">
        <f t="shared" si="180"/>
        <v>9.85</v>
      </c>
      <c r="AE59" s="415">
        <f t="shared" si="180"/>
        <v>5.8</v>
      </c>
      <c r="AF59" s="416">
        <f t="shared" si="180"/>
        <v>2.2000000000000002</v>
      </c>
      <c r="AG59" s="417">
        <f t="shared" si="180"/>
        <v>1.1000000000000001</v>
      </c>
      <c r="AH59" s="418">
        <f t="shared" si="180"/>
        <v>0.3</v>
      </c>
      <c r="AI59" s="419">
        <f t="shared" si="180"/>
        <v>0</v>
      </c>
      <c r="AJ59" s="420"/>
      <c r="AK59" s="178" t="s">
        <v>369</v>
      </c>
      <c r="AL59" s="178" t="s">
        <v>34</v>
      </c>
      <c r="AM59" s="179">
        <f t="shared" si="180"/>
        <v>47.9</v>
      </c>
      <c r="AN59" s="394">
        <f t="shared" si="180"/>
        <v>50</v>
      </c>
      <c r="AO59" s="394">
        <f t="shared" si="180"/>
        <v>40.5</v>
      </c>
      <c r="AP59" s="395">
        <f t="shared" si="180"/>
        <v>34.200000000000003</v>
      </c>
      <c r="AQ59" s="396">
        <f t="shared" si="180"/>
        <v>46.8</v>
      </c>
      <c r="AR59" s="397">
        <f t="shared" si="180"/>
        <v>42.4</v>
      </c>
      <c r="AS59" s="397">
        <f t="shared" si="180"/>
        <v>35.700000000000003</v>
      </c>
      <c r="AT59" s="398">
        <f t="shared" si="180"/>
        <v>37.4</v>
      </c>
      <c r="AU59" s="399">
        <f t="shared" si="180"/>
        <v>43.4</v>
      </c>
      <c r="AV59" s="400">
        <f t="shared" si="180"/>
        <v>37.9</v>
      </c>
      <c r="AW59" s="401">
        <f t="shared" si="180"/>
        <v>39.200000000000003</v>
      </c>
      <c r="AX59" s="402">
        <f t="shared" si="180"/>
        <v>44.2</v>
      </c>
      <c r="AY59" s="403">
        <f t="shared" si="180"/>
        <v>30.7</v>
      </c>
      <c r="AZ59" s="404">
        <f t="shared" si="180"/>
        <v>36.200000000000003</v>
      </c>
      <c r="BA59" s="405">
        <f t="shared" si="180"/>
        <v>34.799999999999997</v>
      </c>
      <c r="BB59" s="406">
        <f t="shared" si="180"/>
        <v>38.299999999999997</v>
      </c>
      <c r="BC59" s="407">
        <f t="shared" si="180"/>
        <v>37.9</v>
      </c>
      <c r="BD59" s="408">
        <f t="shared" si="180"/>
        <v>31.7</v>
      </c>
      <c r="BE59" s="409">
        <f t="shared" si="180"/>
        <v>24.3</v>
      </c>
      <c r="BF59" s="410">
        <f t="shared" si="180"/>
        <v>23</v>
      </c>
      <c r="BH59" s="411">
        <f t="shared" si="180"/>
        <v>43.15</v>
      </c>
      <c r="BI59" s="412">
        <f t="shared" si="180"/>
        <v>40.575000000000003</v>
      </c>
      <c r="BJ59" s="413">
        <f t="shared" si="180"/>
        <v>36.549999999999997</v>
      </c>
      <c r="BK59" s="414">
        <f t="shared" si="180"/>
        <v>40.65</v>
      </c>
      <c r="BL59" s="415">
        <f t="shared" si="180"/>
        <v>41.7</v>
      </c>
      <c r="BM59" s="416">
        <f t="shared" si="180"/>
        <v>33.450000000000003</v>
      </c>
      <c r="BN59" s="417">
        <f t="shared" si="180"/>
        <v>36.549999999999997</v>
      </c>
      <c r="BO59" s="418">
        <f t="shared" si="180"/>
        <v>34.799999999999997</v>
      </c>
      <c r="BP59" s="419">
        <f t="shared" si="180"/>
        <v>23.65</v>
      </c>
      <c r="BQ59" s="420"/>
      <c r="BR59" s="178" t="s">
        <v>369</v>
      </c>
      <c r="BS59" s="178" t="s">
        <v>34</v>
      </c>
      <c r="BT59" s="179">
        <f t="shared" si="180"/>
        <v>24.3</v>
      </c>
      <c r="BU59" s="394">
        <f t="shared" ref="BU59:ED59" si="181">AVERAGE(BU5:BU15)</f>
        <v>18.600000000000001</v>
      </c>
      <c r="BV59" s="394">
        <f t="shared" si="181"/>
        <v>15.8</v>
      </c>
      <c r="BW59" s="395">
        <f t="shared" si="181"/>
        <v>12.7</v>
      </c>
      <c r="BX59" s="396">
        <f t="shared" si="181"/>
        <v>16.100000000000001</v>
      </c>
      <c r="BY59" s="397">
        <f t="shared" si="181"/>
        <v>14.8</v>
      </c>
      <c r="BZ59" s="397">
        <f t="shared" si="181"/>
        <v>13.2</v>
      </c>
      <c r="CA59" s="398">
        <f t="shared" si="181"/>
        <v>11.2</v>
      </c>
      <c r="CB59" s="399">
        <f t="shared" si="181"/>
        <v>10.6</v>
      </c>
      <c r="CC59" s="400">
        <f t="shared" si="181"/>
        <v>7.3</v>
      </c>
      <c r="CD59" s="401">
        <f t="shared" si="181"/>
        <v>10.5</v>
      </c>
      <c r="CE59" s="402">
        <f t="shared" si="181"/>
        <v>12.8</v>
      </c>
      <c r="CF59" s="403">
        <f t="shared" si="181"/>
        <v>9</v>
      </c>
      <c r="CG59" s="404">
        <f t="shared" si="181"/>
        <v>9.9</v>
      </c>
      <c r="CH59" s="405">
        <f t="shared" si="181"/>
        <v>5.8</v>
      </c>
      <c r="CI59" s="406">
        <f t="shared" si="181"/>
        <v>6</v>
      </c>
      <c r="CJ59" s="407">
        <f t="shared" si="181"/>
        <v>6.4</v>
      </c>
      <c r="CK59" s="408">
        <f t="shared" si="181"/>
        <v>5.5</v>
      </c>
      <c r="CL59" s="409">
        <f t="shared" si="181"/>
        <v>5.8</v>
      </c>
      <c r="CM59" s="410">
        <f t="shared" si="181"/>
        <v>5.9</v>
      </c>
      <c r="CO59" s="411">
        <f t="shared" si="181"/>
        <v>17.850000000000001</v>
      </c>
      <c r="CP59" s="412">
        <f t="shared" si="181"/>
        <v>13.824999999999999</v>
      </c>
      <c r="CQ59" s="413">
        <f t="shared" si="181"/>
        <v>12.2</v>
      </c>
      <c r="CR59" s="414">
        <f t="shared" si="181"/>
        <v>8.9499999999999993</v>
      </c>
      <c r="CS59" s="415">
        <f t="shared" si="181"/>
        <v>11.65</v>
      </c>
      <c r="CT59" s="416">
        <f t="shared" si="181"/>
        <v>9.4499999999999993</v>
      </c>
      <c r="CU59" s="417">
        <f t="shared" si="181"/>
        <v>5.9</v>
      </c>
      <c r="CV59" s="418">
        <f t="shared" si="181"/>
        <v>5.95</v>
      </c>
      <c r="CW59" s="419">
        <f t="shared" si="181"/>
        <v>5.85</v>
      </c>
      <c r="CX59" s="420"/>
      <c r="CY59" s="178" t="s">
        <v>369</v>
      </c>
      <c r="CZ59" s="178" t="s">
        <v>34</v>
      </c>
      <c r="DA59" s="179">
        <f t="shared" si="181"/>
        <v>4.6952999999999987</v>
      </c>
      <c r="DB59" s="394">
        <f t="shared" si="181"/>
        <v>1.7736999999999998</v>
      </c>
      <c r="DC59" s="394">
        <f t="shared" si="181"/>
        <v>1.0654999999999999</v>
      </c>
      <c r="DD59" s="395">
        <f t="shared" si="181"/>
        <v>1.6539000000000001</v>
      </c>
      <c r="DE59" s="396">
        <f t="shared" si="181"/>
        <v>2.2673999999999999</v>
      </c>
      <c r="DF59" s="397">
        <f t="shared" si="181"/>
        <v>0.88829999999999987</v>
      </c>
      <c r="DG59" s="397">
        <f t="shared" si="181"/>
        <v>0.85339999999999994</v>
      </c>
      <c r="DH59" s="398">
        <f t="shared" si="181"/>
        <v>0.44079999999999997</v>
      </c>
      <c r="DI59" s="399">
        <f t="shared" si="181"/>
        <v>0.82699999999999996</v>
      </c>
      <c r="DJ59" s="400">
        <f t="shared" si="181"/>
        <v>1.4771999999999998</v>
      </c>
      <c r="DK59" s="401">
        <f t="shared" si="181"/>
        <v>1.1311000000000002</v>
      </c>
      <c r="DL59" s="402">
        <f t="shared" si="181"/>
        <v>0.75520000000000009</v>
      </c>
      <c r="DM59" s="403">
        <f t="shared" si="181"/>
        <v>1.4289000000000001</v>
      </c>
      <c r="DN59" s="404">
        <f t="shared" si="181"/>
        <v>4.9512999999999998</v>
      </c>
      <c r="DO59" s="405">
        <f t="shared" si="181"/>
        <v>1.1313</v>
      </c>
      <c r="DP59" s="406">
        <f t="shared" si="181"/>
        <v>1.4604000000000001</v>
      </c>
      <c r="DQ59" s="407">
        <f t="shared" si="181"/>
        <v>2.7240000000000002</v>
      </c>
      <c r="DR59" s="408">
        <f t="shared" si="181"/>
        <v>3.2170000000000001</v>
      </c>
      <c r="DS59" s="409">
        <f t="shared" si="181"/>
        <v>2.4314444444444439</v>
      </c>
      <c r="DT59" s="410">
        <f t="shared" si="181"/>
        <v>1.8462000000000001</v>
      </c>
      <c r="DV59" s="411">
        <f t="shared" si="181"/>
        <v>2.2970999999999995</v>
      </c>
      <c r="DW59" s="412">
        <f t="shared" si="181"/>
        <v>1.1124750000000001</v>
      </c>
      <c r="DX59" s="413">
        <f t="shared" si="181"/>
        <v>0.64710000000000001</v>
      </c>
      <c r="DY59" s="414">
        <f t="shared" si="181"/>
        <v>1.1520999999999999</v>
      </c>
      <c r="DZ59" s="415">
        <f t="shared" si="181"/>
        <v>0.94314999999999993</v>
      </c>
      <c r="EA59" s="416">
        <f t="shared" si="181"/>
        <v>3.1901000000000002</v>
      </c>
      <c r="EB59" s="417">
        <f t="shared" si="181"/>
        <v>1.2958500000000002</v>
      </c>
      <c r="EC59" s="418">
        <f t="shared" si="181"/>
        <v>2.8493000000000004</v>
      </c>
      <c r="ED59" s="419">
        <f t="shared" si="181"/>
        <v>2.0425999999999997</v>
      </c>
      <c r="EE59" s="420"/>
    </row>
    <row r="60" spans="1:135" s="178" customFormat="1" x14ac:dyDescent="0.25">
      <c r="E60" s="178" t="s">
        <v>36</v>
      </c>
      <c r="F60" s="179">
        <f>STDEV(F5:F15)/SQRT(F61)</f>
        <v>5.0811197366109937</v>
      </c>
      <c r="G60" s="394">
        <f t="shared" ref="G60:BT60" si="182">STDEV(G5:G15)/SQRT(G61)</f>
        <v>3.9666666666666672</v>
      </c>
      <c r="H60" s="394">
        <f t="shared" si="182"/>
        <v>4.0607881008493907</v>
      </c>
      <c r="I60" s="395">
        <f t="shared" si="182"/>
        <v>3.8339129996504724</v>
      </c>
      <c r="J60" s="396">
        <f t="shared" si="182"/>
        <v>4.6048283838210988</v>
      </c>
      <c r="K60" s="397">
        <f t="shared" si="182"/>
        <v>3.9944405810520642</v>
      </c>
      <c r="L60" s="397">
        <f t="shared" si="182"/>
        <v>3.6118631695505239</v>
      </c>
      <c r="M60" s="398">
        <f t="shared" si="182"/>
        <v>3.2324741126401744</v>
      </c>
      <c r="N60" s="399">
        <f t="shared" si="182"/>
        <v>2.1969676071045443</v>
      </c>
      <c r="O60" s="400">
        <f t="shared" si="182"/>
        <v>2.0002777584903328</v>
      </c>
      <c r="P60" s="401">
        <f t="shared" si="182"/>
        <v>1.203698005684519</v>
      </c>
      <c r="Q60" s="402">
        <f t="shared" si="182"/>
        <v>1.6586473739499636</v>
      </c>
      <c r="R60" s="403">
        <f t="shared" si="182"/>
        <v>0.7149203529842405</v>
      </c>
      <c r="S60" s="404">
        <f t="shared" si="182"/>
        <v>0.87177978870813477</v>
      </c>
      <c r="T60" s="405">
        <f t="shared" si="182"/>
        <v>0.50442486501405182</v>
      </c>
      <c r="U60" s="406">
        <f t="shared" si="182"/>
        <v>0.44845413490245695</v>
      </c>
      <c r="V60" s="407">
        <f t="shared" si="182"/>
        <v>0.22110831935702666</v>
      </c>
      <c r="W60" s="408">
        <f t="shared" si="182"/>
        <v>0.13333333333333333</v>
      </c>
      <c r="X60" s="409">
        <f t="shared" si="182"/>
        <v>0</v>
      </c>
      <c r="Y60" s="410">
        <f t="shared" si="182"/>
        <v>0</v>
      </c>
      <c r="AA60" s="411">
        <f t="shared" si="182"/>
        <v>4.001119634968858</v>
      </c>
      <c r="AB60" s="412">
        <f t="shared" si="182"/>
        <v>3.5363293115885011</v>
      </c>
      <c r="AC60" s="413">
        <f t="shared" si="182"/>
        <v>3.2745228660065875</v>
      </c>
      <c r="AD60" s="414">
        <f t="shared" si="182"/>
        <v>1.8649545719817291</v>
      </c>
      <c r="AE60" s="415">
        <f t="shared" si="182"/>
        <v>1.3948317301938453</v>
      </c>
      <c r="AF60" s="416">
        <f t="shared" si="182"/>
        <v>0.75351030369715433</v>
      </c>
      <c r="AG60" s="417">
        <f t="shared" si="182"/>
        <v>0.46427960923947059</v>
      </c>
      <c r="AH60" s="418">
        <f t="shared" si="182"/>
        <v>0.16996731711975951</v>
      </c>
      <c r="AI60" s="419">
        <f t="shared" si="182"/>
        <v>0</v>
      </c>
      <c r="AJ60" s="420"/>
      <c r="AL60" s="178" t="s">
        <v>36</v>
      </c>
      <c r="AM60" s="179">
        <f t="shared" si="182"/>
        <v>8.1260213033330295</v>
      </c>
      <c r="AN60" s="394">
        <f t="shared" si="182"/>
        <v>4.2084570938897672</v>
      </c>
      <c r="AO60" s="394">
        <f t="shared" si="182"/>
        <v>6.0777371520072245</v>
      </c>
      <c r="AP60" s="395">
        <f t="shared" si="182"/>
        <v>5.6071383075504739</v>
      </c>
      <c r="AQ60" s="396">
        <f t="shared" si="182"/>
        <v>6.0033324079214516</v>
      </c>
      <c r="AR60" s="397">
        <f t="shared" si="182"/>
        <v>5.974389787529212</v>
      </c>
      <c r="AS60" s="397">
        <f t="shared" si="182"/>
        <v>5.3188344587888796</v>
      </c>
      <c r="AT60" s="398">
        <f t="shared" si="182"/>
        <v>5.4816866828457904</v>
      </c>
      <c r="AU60" s="399">
        <f t="shared" si="182"/>
        <v>9.9601427923722294</v>
      </c>
      <c r="AV60" s="400">
        <f t="shared" si="182"/>
        <v>7.6280913587723749</v>
      </c>
      <c r="AW60" s="401">
        <f t="shared" si="182"/>
        <v>7.8906414328761771</v>
      </c>
      <c r="AX60" s="402">
        <f t="shared" si="182"/>
        <v>10.554409294487092</v>
      </c>
      <c r="AY60" s="403">
        <f t="shared" si="182"/>
        <v>8.3772840998075786</v>
      </c>
      <c r="AZ60" s="404">
        <f t="shared" si="182"/>
        <v>10.570188687478048</v>
      </c>
      <c r="BA60" s="405">
        <f t="shared" si="182"/>
        <v>11.689311356961966</v>
      </c>
      <c r="BB60" s="406">
        <f t="shared" si="182"/>
        <v>10.358088626768936</v>
      </c>
      <c r="BC60" s="407">
        <f t="shared" si="182"/>
        <v>10.391716786834492</v>
      </c>
      <c r="BD60" s="408">
        <f t="shared" si="182"/>
        <v>8.3467225770225397</v>
      </c>
      <c r="BE60" s="409">
        <f t="shared" si="182"/>
        <v>7.1988424995504197</v>
      </c>
      <c r="BF60" s="410">
        <f t="shared" si="182"/>
        <v>5.7290681809716855</v>
      </c>
      <c r="BH60" s="411">
        <f t="shared" si="182"/>
        <v>5.4800395375702671</v>
      </c>
      <c r="BI60" s="412">
        <f t="shared" si="182"/>
        <v>5.0873003646334842</v>
      </c>
      <c r="BJ60" s="413">
        <f t="shared" si="182"/>
        <v>5.0157806526557316</v>
      </c>
      <c r="BK60" s="414">
        <f t="shared" si="182"/>
        <v>7.4914951778666996</v>
      </c>
      <c r="BL60" s="415">
        <f t="shared" si="182"/>
        <v>8.933768646110229</v>
      </c>
      <c r="BM60" s="416">
        <f t="shared" si="182"/>
        <v>9.032180123191619</v>
      </c>
      <c r="BN60" s="417">
        <f t="shared" si="182"/>
        <v>10.88563018131906</v>
      </c>
      <c r="BO60" s="418">
        <f t="shared" si="182"/>
        <v>9.3092546544942145</v>
      </c>
      <c r="BP60" s="419">
        <f t="shared" si="182"/>
        <v>6.2530214918691724</v>
      </c>
      <c r="BQ60" s="420"/>
      <c r="BS60" s="178" t="s">
        <v>36</v>
      </c>
      <c r="BT60" s="179">
        <f t="shared" si="182"/>
        <v>3.515205067512658</v>
      </c>
      <c r="BU60" s="394">
        <f t="shared" ref="BU60:ED60" si="183">STDEV(BU5:BU15)/SQRT(BU61)</f>
        <v>3.5156791662493889</v>
      </c>
      <c r="BV60" s="394">
        <f t="shared" si="183"/>
        <v>1.2543258481484514</v>
      </c>
      <c r="BW60" s="395">
        <f t="shared" si="183"/>
        <v>3.2216282977539299</v>
      </c>
      <c r="BX60" s="396">
        <f t="shared" si="183"/>
        <v>1.923249564900221</v>
      </c>
      <c r="BY60" s="397">
        <f t="shared" si="183"/>
        <v>1.6586473739499634</v>
      </c>
      <c r="BZ60" s="397">
        <f t="shared" si="183"/>
        <v>3.072458299147443</v>
      </c>
      <c r="CA60" s="398">
        <f t="shared" si="183"/>
        <v>2.112397269033981</v>
      </c>
      <c r="CB60" s="399">
        <f t="shared" si="183"/>
        <v>2.8134597128012255</v>
      </c>
      <c r="CC60" s="400">
        <f t="shared" si="183"/>
        <v>1.3420548092798263</v>
      </c>
      <c r="CD60" s="401">
        <f t="shared" si="183"/>
        <v>2.0561560684388183</v>
      </c>
      <c r="CE60" s="402">
        <f t="shared" si="183"/>
        <v>3.6962443401677625</v>
      </c>
      <c r="CF60" s="403">
        <f t="shared" si="183"/>
        <v>2.4083189157584592</v>
      </c>
      <c r="CG60" s="404">
        <f t="shared" si="183"/>
        <v>2.2133433734712038</v>
      </c>
      <c r="CH60" s="405">
        <f t="shared" si="183"/>
        <v>1.7371752294393843</v>
      </c>
      <c r="CI60" s="406">
        <f t="shared" si="183"/>
        <v>1.2909944487358056</v>
      </c>
      <c r="CJ60" s="407">
        <f t="shared" si="183"/>
        <v>1.16619037896906</v>
      </c>
      <c r="CK60" s="408">
        <f t="shared" si="183"/>
        <v>1.2315302134607442</v>
      </c>
      <c r="CL60" s="409">
        <f t="shared" si="183"/>
        <v>0.94044906531105898</v>
      </c>
      <c r="CM60" s="410">
        <f t="shared" si="183"/>
        <v>1.1780398031381525</v>
      </c>
      <c r="CO60" s="411">
        <f t="shared" si="183"/>
        <v>2.1676920650518814</v>
      </c>
      <c r="CP60" s="412">
        <f t="shared" si="183"/>
        <v>1.5679294556126484</v>
      </c>
      <c r="CQ60" s="413">
        <f t="shared" si="183"/>
        <v>2.2927421718690186</v>
      </c>
      <c r="CR60" s="414">
        <f t="shared" si="183"/>
        <v>1.7295632075437108</v>
      </c>
      <c r="CS60" s="415">
        <f t="shared" si="183"/>
        <v>2.5287788005719722</v>
      </c>
      <c r="CT60" s="416">
        <f t="shared" si="183"/>
        <v>2.1518080253075031</v>
      </c>
      <c r="CU60" s="417">
        <f t="shared" si="183"/>
        <v>1.4487542541400484</v>
      </c>
      <c r="CV60" s="418">
        <f t="shared" si="183"/>
        <v>1.1016401913107161</v>
      </c>
      <c r="CW60" s="419">
        <f t="shared" si="183"/>
        <v>0.88207457482661589</v>
      </c>
      <c r="CX60" s="420"/>
      <c r="CZ60" s="178" t="s">
        <v>36</v>
      </c>
      <c r="DA60" s="179">
        <f t="shared" si="183"/>
        <v>1.9274274510053269</v>
      </c>
      <c r="DB60" s="394">
        <f t="shared" si="183"/>
        <v>0.46065463201839185</v>
      </c>
      <c r="DC60" s="394">
        <f t="shared" si="183"/>
        <v>0.43653955529062116</v>
      </c>
      <c r="DD60" s="395">
        <f t="shared" si="183"/>
        <v>0.86433409757004387</v>
      </c>
      <c r="DE60" s="396">
        <f t="shared" si="183"/>
        <v>0.84561938115075019</v>
      </c>
      <c r="DF60" s="397">
        <f t="shared" si="183"/>
        <v>0.43914320746957552</v>
      </c>
      <c r="DG60" s="397">
        <f t="shared" si="183"/>
        <v>0.31725682551102558</v>
      </c>
      <c r="DH60" s="398">
        <f t="shared" si="183"/>
        <v>0.1307921846119085</v>
      </c>
      <c r="DI60" s="399">
        <f t="shared" si="183"/>
        <v>0.48476711476290923</v>
      </c>
      <c r="DJ60" s="400">
        <f t="shared" si="183"/>
        <v>0.49982280860320888</v>
      </c>
      <c r="DK60" s="401">
        <f t="shared" si="183"/>
        <v>0.34323802722503405</v>
      </c>
      <c r="DL60" s="402">
        <f t="shared" si="183"/>
        <v>0.21688449562945802</v>
      </c>
      <c r="DM60" s="403">
        <f t="shared" si="183"/>
        <v>0.41525021774026</v>
      </c>
      <c r="DN60" s="404">
        <f t="shared" si="183"/>
        <v>2.8369689656783739</v>
      </c>
      <c r="DO60" s="405">
        <f t="shared" si="183"/>
        <v>0.19847664570142462</v>
      </c>
      <c r="DP60" s="406">
        <f t="shared" si="183"/>
        <v>0.5167322582021241</v>
      </c>
      <c r="DQ60" s="407">
        <f t="shared" si="183"/>
        <v>1.1841646727639792</v>
      </c>
      <c r="DR60" s="408">
        <f t="shared" si="183"/>
        <v>1.8514534050607672</v>
      </c>
      <c r="DS60" s="409">
        <f t="shared" si="183"/>
        <v>0.98543161878876306</v>
      </c>
      <c r="DT60" s="410">
        <f t="shared" si="183"/>
        <v>0.72161163454528021</v>
      </c>
      <c r="DV60" s="411">
        <f t="shared" si="183"/>
        <v>0.62052063624024623</v>
      </c>
      <c r="DW60" s="412">
        <f t="shared" si="183"/>
        <v>0.2809228083230535</v>
      </c>
      <c r="DX60" s="413">
        <f t="shared" si="183"/>
        <v>0.19882809157661802</v>
      </c>
      <c r="DY60" s="414">
        <f t="shared" si="183"/>
        <v>0.36270468397551442</v>
      </c>
      <c r="DZ60" s="415">
        <f t="shared" si="183"/>
        <v>0.2168077623917864</v>
      </c>
      <c r="EA60" s="416">
        <f t="shared" si="183"/>
        <v>1.3625971480146937</v>
      </c>
      <c r="EB60" s="417">
        <f t="shared" si="183"/>
        <v>0.29557992949830375</v>
      </c>
      <c r="EC60" s="418">
        <f t="shared" si="183"/>
        <v>1.4145380600511721</v>
      </c>
      <c r="ED60" s="419">
        <f t="shared" si="183"/>
        <v>0.54648421650482193</v>
      </c>
      <c r="EE60" s="420"/>
    </row>
    <row r="61" spans="1:135" s="209" customFormat="1" x14ac:dyDescent="0.25">
      <c r="B61" s="421"/>
      <c r="C61" s="421"/>
      <c r="D61" s="180"/>
      <c r="E61" s="180" t="s">
        <v>419</v>
      </c>
      <c r="F61" s="181">
        <f>COUNT(F5:F15)</f>
        <v>10</v>
      </c>
      <c r="G61" s="422">
        <f t="shared" ref="G61:BT61" si="184">COUNT(G5:G15)</f>
        <v>10</v>
      </c>
      <c r="H61" s="422">
        <f t="shared" si="184"/>
        <v>10</v>
      </c>
      <c r="I61" s="423">
        <f t="shared" si="184"/>
        <v>10</v>
      </c>
      <c r="J61" s="424">
        <f t="shared" si="184"/>
        <v>10</v>
      </c>
      <c r="K61" s="425">
        <f t="shared" si="184"/>
        <v>10</v>
      </c>
      <c r="L61" s="425">
        <f t="shared" si="184"/>
        <v>10</v>
      </c>
      <c r="M61" s="426">
        <f t="shared" si="184"/>
        <v>10</v>
      </c>
      <c r="N61" s="427">
        <f t="shared" si="184"/>
        <v>10</v>
      </c>
      <c r="O61" s="428">
        <f t="shared" si="184"/>
        <v>10</v>
      </c>
      <c r="P61" s="429">
        <f t="shared" si="184"/>
        <v>10</v>
      </c>
      <c r="Q61" s="430">
        <f t="shared" si="184"/>
        <v>10</v>
      </c>
      <c r="R61" s="431">
        <f t="shared" si="184"/>
        <v>10</v>
      </c>
      <c r="S61" s="432">
        <f t="shared" si="184"/>
        <v>10</v>
      </c>
      <c r="T61" s="433">
        <f t="shared" si="184"/>
        <v>10</v>
      </c>
      <c r="U61" s="434">
        <f t="shared" si="184"/>
        <v>10</v>
      </c>
      <c r="V61" s="435">
        <f t="shared" si="184"/>
        <v>10</v>
      </c>
      <c r="W61" s="436">
        <f t="shared" si="184"/>
        <v>10</v>
      </c>
      <c r="X61" s="437">
        <f t="shared" si="184"/>
        <v>10</v>
      </c>
      <c r="Y61" s="438">
        <f t="shared" si="184"/>
        <v>10</v>
      </c>
      <c r="AA61" s="439">
        <f t="shared" si="184"/>
        <v>10</v>
      </c>
      <c r="AB61" s="440">
        <f t="shared" si="184"/>
        <v>10</v>
      </c>
      <c r="AC61" s="441">
        <f t="shared" si="184"/>
        <v>10</v>
      </c>
      <c r="AD61" s="442">
        <f t="shared" si="184"/>
        <v>10</v>
      </c>
      <c r="AE61" s="443">
        <f t="shared" si="184"/>
        <v>10</v>
      </c>
      <c r="AF61" s="444">
        <f t="shared" si="184"/>
        <v>10</v>
      </c>
      <c r="AG61" s="445">
        <f t="shared" si="184"/>
        <v>10</v>
      </c>
      <c r="AH61" s="446">
        <f t="shared" si="184"/>
        <v>10</v>
      </c>
      <c r="AI61" s="447">
        <f t="shared" si="184"/>
        <v>10</v>
      </c>
      <c r="AJ61" s="448"/>
      <c r="AK61" s="180"/>
      <c r="AL61" s="180" t="s">
        <v>419</v>
      </c>
      <c r="AM61" s="449">
        <f t="shared" si="184"/>
        <v>10</v>
      </c>
      <c r="AN61" s="422">
        <f t="shared" si="184"/>
        <v>10</v>
      </c>
      <c r="AO61" s="422">
        <f t="shared" si="184"/>
        <v>10</v>
      </c>
      <c r="AP61" s="423">
        <f t="shared" si="184"/>
        <v>10</v>
      </c>
      <c r="AQ61" s="424">
        <f t="shared" si="184"/>
        <v>10</v>
      </c>
      <c r="AR61" s="425">
        <f t="shared" si="184"/>
        <v>10</v>
      </c>
      <c r="AS61" s="425">
        <f t="shared" si="184"/>
        <v>10</v>
      </c>
      <c r="AT61" s="426">
        <f t="shared" si="184"/>
        <v>10</v>
      </c>
      <c r="AU61" s="427">
        <f t="shared" si="184"/>
        <v>10</v>
      </c>
      <c r="AV61" s="428">
        <f t="shared" si="184"/>
        <v>10</v>
      </c>
      <c r="AW61" s="429">
        <f t="shared" si="184"/>
        <v>10</v>
      </c>
      <c r="AX61" s="430">
        <f t="shared" si="184"/>
        <v>10</v>
      </c>
      <c r="AY61" s="431">
        <f t="shared" si="184"/>
        <v>10</v>
      </c>
      <c r="AZ61" s="432">
        <f t="shared" si="184"/>
        <v>10</v>
      </c>
      <c r="BA61" s="433">
        <f t="shared" si="184"/>
        <v>10</v>
      </c>
      <c r="BB61" s="434">
        <f t="shared" si="184"/>
        <v>10</v>
      </c>
      <c r="BC61" s="435">
        <f t="shared" si="184"/>
        <v>10</v>
      </c>
      <c r="BD61" s="436">
        <f t="shared" si="184"/>
        <v>10</v>
      </c>
      <c r="BE61" s="437">
        <f t="shared" si="184"/>
        <v>10</v>
      </c>
      <c r="BF61" s="438">
        <f t="shared" si="184"/>
        <v>10</v>
      </c>
      <c r="BH61" s="439">
        <f t="shared" si="184"/>
        <v>10</v>
      </c>
      <c r="BI61" s="440">
        <f t="shared" si="184"/>
        <v>10</v>
      </c>
      <c r="BJ61" s="441">
        <f t="shared" si="184"/>
        <v>10</v>
      </c>
      <c r="BK61" s="442">
        <f t="shared" si="184"/>
        <v>10</v>
      </c>
      <c r="BL61" s="443">
        <f t="shared" si="184"/>
        <v>10</v>
      </c>
      <c r="BM61" s="444">
        <f t="shared" si="184"/>
        <v>10</v>
      </c>
      <c r="BN61" s="445">
        <f t="shared" si="184"/>
        <v>10</v>
      </c>
      <c r="BO61" s="446">
        <f t="shared" si="184"/>
        <v>10</v>
      </c>
      <c r="BP61" s="447">
        <f t="shared" si="184"/>
        <v>10</v>
      </c>
      <c r="BQ61" s="448"/>
      <c r="BR61" s="180"/>
      <c r="BS61" s="180" t="s">
        <v>419</v>
      </c>
      <c r="BT61" s="449">
        <f t="shared" si="184"/>
        <v>10</v>
      </c>
      <c r="BU61" s="422">
        <f t="shared" ref="BU61:ED61" si="185">COUNT(BU5:BU15)</f>
        <v>10</v>
      </c>
      <c r="BV61" s="422">
        <f t="shared" si="185"/>
        <v>10</v>
      </c>
      <c r="BW61" s="423">
        <f t="shared" si="185"/>
        <v>10</v>
      </c>
      <c r="BX61" s="424">
        <f t="shared" si="185"/>
        <v>10</v>
      </c>
      <c r="BY61" s="425">
        <f t="shared" si="185"/>
        <v>10</v>
      </c>
      <c r="BZ61" s="425">
        <f t="shared" si="185"/>
        <v>10</v>
      </c>
      <c r="CA61" s="426">
        <f t="shared" si="185"/>
        <v>10</v>
      </c>
      <c r="CB61" s="427">
        <f t="shared" si="185"/>
        <v>10</v>
      </c>
      <c r="CC61" s="428">
        <f t="shared" si="185"/>
        <v>10</v>
      </c>
      <c r="CD61" s="429">
        <f t="shared" si="185"/>
        <v>10</v>
      </c>
      <c r="CE61" s="430">
        <f t="shared" si="185"/>
        <v>10</v>
      </c>
      <c r="CF61" s="431">
        <f t="shared" si="185"/>
        <v>10</v>
      </c>
      <c r="CG61" s="432">
        <f t="shared" si="185"/>
        <v>10</v>
      </c>
      <c r="CH61" s="433">
        <f t="shared" si="185"/>
        <v>10</v>
      </c>
      <c r="CI61" s="434">
        <f t="shared" si="185"/>
        <v>10</v>
      </c>
      <c r="CJ61" s="435">
        <f t="shared" si="185"/>
        <v>10</v>
      </c>
      <c r="CK61" s="436">
        <f t="shared" si="185"/>
        <v>10</v>
      </c>
      <c r="CL61" s="437">
        <f t="shared" si="185"/>
        <v>10</v>
      </c>
      <c r="CM61" s="438">
        <f t="shared" si="185"/>
        <v>10</v>
      </c>
      <c r="CO61" s="439">
        <f t="shared" si="185"/>
        <v>10</v>
      </c>
      <c r="CP61" s="440">
        <f t="shared" si="185"/>
        <v>10</v>
      </c>
      <c r="CQ61" s="441">
        <f t="shared" si="185"/>
        <v>10</v>
      </c>
      <c r="CR61" s="442">
        <f t="shared" si="185"/>
        <v>10</v>
      </c>
      <c r="CS61" s="443">
        <f t="shared" si="185"/>
        <v>10</v>
      </c>
      <c r="CT61" s="444">
        <f t="shared" si="185"/>
        <v>10</v>
      </c>
      <c r="CU61" s="445">
        <f t="shared" si="185"/>
        <v>10</v>
      </c>
      <c r="CV61" s="446">
        <f t="shared" si="185"/>
        <v>10</v>
      </c>
      <c r="CW61" s="447">
        <f t="shared" si="185"/>
        <v>10</v>
      </c>
      <c r="CX61" s="448"/>
      <c r="CY61" s="180"/>
      <c r="CZ61" s="180" t="s">
        <v>419</v>
      </c>
      <c r="DA61" s="449">
        <f t="shared" si="185"/>
        <v>10</v>
      </c>
      <c r="DB61" s="422">
        <f t="shared" si="185"/>
        <v>10</v>
      </c>
      <c r="DC61" s="422">
        <f t="shared" si="185"/>
        <v>10</v>
      </c>
      <c r="DD61" s="423">
        <f t="shared" si="185"/>
        <v>10</v>
      </c>
      <c r="DE61" s="424">
        <f t="shared" si="185"/>
        <v>10</v>
      </c>
      <c r="DF61" s="425">
        <f t="shared" si="185"/>
        <v>10</v>
      </c>
      <c r="DG61" s="425">
        <f t="shared" si="185"/>
        <v>10</v>
      </c>
      <c r="DH61" s="426">
        <f t="shared" si="185"/>
        <v>10</v>
      </c>
      <c r="DI61" s="427">
        <f t="shared" si="185"/>
        <v>10</v>
      </c>
      <c r="DJ61" s="428">
        <f t="shared" si="185"/>
        <v>10</v>
      </c>
      <c r="DK61" s="429">
        <f t="shared" si="185"/>
        <v>10</v>
      </c>
      <c r="DL61" s="430">
        <f t="shared" si="185"/>
        <v>10</v>
      </c>
      <c r="DM61" s="431">
        <f t="shared" si="185"/>
        <v>10</v>
      </c>
      <c r="DN61" s="432">
        <f t="shared" si="185"/>
        <v>10</v>
      </c>
      <c r="DO61" s="433">
        <f t="shared" si="185"/>
        <v>10</v>
      </c>
      <c r="DP61" s="434">
        <f t="shared" si="185"/>
        <v>10</v>
      </c>
      <c r="DQ61" s="435">
        <f t="shared" si="185"/>
        <v>9</v>
      </c>
      <c r="DR61" s="436">
        <f t="shared" si="185"/>
        <v>10</v>
      </c>
      <c r="DS61" s="437">
        <f t="shared" si="185"/>
        <v>9</v>
      </c>
      <c r="DT61" s="438">
        <f t="shared" si="185"/>
        <v>10</v>
      </c>
      <c r="DV61" s="439">
        <f t="shared" si="185"/>
        <v>10</v>
      </c>
      <c r="DW61" s="440">
        <f t="shared" si="185"/>
        <v>10</v>
      </c>
      <c r="DX61" s="441">
        <f t="shared" si="185"/>
        <v>10</v>
      </c>
      <c r="DY61" s="442">
        <f t="shared" si="185"/>
        <v>10</v>
      </c>
      <c r="DZ61" s="443">
        <f t="shared" si="185"/>
        <v>10</v>
      </c>
      <c r="EA61" s="444">
        <f t="shared" si="185"/>
        <v>10</v>
      </c>
      <c r="EB61" s="445">
        <f t="shared" si="185"/>
        <v>10</v>
      </c>
      <c r="EC61" s="446">
        <f t="shared" si="185"/>
        <v>10</v>
      </c>
      <c r="ED61" s="447">
        <f t="shared" si="185"/>
        <v>10</v>
      </c>
      <c r="EE61" s="448"/>
    </row>
    <row r="62" spans="1:135" s="209" customFormat="1" x14ac:dyDescent="0.25">
      <c r="B62" s="421"/>
      <c r="C62" s="421"/>
      <c r="D62" s="450"/>
      <c r="F62" s="183"/>
      <c r="I62" s="451"/>
      <c r="J62" s="216"/>
      <c r="M62" s="451"/>
      <c r="N62" s="216"/>
      <c r="O62" s="451"/>
      <c r="P62" s="216"/>
      <c r="Q62" s="451"/>
      <c r="R62" s="216"/>
      <c r="S62" s="451"/>
      <c r="T62" s="216"/>
      <c r="U62" s="451"/>
      <c r="V62" s="216"/>
      <c r="W62" s="451"/>
      <c r="X62" s="216"/>
      <c r="Y62" s="451"/>
      <c r="AA62" s="452"/>
      <c r="AB62" s="452"/>
      <c r="AC62" s="452"/>
      <c r="AD62" s="452"/>
      <c r="AE62" s="452"/>
      <c r="AF62" s="452"/>
      <c r="AG62" s="452"/>
      <c r="AH62" s="452"/>
      <c r="AI62" s="452"/>
      <c r="AJ62" s="448"/>
      <c r="AK62" s="450"/>
      <c r="AM62" s="216"/>
      <c r="AP62" s="451"/>
      <c r="AQ62" s="216"/>
      <c r="AT62" s="451"/>
      <c r="AU62" s="216"/>
      <c r="AV62" s="451"/>
      <c r="AW62" s="216"/>
      <c r="AX62" s="451"/>
      <c r="AY62" s="216"/>
      <c r="AZ62" s="451"/>
      <c r="BA62" s="216"/>
      <c r="BB62" s="451"/>
      <c r="BC62" s="216"/>
      <c r="BD62" s="451"/>
      <c r="BE62" s="216"/>
      <c r="BF62" s="451"/>
      <c r="BH62" s="452"/>
      <c r="BI62" s="452"/>
      <c r="BJ62" s="452"/>
      <c r="BK62" s="452"/>
      <c r="BL62" s="452"/>
      <c r="BM62" s="452"/>
      <c r="BN62" s="452"/>
      <c r="BO62" s="452"/>
      <c r="BP62" s="452"/>
      <c r="BQ62" s="448"/>
      <c r="BR62" s="450"/>
      <c r="BT62" s="216"/>
      <c r="BW62" s="451"/>
      <c r="BX62" s="216"/>
      <c r="CA62" s="451"/>
      <c r="CB62" s="216"/>
      <c r="CC62" s="451"/>
      <c r="CD62" s="216"/>
      <c r="CE62" s="451"/>
      <c r="CF62" s="216"/>
      <c r="CG62" s="451"/>
      <c r="CH62" s="216"/>
      <c r="CI62" s="451"/>
      <c r="CJ62" s="216"/>
      <c r="CK62" s="451"/>
      <c r="CL62" s="216"/>
      <c r="CM62" s="451"/>
      <c r="CO62" s="452"/>
      <c r="CP62" s="452"/>
      <c r="CQ62" s="452"/>
      <c r="CR62" s="452"/>
      <c r="CS62" s="452"/>
      <c r="CT62" s="452"/>
      <c r="CU62" s="452"/>
      <c r="CV62" s="452"/>
      <c r="CW62" s="452"/>
      <c r="CX62" s="448"/>
      <c r="CY62" s="450"/>
      <c r="DA62" s="216"/>
      <c r="DD62" s="451"/>
      <c r="DE62" s="216"/>
      <c r="DH62" s="451"/>
      <c r="DI62" s="216"/>
      <c r="DJ62" s="451"/>
      <c r="DK62" s="216"/>
      <c r="DL62" s="451"/>
      <c r="DM62" s="216"/>
      <c r="DN62" s="451"/>
      <c r="DO62" s="216"/>
      <c r="DP62" s="451"/>
      <c r="DQ62" s="216"/>
      <c r="DR62" s="451"/>
      <c r="DS62" s="216"/>
      <c r="DT62" s="451"/>
      <c r="DV62" s="452"/>
      <c r="DW62" s="452"/>
      <c r="DX62" s="452"/>
      <c r="DY62" s="452"/>
      <c r="DZ62" s="452"/>
      <c r="EA62" s="452"/>
      <c r="EB62" s="452"/>
      <c r="EC62" s="452"/>
      <c r="ED62" s="452"/>
      <c r="EE62" s="448"/>
    </row>
    <row r="63" spans="1:135" s="209" customFormat="1" x14ac:dyDescent="0.25">
      <c r="B63" s="421"/>
      <c r="C63" s="421"/>
      <c r="D63" s="450"/>
      <c r="F63" s="183"/>
      <c r="I63" s="451"/>
      <c r="J63" s="216"/>
      <c r="M63" s="451"/>
      <c r="N63" s="216"/>
      <c r="O63" s="451"/>
      <c r="P63" s="216"/>
      <c r="Q63" s="451"/>
      <c r="R63" s="216"/>
      <c r="S63" s="451"/>
      <c r="T63" s="216"/>
      <c r="U63" s="451"/>
      <c r="V63" s="216"/>
      <c r="W63" s="451"/>
      <c r="X63" s="216"/>
      <c r="Y63" s="451"/>
      <c r="AA63" s="452"/>
      <c r="AB63" s="452"/>
      <c r="AC63" s="452"/>
      <c r="AD63" s="452"/>
      <c r="AE63" s="452"/>
      <c r="AF63" s="452"/>
      <c r="AG63" s="452"/>
      <c r="AH63" s="452"/>
      <c r="AI63" s="452"/>
      <c r="AJ63" s="448"/>
      <c r="AK63" s="450"/>
      <c r="AM63" s="216"/>
      <c r="AP63" s="451"/>
      <c r="AQ63" s="216"/>
      <c r="AT63" s="451"/>
      <c r="AU63" s="216"/>
      <c r="AV63" s="451"/>
      <c r="AW63" s="216"/>
      <c r="AX63" s="451"/>
      <c r="AY63" s="216"/>
      <c r="AZ63" s="451"/>
      <c r="BA63" s="216"/>
      <c r="BB63" s="451"/>
      <c r="BC63" s="216"/>
      <c r="BD63" s="451"/>
      <c r="BE63" s="216"/>
      <c r="BF63" s="451"/>
      <c r="BH63" s="452"/>
      <c r="BI63" s="452"/>
      <c r="BJ63" s="452"/>
      <c r="BK63" s="452"/>
      <c r="BL63" s="452"/>
      <c r="BM63" s="452"/>
      <c r="BN63" s="452"/>
      <c r="BO63" s="452"/>
      <c r="BP63" s="452"/>
      <c r="BQ63" s="448"/>
      <c r="BR63" s="450"/>
      <c r="BT63" s="216"/>
      <c r="BW63" s="451"/>
      <c r="BX63" s="216"/>
      <c r="CA63" s="451"/>
      <c r="CB63" s="216"/>
      <c r="CC63" s="451"/>
      <c r="CD63" s="216"/>
      <c r="CE63" s="451"/>
      <c r="CF63" s="216"/>
      <c r="CG63" s="451"/>
      <c r="CH63" s="216"/>
      <c r="CI63" s="451"/>
      <c r="CJ63" s="216"/>
      <c r="CK63" s="451"/>
      <c r="CL63" s="216"/>
      <c r="CM63" s="451"/>
      <c r="CO63" s="452"/>
      <c r="CP63" s="452"/>
      <c r="CQ63" s="452"/>
      <c r="CR63" s="452"/>
      <c r="CS63" s="452"/>
      <c r="CT63" s="452"/>
      <c r="CU63" s="452"/>
      <c r="CV63" s="452"/>
      <c r="CW63" s="452"/>
      <c r="CX63" s="448"/>
      <c r="CY63" s="450"/>
      <c r="DA63" s="216"/>
      <c r="DD63" s="451"/>
      <c r="DE63" s="216"/>
      <c r="DH63" s="451"/>
      <c r="DI63" s="216"/>
      <c r="DJ63" s="451"/>
      <c r="DK63" s="216"/>
      <c r="DL63" s="451"/>
      <c r="DM63" s="216"/>
      <c r="DN63" s="451"/>
      <c r="DO63" s="216"/>
      <c r="DP63" s="451"/>
      <c r="DQ63" s="216"/>
      <c r="DR63" s="451"/>
      <c r="DS63" s="216"/>
      <c r="DT63" s="451"/>
      <c r="DV63" s="452"/>
      <c r="DW63" s="452"/>
      <c r="DX63" s="452"/>
      <c r="DY63" s="452"/>
      <c r="DZ63" s="452"/>
      <c r="EA63" s="452"/>
      <c r="EB63" s="452"/>
      <c r="EC63" s="452"/>
      <c r="ED63" s="452"/>
      <c r="EE63" s="448"/>
    </row>
    <row r="64" spans="1:135" s="178" customFormat="1" x14ac:dyDescent="0.25">
      <c r="D64" s="178" t="s">
        <v>381</v>
      </c>
      <c r="E64" s="178" t="s">
        <v>34</v>
      </c>
      <c r="F64" s="179">
        <f>AVERAGE(F17:F27)</f>
        <v>8.7777777777777786</v>
      </c>
      <c r="G64" s="394">
        <f t="shared" ref="G64:BT64" si="186">AVERAGE(G17:G27)</f>
        <v>8.8888888888888893</v>
      </c>
      <c r="H64" s="394">
        <f t="shared" si="186"/>
        <v>9.2222222222222214</v>
      </c>
      <c r="I64" s="395">
        <f t="shared" si="186"/>
        <v>9.5555555555555554</v>
      </c>
      <c r="J64" s="396">
        <f t="shared" si="186"/>
        <v>8.8888888888888893</v>
      </c>
      <c r="K64" s="397">
        <f t="shared" si="186"/>
        <v>9.2222222222222214</v>
      </c>
      <c r="L64" s="397">
        <f t="shared" si="186"/>
        <v>9.5555555555555554</v>
      </c>
      <c r="M64" s="398">
        <f t="shared" si="186"/>
        <v>9.7777777777777786</v>
      </c>
      <c r="N64" s="399">
        <f t="shared" si="186"/>
        <v>6.5555555555555554</v>
      </c>
      <c r="O64" s="400">
        <f t="shared" si="186"/>
        <v>7.4444444444444446</v>
      </c>
      <c r="P64" s="401">
        <f t="shared" si="186"/>
        <v>5.666666666666667</v>
      </c>
      <c r="Q64" s="402">
        <f t="shared" si="186"/>
        <v>6.7777777777777777</v>
      </c>
      <c r="R64" s="403">
        <f t="shared" si="186"/>
        <v>5.666666666666667</v>
      </c>
      <c r="S64" s="404">
        <f t="shared" si="186"/>
        <v>5.4444444444444446</v>
      </c>
      <c r="T64" s="405">
        <f t="shared" si="186"/>
        <v>4.8888888888888893</v>
      </c>
      <c r="U64" s="406">
        <f t="shared" si="186"/>
        <v>5.1111111111111107</v>
      </c>
      <c r="V64" s="407">
        <f t="shared" si="186"/>
        <v>2.8888888888888888</v>
      </c>
      <c r="W64" s="408">
        <f t="shared" si="186"/>
        <v>2.7777777777777777</v>
      </c>
      <c r="X64" s="409">
        <f t="shared" si="186"/>
        <v>1.3333333333333333</v>
      </c>
      <c r="Y64" s="410">
        <f t="shared" si="186"/>
        <v>1</v>
      </c>
      <c r="AA64" s="411">
        <f t="shared" si="186"/>
        <v>9.1111111111111107</v>
      </c>
      <c r="AB64" s="412">
        <f t="shared" si="186"/>
        <v>9.3611111111111107</v>
      </c>
      <c r="AC64" s="413">
        <f t="shared" si="186"/>
        <v>9.6666666666666661</v>
      </c>
      <c r="AD64" s="414">
        <f t="shared" si="186"/>
        <v>7</v>
      </c>
      <c r="AE64" s="415">
        <f t="shared" si="186"/>
        <v>6.2222222222222223</v>
      </c>
      <c r="AF64" s="416">
        <f t="shared" si="186"/>
        <v>5.5555555555555554</v>
      </c>
      <c r="AG64" s="417">
        <f t="shared" si="186"/>
        <v>5</v>
      </c>
      <c r="AH64" s="418">
        <f t="shared" si="186"/>
        <v>2.8333333333333335</v>
      </c>
      <c r="AI64" s="419">
        <f t="shared" si="186"/>
        <v>1.1666666666666667</v>
      </c>
      <c r="AJ64" s="420"/>
      <c r="AK64" s="178" t="s">
        <v>381</v>
      </c>
      <c r="AL64" s="178" t="s">
        <v>34</v>
      </c>
      <c r="AM64" s="179">
        <f t="shared" si="186"/>
        <v>13.444444444444445</v>
      </c>
      <c r="AN64" s="394">
        <f t="shared" si="186"/>
        <v>11.444444444444445</v>
      </c>
      <c r="AO64" s="394">
        <f t="shared" si="186"/>
        <v>14.111111111111111</v>
      </c>
      <c r="AP64" s="395">
        <f t="shared" si="186"/>
        <v>14</v>
      </c>
      <c r="AQ64" s="396">
        <f t="shared" si="186"/>
        <v>12.666666666666666</v>
      </c>
      <c r="AR64" s="397">
        <f t="shared" si="186"/>
        <v>14.111111111111111</v>
      </c>
      <c r="AS64" s="397">
        <f t="shared" si="186"/>
        <v>14</v>
      </c>
      <c r="AT64" s="398">
        <f t="shared" si="186"/>
        <v>14</v>
      </c>
      <c r="AU64" s="399">
        <f t="shared" si="186"/>
        <v>24.666666666666668</v>
      </c>
      <c r="AV64" s="400">
        <f t="shared" si="186"/>
        <v>26.777777777777779</v>
      </c>
      <c r="AW64" s="401">
        <f t="shared" si="186"/>
        <v>38.444444444444443</v>
      </c>
      <c r="AX64" s="402">
        <f t="shared" si="186"/>
        <v>45.222222222222221</v>
      </c>
      <c r="AY64" s="403">
        <f t="shared" si="186"/>
        <v>75.111111111111114</v>
      </c>
      <c r="AZ64" s="404">
        <f t="shared" si="186"/>
        <v>75.222222222222229</v>
      </c>
      <c r="BA64" s="405">
        <f t="shared" si="186"/>
        <v>135.66666666666666</v>
      </c>
      <c r="BB64" s="406">
        <f t="shared" si="186"/>
        <v>136.33333333333334</v>
      </c>
      <c r="BC64" s="407">
        <f t="shared" si="186"/>
        <v>167.77777777777777</v>
      </c>
      <c r="BD64" s="408">
        <f t="shared" si="186"/>
        <v>152.44444444444446</v>
      </c>
      <c r="BE64" s="409">
        <f t="shared" si="186"/>
        <v>169.66666666666666</v>
      </c>
      <c r="BF64" s="410">
        <f t="shared" si="186"/>
        <v>156.88888888888889</v>
      </c>
      <c r="BH64" s="411">
        <f t="shared" si="186"/>
        <v>13.25</v>
      </c>
      <c r="BI64" s="412">
        <f t="shared" si="186"/>
        <v>13.694444444444445</v>
      </c>
      <c r="BJ64" s="413">
        <f t="shared" si="186"/>
        <v>14</v>
      </c>
      <c r="BK64" s="414">
        <f t="shared" si="186"/>
        <v>25.722222222222221</v>
      </c>
      <c r="BL64" s="415">
        <f t="shared" si="186"/>
        <v>41.833333333333336</v>
      </c>
      <c r="BM64" s="416">
        <f t="shared" si="186"/>
        <v>75.166666666666671</v>
      </c>
      <c r="BN64" s="417">
        <f t="shared" si="186"/>
        <v>136</v>
      </c>
      <c r="BO64" s="418">
        <f t="shared" si="186"/>
        <v>160.11111111111111</v>
      </c>
      <c r="BP64" s="419">
        <f t="shared" si="186"/>
        <v>163.27777777777777</v>
      </c>
      <c r="BQ64" s="420"/>
      <c r="BR64" s="178" t="s">
        <v>381</v>
      </c>
      <c r="BS64" s="178" t="s">
        <v>34</v>
      </c>
      <c r="BT64" s="179">
        <f t="shared" si="186"/>
        <v>11.555555555555555</v>
      </c>
      <c r="BU64" s="394">
        <f t="shared" ref="BU64:ED64" si="187">AVERAGE(BU17:BU27)</f>
        <v>6.8888888888888893</v>
      </c>
      <c r="BV64" s="394">
        <f t="shared" si="187"/>
        <v>8.4444444444444446</v>
      </c>
      <c r="BW64" s="395">
        <f t="shared" si="187"/>
        <v>4.4444444444444446</v>
      </c>
      <c r="BX64" s="396">
        <f t="shared" si="187"/>
        <v>7.8888888888888893</v>
      </c>
      <c r="BY64" s="397">
        <f t="shared" si="187"/>
        <v>8.4444444444444446</v>
      </c>
      <c r="BZ64" s="397">
        <f t="shared" si="187"/>
        <v>4.4444444444444446</v>
      </c>
      <c r="CA64" s="398">
        <f t="shared" si="187"/>
        <v>4.4444444444444446</v>
      </c>
      <c r="CB64" s="399">
        <f t="shared" si="187"/>
        <v>9.1111111111111107</v>
      </c>
      <c r="CC64" s="400">
        <f t="shared" si="187"/>
        <v>9.4444444444444446</v>
      </c>
      <c r="CD64" s="401">
        <f t="shared" si="187"/>
        <v>7.1111111111111107</v>
      </c>
      <c r="CE64" s="402">
        <f t="shared" si="187"/>
        <v>9.5555555555555554</v>
      </c>
      <c r="CF64" s="403">
        <f t="shared" si="187"/>
        <v>9.2222222222222214</v>
      </c>
      <c r="CG64" s="404">
        <f t="shared" si="187"/>
        <v>9.5555555555555554</v>
      </c>
      <c r="CH64" s="405">
        <f t="shared" si="187"/>
        <v>10.555555555555555</v>
      </c>
      <c r="CI64" s="406">
        <f t="shared" si="187"/>
        <v>10.888888888888889</v>
      </c>
      <c r="CJ64" s="407">
        <f t="shared" si="187"/>
        <v>13.222222222222221</v>
      </c>
      <c r="CK64" s="408">
        <f t="shared" si="187"/>
        <v>14.777777777777779</v>
      </c>
      <c r="CL64" s="409">
        <f t="shared" si="187"/>
        <v>17.111111111111111</v>
      </c>
      <c r="CM64" s="410">
        <f t="shared" si="187"/>
        <v>13.333333333333334</v>
      </c>
      <c r="CO64" s="411">
        <f t="shared" si="187"/>
        <v>7.833333333333333</v>
      </c>
      <c r="CP64" s="412">
        <f t="shared" si="187"/>
        <v>6.3055555555555554</v>
      </c>
      <c r="CQ64" s="413">
        <f t="shared" si="187"/>
        <v>4.4444444444444446</v>
      </c>
      <c r="CR64" s="414">
        <f t="shared" si="187"/>
        <v>9.2777777777777786</v>
      </c>
      <c r="CS64" s="415">
        <f t="shared" si="187"/>
        <v>8.3333333333333339</v>
      </c>
      <c r="CT64" s="416">
        <f t="shared" si="187"/>
        <v>9.3888888888888893</v>
      </c>
      <c r="CU64" s="417">
        <f t="shared" si="187"/>
        <v>10.722222222222221</v>
      </c>
      <c r="CV64" s="418">
        <f t="shared" si="187"/>
        <v>14</v>
      </c>
      <c r="CW64" s="419">
        <f t="shared" si="187"/>
        <v>15.222222222222221</v>
      </c>
      <c r="CX64" s="420"/>
      <c r="CY64" s="178" t="s">
        <v>381</v>
      </c>
      <c r="CZ64" s="178" t="s">
        <v>34</v>
      </c>
      <c r="DA64" s="179">
        <f t="shared" si="187"/>
        <v>7.3738888888888887</v>
      </c>
      <c r="DB64" s="394">
        <f t="shared" si="187"/>
        <v>0.73577777777777786</v>
      </c>
      <c r="DC64" s="394">
        <f t="shared" si="187"/>
        <v>1.395111111111111</v>
      </c>
      <c r="DD64" s="395">
        <f t="shared" si="187"/>
        <v>0.90233333333333321</v>
      </c>
      <c r="DE64" s="396">
        <f t="shared" si="187"/>
        <v>0.69477777777777783</v>
      </c>
      <c r="DF64" s="397">
        <f t="shared" si="187"/>
        <v>1.395111111111111</v>
      </c>
      <c r="DG64" s="397">
        <f t="shared" si="187"/>
        <v>0.90233333333333321</v>
      </c>
      <c r="DH64" s="398">
        <f t="shared" si="187"/>
        <v>0.70977777777777773</v>
      </c>
      <c r="DI64" s="399">
        <f t="shared" si="187"/>
        <v>0.52244444444444449</v>
      </c>
      <c r="DJ64" s="400">
        <f t="shared" si="187"/>
        <v>0.71933333333333338</v>
      </c>
      <c r="DK64" s="401">
        <f t="shared" si="187"/>
        <v>0.50655555555555554</v>
      </c>
      <c r="DL64" s="402">
        <f t="shared" si="187"/>
        <v>1.8772222222222221</v>
      </c>
      <c r="DM64" s="403">
        <f t="shared" si="187"/>
        <v>0.93300000000000005</v>
      </c>
      <c r="DN64" s="404">
        <f t="shared" si="187"/>
        <v>1.3054444444444444</v>
      </c>
      <c r="DO64" s="405">
        <f t="shared" si="187"/>
        <v>0.99355555555555553</v>
      </c>
      <c r="DP64" s="406">
        <f t="shared" si="187"/>
        <v>1.3902222222222222</v>
      </c>
      <c r="DQ64" s="407">
        <f t="shared" si="187"/>
        <v>0.70566666666666666</v>
      </c>
      <c r="DR64" s="408">
        <f t="shared" si="187"/>
        <v>0.68111111111111111</v>
      </c>
      <c r="DS64" s="409">
        <f t="shared" si="187"/>
        <v>1.022</v>
      </c>
      <c r="DT64" s="410">
        <f t="shared" si="187"/>
        <v>0.81500000000000006</v>
      </c>
      <c r="DV64" s="411">
        <f t="shared" si="187"/>
        <v>2.6017777777777784</v>
      </c>
      <c r="DW64" s="412">
        <f t="shared" si="187"/>
        <v>0.9255000000000001</v>
      </c>
      <c r="DX64" s="413">
        <f t="shared" si="187"/>
        <v>0.80605555555555553</v>
      </c>
      <c r="DY64" s="414">
        <f t="shared" si="187"/>
        <v>0.62088888888888893</v>
      </c>
      <c r="DZ64" s="415">
        <f t="shared" si="187"/>
        <v>1.191888888888889</v>
      </c>
      <c r="EA64" s="416">
        <f t="shared" si="187"/>
        <v>1.1192222222222223</v>
      </c>
      <c r="EB64" s="417">
        <f t="shared" si="187"/>
        <v>1.1918888888888888</v>
      </c>
      <c r="EC64" s="418">
        <f t="shared" si="187"/>
        <v>0.69338888888888883</v>
      </c>
      <c r="ED64" s="419">
        <f t="shared" si="187"/>
        <v>0.91850000000000009</v>
      </c>
      <c r="EE64" s="420"/>
    </row>
    <row r="65" spans="2:135" s="178" customFormat="1" x14ac:dyDescent="0.25">
      <c r="E65" s="178" t="s">
        <v>36</v>
      </c>
      <c r="F65" s="179">
        <f>STDEV(F17:F27)/SQRT(F66)</f>
        <v>0.59576696082020031</v>
      </c>
      <c r="G65" s="394">
        <f t="shared" ref="G65:BT65" si="188">STDEV(G17:G27)/SQRT(G66)</f>
        <v>0.8069910581296641</v>
      </c>
      <c r="H65" s="394">
        <f t="shared" si="188"/>
        <v>0.79543450351535283</v>
      </c>
      <c r="I65" s="395">
        <f t="shared" si="188"/>
        <v>0.58001702827280777</v>
      </c>
      <c r="J65" s="396">
        <f t="shared" si="188"/>
        <v>0.7895928001973278</v>
      </c>
      <c r="K65" s="397">
        <f t="shared" si="188"/>
        <v>0.79543450351535283</v>
      </c>
      <c r="L65" s="397">
        <f t="shared" si="188"/>
        <v>0.58001702827280777</v>
      </c>
      <c r="M65" s="398">
        <f t="shared" si="188"/>
        <v>1.3721210039142742</v>
      </c>
      <c r="N65" s="399">
        <f t="shared" si="188"/>
        <v>0.72860428047800019</v>
      </c>
      <c r="O65" s="400">
        <f t="shared" si="188"/>
        <v>0.76578048622723449</v>
      </c>
      <c r="P65" s="401">
        <f t="shared" si="188"/>
        <v>0.6454972243679028</v>
      </c>
      <c r="Q65" s="402">
        <f t="shared" si="188"/>
        <v>0.59576696082020031</v>
      </c>
      <c r="R65" s="403">
        <f t="shared" si="188"/>
        <v>0.57735026918962573</v>
      </c>
      <c r="S65" s="404">
        <f t="shared" si="188"/>
        <v>0.86780551954518392</v>
      </c>
      <c r="T65" s="405">
        <f t="shared" si="188"/>
        <v>0.58794473579213113</v>
      </c>
      <c r="U65" s="406">
        <f t="shared" si="188"/>
        <v>0.58794473579213113</v>
      </c>
      <c r="V65" s="407">
        <f t="shared" si="188"/>
        <v>0.56382730917178991</v>
      </c>
      <c r="W65" s="408">
        <f t="shared" si="188"/>
        <v>0.46481112585226425</v>
      </c>
      <c r="X65" s="409">
        <f t="shared" si="188"/>
        <v>0.33333333333333331</v>
      </c>
      <c r="Y65" s="410">
        <f t="shared" si="188"/>
        <v>0.28867513459481287</v>
      </c>
      <c r="AA65" s="411">
        <f t="shared" si="188"/>
        <v>0.60540263104731606</v>
      </c>
      <c r="AB65" s="412">
        <f t="shared" si="188"/>
        <v>0.75243944836564125</v>
      </c>
      <c r="AC65" s="413">
        <f t="shared" si="188"/>
        <v>0.94280904158206347</v>
      </c>
      <c r="AD65" s="414">
        <f t="shared" si="188"/>
        <v>0.72168783648703227</v>
      </c>
      <c r="AE65" s="415">
        <f t="shared" si="188"/>
        <v>0.55346830125475754</v>
      </c>
      <c r="AF65" s="416">
        <f t="shared" si="188"/>
        <v>0.64788354387170011</v>
      </c>
      <c r="AG65" s="417">
        <f t="shared" si="188"/>
        <v>0.57735026918962573</v>
      </c>
      <c r="AH65" s="418">
        <f t="shared" si="188"/>
        <v>0.5</v>
      </c>
      <c r="AI65" s="419">
        <f t="shared" si="188"/>
        <v>0.30046260628866578</v>
      </c>
      <c r="AJ65" s="420"/>
      <c r="AL65" s="178" t="s">
        <v>36</v>
      </c>
      <c r="AM65" s="179">
        <f t="shared" si="188"/>
        <v>1.2260042494841059</v>
      </c>
      <c r="AN65" s="394">
        <f t="shared" si="188"/>
        <v>1.5466012118972279</v>
      </c>
      <c r="AO65" s="394">
        <f t="shared" si="188"/>
        <v>1.7829785039868016</v>
      </c>
      <c r="AP65" s="395">
        <f t="shared" si="188"/>
        <v>1.3228756555322954</v>
      </c>
      <c r="AQ65" s="396">
        <f t="shared" si="188"/>
        <v>2.0275875100994063</v>
      </c>
      <c r="AR65" s="397">
        <f t="shared" si="188"/>
        <v>1.7829785039868016</v>
      </c>
      <c r="AS65" s="397">
        <f t="shared" si="188"/>
        <v>1.3228756555322954</v>
      </c>
      <c r="AT65" s="398">
        <f t="shared" si="188"/>
        <v>1.8027756377319948</v>
      </c>
      <c r="AU65" s="399">
        <f t="shared" si="188"/>
        <v>2.7838821814150112</v>
      </c>
      <c r="AV65" s="400">
        <f t="shared" si="188"/>
        <v>2.9000851413640416</v>
      </c>
      <c r="AW65" s="401">
        <f t="shared" si="188"/>
        <v>4.2593397737961665</v>
      </c>
      <c r="AX65" s="402">
        <f t="shared" si="188"/>
        <v>3.907890087793104</v>
      </c>
      <c r="AY65" s="403">
        <f t="shared" si="188"/>
        <v>7.5910115788426689</v>
      </c>
      <c r="AZ65" s="404">
        <f t="shared" si="188"/>
        <v>11.500939306781495</v>
      </c>
      <c r="BA65" s="405">
        <f t="shared" si="188"/>
        <v>14.626839865276589</v>
      </c>
      <c r="BB65" s="406">
        <f t="shared" si="188"/>
        <v>13.481468762712764</v>
      </c>
      <c r="BC65" s="407">
        <f t="shared" si="188"/>
        <v>28.505739079943663</v>
      </c>
      <c r="BD65" s="408">
        <f t="shared" si="188"/>
        <v>20.956377384615397</v>
      </c>
      <c r="BE65" s="409">
        <f t="shared" si="188"/>
        <v>30.94978011050949</v>
      </c>
      <c r="BF65" s="410">
        <f t="shared" si="188"/>
        <v>33.030896497927358</v>
      </c>
      <c r="BH65" s="411">
        <f t="shared" si="188"/>
        <v>1.2346276991690879</v>
      </c>
      <c r="BI65" s="412">
        <f t="shared" si="188"/>
        <v>1.5415415364634113</v>
      </c>
      <c r="BJ65" s="413">
        <f t="shared" si="188"/>
        <v>1.3718398027628609</v>
      </c>
      <c r="BK65" s="414">
        <f t="shared" si="188"/>
        <v>2.6537592716003724</v>
      </c>
      <c r="BL65" s="415">
        <f t="shared" si="188"/>
        <v>3.5551215012835904</v>
      </c>
      <c r="BM65" s="416">
        <f t="shared" si="188"/>
        <v>8.3179023798070624</v>
      </c>
      <c r="BN65" s="417">
        <f t="shared" si="188"/>
        <v>13.954788106994355</v>
      </c>
      <c r="BO65" s="418">
        <f t="shared" si="188"/>
        <v>23.939997008983173</v>
      </c>
      <c r="BP65" s="419">
        <f t="shared" si="188"/>
        <v>31.297198924086278</v>
      </c>
      <c r="BQ65" s="420"/>
      <c r="BS65" s="178" t="s">
        <v>36</v>
      </c>
      <c r="BT65" s="179">
        <f t="shared" si="188"/>
        <v>2.6093374590705283</v>
      </c>
      <c r="BU65" s="394">
        <f t="shared" ref="BU65:ED65" si="189">STDEV(BU17:BU27)/SQRT(BU66)</f>
        <v>1.1235415786753715</v>
      </c>
      <c r="BV65" s="394">
        <f t="shared" si="189"/>
        <v>2.4444444444444442</v>
      </c>
      <c r="BW65" s="395">
        <f t="shared" si="189"/>
        <v>0.9590375834240038</v>
      </c>
      <c r="BX65" s="396">
        <f t="shared" si="189"/>
        <v>1.6703662642636565</v>
      </c>
      <c r="BY65" s="397">
        <f t="shared" si="189"/>
        <v>2.4444444444444442</v>
      </c>
      <c r="BZ65" s="397">
        <f t="shared" si="189"/>
        <v>0.9590375834240038</v>
      </c>
      <c r="CA65" s="398">
        <f t="shared" si="189"/>
        <v>0.8836652066992704</v>
      </c>
      <c r="CB65" s="399">
        <f t="shared" si="189"/>
        <v>1.4855268841245488</v>
      </c>
      <c r="CC65" s="400">
        <f t="shared" si="189"/>
        <v>1.7409377351102664</v>
      </c>
      <c r="CD65" s="401">
        <f t="shared" si="189"/>
        <v>1.6951273669324844</v>
      </c>
      <c r="CE65" s="402">
        <f t="shared" si="189"/>
        <v>0.6034878050666781</v>
      </c>
      <c r="CF65" s="403">
        <f t="shared" si="189"/>
        <v>2.1329282022724962</v>
      </c>
      <c r="CG65" s="404">
        <f t="shared" si="189"/>
        <v>1.96575622366157</v>
      </c>
      <c r="CH65" s="405">
        <f t="shared" si="189"/>
        <v>1.9372884193514102</v>
      </c>
      <c r="CI65" s="406">
        <f t="shared" si="189"/>
        <v>1.3585576956263872</v>
      </c>
      <c r="CJ65" s="407">
        <f t="shared" si="189"/>
        <v>2.1459119906475519</v>
      </c>
      <c r="CK65" s="408">
        <f t="shared" si="189"/>
        <v>1.9633996718969218</v>
      </c>
      <c r="CL65" s="409">
        <f t="shared" si="189"/>
        <v>3.2250945052666644</v>
      </c>
      <c r="CM65" s="410">
        <f t="shared" si="189"/>
        <v>1.7638342073763937</v>
      </c>
      <c r="CO65" s="411">
        <f t="shared" si="189"/>
        <v>1.4713702985841313</v>
      </c>
      <c r="CP65" s="412">
        <f t="shared" si="189"/>
        <v>1.1447174701295308</v>
      </c>
      <c r="CQ65" s="413">
        <f t="shared" si="189"/>
        <v>0.76578048622723449</v>
      </c>
      <c r="CR65" s="414">
        <f t="shared" si="189"/>
        <v>0.92837638705935566</v>
      </c>
      <c r="CS65" s="415">
        <f t="shared" si="189"/>
        <v>0.87797114607106153</v>
      </c>
      <c r="CT65" s="416">
        <f t="shared" si="189"/>
        <v>1.647341667020304</v>
      </c>
      <c r="CU65" s="417">
        <f t="shared" si="189"/>
        <v>1.3996802985937917</v>
      </c>
      <c r="CV65" s="418">
        <f t="shared" si="189"/>
        <v>1.5365907428821479</v>
      </c>
      <c r="CW65" s="419">
        <f t="shared" si="189"/>
        <v>2.2190950218612504</v>
      </c>
      <c r="CX65" s="420"/>
      <c r="CZ65" s="178" t="s">
        <v>36</v>
      </c>
      <c r="DA65" s="179">
        <f t="shared" si="189"/>
        <v>2.8297416865052685</v>
      </c>
      <c r="DB65" s="394">
        <f t="shared" si="189"/>
        <v>0.20750928879997541</v>
      </c>
      <c r="DC65" s="394">
        <f t="shared" si="189"/>
        <v>0.82539950671115159</v>
      </c>
      <c r="DD65" s="395">
        <f t="shared" si="189"/>
        <v>0.40991659043165241</v>
      </c>
      <c r="DE65" s="396">
        <f t="shared" si="189"/>
        <v>0.21345333719690082</v>
      </c>
      <c r="DF65" s="397">
        <f t="shared" si="189"/>
        <v>0.82539950671115159</v>
      </c>
      <c r="DG65" s="397">
        <f t="shared" si="189"/>
        <v>0.40991659043165241</v>
      </c>
      <c r="DH65" s="398">
        <f t="shared" si="189"/>
        <v>0.1931153065009045</v>
      </c>
      <c r="DI65" s="399">
        <f t="shared" si="189"/>
        <v>0.14254990462515918</v>
      </c>
      <c r="DJ65" s="400">
        <f t="shared" si="189"/>
        <v>0.36002218295852578</v>
      </c>
      <c r="DK65" s="401">
        <f t="shared" si="189"/>
        <v>0.16457142244757972</v>
      </c>
      <c r="DL65" s="402">
        <f t="shared" si="189"/>
        <v>0.53953868612654687</v>
      </c>
      <c r="DM65" s="403">
        <f t="shared" si="189"/>
        <v>0.21554337021686479</v>
      </c>
      <c r="DN65" s="404">
        <f t="shared" si="189"/>
        <v>0.53671700362044494</v>
      </c>
      <c r="DO65" s="405">
        <f t="shared" si="189"/>
        <v>0.39934095398652031</v>
      </c>
      <c r="DP65" s="406">
        <f t="shared" si="189"/>
        <v>0.22487803964827094</v>
      </c>
      <c r="DQ65" s="407">
        <f t="shared" si="189"/>
        <v>0.15808814348682546</v>
      </c>
      <c r="DR65" s="408">
        <f t="shared" si="189"/>
        <v>0.13342459839471177</v>
      </c>
      <c r="DS65" s="409">
        <f t="shared" si="189"/>
        <v>0.18237217745892895</v>
      </c>
      <c r="DT65" s="410">
        <f t="shared" si="189"/>
        <v>0.11970879017200214</v>
      </c>
      <c r="DV65" s="411">
        <f t="shared" si="189"/>
        <v>0.96914966795464841</v>
      </c>
      <c r="DW65" s="412">
        <f t="shared" si="189"/>
        <v>0.37161906458989247</v>
      </c>
      <c r="DX65" s="413">
        <f t="shared" si="189"/>
        <v>0.29228098928519253</v>
      </c>
      <c r="DY65" s="414">
        <f t="shared" si="189"/>
        <v>0.20053197960843805</v>
      </c>
      <c r="DZ65" s="415">
        <f t="shared" si="189"/>
        <v>0.25645777183499013</v>
      </c>
      <c r="EA65" s="416">
        <f t="shared" si="189"/>
        <v>0.32429357103718442</v>
      </c>
      <c r="EB65" s="417">
        <f t="shared" si="189"/>
        <v>0.20893326582404551</v>
      </c>
      <c r="EC65" s="418">
        <f t="shared" si="189"/>
        <v>9.5587284783833451E-2</v>
      </c>
      <c r="ED65" s="419">
        <f t="shared" si="189"/>
        <v>0.11812866690369633</v>
      </c>
      <c r="EE65" s="420"/>
    </row>
    <row r="66" spans="2:135" s="209" customFormat="1" x14ac:dyDescent="0.25">
      <c r="B66" s="421"/>
      <c r="C66" s="421"/>
      <c r="D66" s="180"/>
      <c r="E66" s="180" t="s">
        <v>419</v>
      </c>
      <c r="F66" s="181">
        <f>COUNT(F17:F27)</f>
        <v>9</v>
      </c>
      <c r="G66" s="422">
        <f t="shared" ref="G66:BT66" si="190">COUNT(G17:G27)</f>
        <v>9</v>
      </c>
      <c r="H66" s="422">
        <f t="shared" si="190"/>
        <v>9</v>
      </c>
      <c r="I66" s="423">
        <f t="shared" si="190"/>
        <v>9</v>
      </c>
      <c r="J66" s="424">
        <f t="shared" si="190"/>
        <v>9</v>
      </c>
      <c r="K66" s="425">
        <f t="shared" si="190"/>
        <v>9</v>
      </c>
      <c r="L66" s="425">
        <f t="shared" si="190"/>
        <v>9</v>
      </c>
      <c r="M66" s="426">
        <f t="shared" si="190"/>
        <v>9</v>
      </c>
      <c r="N66" s="427">
        <f t="shared" si="190"/>
        <v>9</v>
      </c>
      <c r="O66" s="428">
        <f t="shared" si="190"/>
        <v>9</v>
      </c>
      <c r="P66" s="429">
        <f t="shared" si="190"/>
        <v>9</v>
      </c>
      <c r="Q66" s="430">
        <f t="shared" si="190"/>
        <v>9</v>
      </c>
      <c r="R66" s="431">
        <f t="shared" si="190"/>
        <v>9</v>
      </c>
      <c r="S66" s="432">
        <f t="shared" si="190"/>
        <v>9</v>
      </c>
      <c r="T66" s="433">
        <f t="shared" si="190"/>
        <v>9</v>
      </c>
      <c r="U66" s="434">
        <f t="shared" si="190"/>
        <v>9</v>
      </c>
      <c r="V66" s="435">
        <f t="shared" si="190"/>
        <v>9</v>
      </c>
      <c r="W66" s="436">
        <f t="shared" si="190"/>
        <v>9</v>
      </c>
      <c r="X66" s="437">
        <f t="shared" si="190"/>
        <v>9</v>
      </c>
      <c r="Y66" s="438">
        <f t="shared" si="190"/>
        <v>9</v>
      </c>
      <c r="AA66" s="439">
        <f t="shared" si="190"/>
        <v>9</v>
      </c>
      <c r="AB66" s="440">
        <f t="shared" si="190"/>
        <v>9</v>
      </c>
      <c r="AC66" s="441">
        <f t="shared" si="190"/>
        <v>9</v>
      </c>
      <c r="AD66" s="442">
        <f t="shared" si="190"/>
        <v>9</v>
      </c>
      <c r="AE66" s="443">
        <f t="shared" si="190"/>
        <v>9</v>
      </c>
      <c r="AF66" s="444">
        <f t="shared" si="190"/>
        <v>9</v>
      </c>
      <c r="AG66" s="445">
        <f t="shared" si="190"/>
        <v>9</v>
      </c>
      <c r="AH66" s="446">
        <f t="shared" si="190"/>
        <v>9</v>
      </c>
      <c r="AI66" s="447">
        <f t="shared" si="190"/>
        <v>9</v>
      </c>
      <c r="AJ66" s="448"/>
      <c r="AK66" s="180"/>
      <c r="AL66" s="180" t="s">
        <v>419</v>
      </c>
      <c r="AM66" s="449">
        <f t="shared" si="190"/>
        <v>9</v>
      </c>
      <c r="AN66" s="422">
        <f t="shared" si="190"/>
        <v>9</v>
      </c>
      <c r="AO66" s="422">
        <f t="shared" si="190"/>
        <v>9</v>
      </c>
      <c r="AP66" s="423">
        <f t="shared" si="190"/>
        <v>9</v>
      </c>
      <c r="AQ66" s="424">
        <f t="shared" si="190"/>
        <v>9</v>
      </c>
      <c r="AR66" s="425">
        <f t="shared" si="190"/>
        <v>9</v>
      </c>
      <c r="AS66" s="425">
        <f t="shared" si="190"/>
        <v>9</v>
      </c>
      <c r="AT66" s="426">
        <f t="shared" si="190"/>
        <v>9</v>
      </c>
      <c r="AU66" s="427">
        <f t="shared" si="190"/>
        <v>9</v>
      </c>
      <c r="AV66" s="428">
        <f t="shared" si="190"/>
        <v>9</v>
      </c>
      <c r="AW66" s="429">
        <f t="shared" si="190"/>
        <v>9</v>
      </c>
      <c r="AX66" s="430">
        <f t="shared" si="190"/>
        <v>9</v>
      </c>
      <c r="AY66" s="431">
        <f t="shared" si="190"/>
        <v>9</v>
      </c>
      <c r="AZ66" s="432">
        <f t="shared" si="190"/>
        <v>9</v>
      </c>
      <c r="BA66" s="433">
        <f t="shared" si="190"/>
        <v>9</v>
      </c>
      <c r="BB66" s="434">
        <f t="shared" si="190"/>
        <v>9</v>
      </c>
      <c r="BC66" s="435">
        <f t="shared" si="190"/>
        <v>9</v>
      </c>
      <c r="BD66" s="436">
        <f t="shared" si="190"/>
        <v>9</v>
      </c>
      <c r="BE66" s="437">
        <f t="shared" si="190"/>
        <v>9</v>
      </c>
      <c r="BF66" s="438">
        <f t="shared" si="190"/>
        <v>9</v>
      </c>
      <c r="BH66" s="439">
        <f t="shared" si="190"/>
        <v>9</v>
      </c>
      <c r="BI66" s="440">
        <f t="shared" si="190"/>
        <v>9</v>
      </c>
      <c r="BJ66" s="441">
        <f t="shared" si="190"/>
        <v>9</v>
      </c>
      <c r="BK66" s="442">
        <f t="shared" si="190"/>
        <v>9</v>
      </c>
      <c r="BL66" s="443">
        <f t="shared" si="190"/>
        <v>9</v>
      </c>
      <c r="BM66" s="444">
        <f t="shared" si="190"/>
        <v>9</v>
      </c>
      <c r="BN66" s="445">
        <f t="shared" si="190"/>
        <v>9</v>
      </c>
      <c r="BO66" s="446">
        <f t="shared" si="190"/>
        <v>9</v>
      </c>
      <c r="BP66" s="447">
        <f t="shared" si="190"/>
        <v>9</v>
      </c>
      <c r="BQ66" s="448"/>
      <c r="BR66" s="180"/>
      <c r="BS66" s="180" t="s">
        <v>419</v>
      </c>
      <c r="BT66" s="449">
        <f t="shared" si="190"/>
        <v>9</v>
      </c>
      <c r="BU66" s="422">
        <f t="shared" ref="BU66:ED66" si="191">COUNT(BU17:BU27)</f>
        <v>9</v>
      </c>
      <c r="BV66" s="422">
        <f t="shared" si="191"/>
        <v>9</v>
      </c>
      <c r="BW66" s="423">
        <f t="shared" si="191"/>
        <v>9</v>
      </c>
      <c r="BX66" s="424">
        <f t="shared" si="191"/>
        <v>9</v>
      </c>
      <c r="BY66" s="425">
        <f t="shared" si="191"/>
        <v>9</v>
      </c>
      <c r="BZ66" s="425">
        <f t="shared" si="191"/>
        <v>9</v>
      </c>
      <c r="CA66" s="426">
        <f t="shared" si="191"/>
        <v>9</v>
      </c>
      <c r="CB66" s="427">
        <f t="shared" si="191"/>
        <v>9</v>
      </c>
      <c r="CC66" s="428">
        <f t="shared" si="191"/>
        <v>9</v>
      </c>
      <c r="CD66" s="429">
        <f t="shared" si="191"/>
        <v>9</v>
      </c>
      <c r="CE66" s="430">
        <f t="shared" si="191"/>
        <v>9</v>
      </c>
      <c r="CF66" s="431">
        <f t="shared" si="191"/>
        <v>9</v>
      </c>
      <c r="CG66" s="432">
        <f t="shared" si="191"/>
        <v>9</v>
      </c>
      <c r="CH66" s="433">
        <f t="shared" si="191"/>
        <v>9</v>
      </c>
      <c r="CI66" s="434">
        <f t="shared" si="191"/>
        <v>9</v>
      </c>
      <c r="CJ66" s="435">
        <f t="shared" si="191"/>
        <v>9</v>
      </c>
      <c r="CK66" s="436">
        <f t="shared" si="191"/>
        <v>9</v>
      </c>
      <c r="CL66" s="437">
        <f t="shared" si="191"/>
        <v>9</v>
      </c>
      <c r="CM66" s="438">
        <f t="shared" si="191"/>
        <v>9</v>
      </c>
      <c r="CO66" s="439">
        <f t="shared" si="191"/>
        <v>9</v>
      </c>
      <c r="CP66" s="440">
        <f t="shared" si="191"/>
        <v>9</v>
      </c>
      <c r="CQ66" s="441">
        <f t="shared" si="191"/>
        <v>9</v>
      </c>
      <c r="CR66" s="442">
        <f t="shared" si="191"/>
        <v>9</v>
      </c>
      <c r="CS66" s="443">
        <f t="shared" si="191"/>
        <v>9</v>
      </c>
      <c r="CT66" s="444">
        <f t="shared" si="191"/>
        <v>9</v>
      </c>
      <c r="CU66" s="445">
        <f t="shared" si="191"/>
        <v>9</v>
      </c>
      <c r="CV66" s="446">
        <f t="shared" si="191"/>
        <v>9</v>
      </c>
      <c r="CW66" s="447">
        <f t="shared" si="191"/>
        <v>9</v>
      </c>
      <c r="CX66" s="448"/>
      <c r="CY66" s="180"/>
      <c r="CZ66" s="180" t="s">
        <v>419</v>
      </c>
      <c r="DA66" s="449">
        <f t="shared" si="191"/>
        <v>9</v>
      </c>
      <c r="DB66" s="422">
        <f t="shared" si="191"/>
        <v>9</v>
      </c>
      <c r="DC66" s="422">
        <f t="shared" si="191"/>
        <v>9</v>
      </c>
      <c r="DD66" s="423">
        <f t="shared" si="191"/>
        <v>9</v>
      </c>
      <c r="DE66" s="424">
        <f t="shared" si="191"/>
        <v>9</v>
      </c>
      <c r="DF66" s="425">
        <f t="shared" si="191"/>
        <v>9</v>
      </c>
      <c r="DG66" s="425">
        <f t="shared" si="191"/>
        <v>9</v>
      </c>
      <c r="DH66" s="426">
        <f t="shared" si="191"/>
        <v>9</v>
      </c>
      <c r="DI66" s="427">
        <f t="shared" si="191"/>
        <v>9</v>
      </c>
      <c r="DJ66" s="428">
        <f t="shared" si="191"/>
        <v>9</v>
      </c>
      <c r="DK66" s="429">
        <f t="shared" si="191"/>
        <v>9</v>
      </c>
      <c r="DL66" s="430">
        <f t="shared" si="191"/>
        <v>9</v>
      </c>
      <c r="DM66" s="431">
        <f t="shared" si="191"/>
        <v>9</v>
      </c>
      <c r="DN66" s="432">
        <f t="shared" si="191"/>
        <v>9</v>
      </c>
      <c r="DO66" s="433">
        <f t="shared" si="191"/>
        <v>9</v>
      </c>
      <c r="DP66" s="434">
        <f t="shared" si="191"/>
        <v>9</v>
      </c>
      <c r="DQ66" s="435">
        <f t="shared" si="191"/>
        <v>9</v>
      </c>
      <c r="DR66" s="436">
        <f t="shared" si="191"/>
        <v>9</v>
      </c>
      <c r="DS66" s="437">
        <f t="shared" si="191"/>
        <v>9</v>
      </c>
      <c r="DT66" s="438">
        <f t="shared" si="191"/>
        <v>9</v>
      </c>
      <c r="DV66" s="439">
        <f t="shared" si="191"/>
        <v>9</v>
      </c>
      <c r="DW66" s="440">
        <f t="shared" si="191"/>
        <v>9</v>
      </c>
      <c r="DX66" s="441">
        <f t="shared" si="191"/>
        <v>9</v>
      </c>
      <c r="DY66" s="442">
        <f t="shared" si="191"/>
        <v>9</v>
      </c>
      <c r="DZ66" s="443">
        <f t="shared" si="191"/>
        <v>9</v>
      </c>
      <c r="EA66" s="444">
        <f t="shared" si="191"/>
        <v>9</v>
      </c>
      <c r="EB66" s="445">
        <f t="shared" si="191"/>
        <v>9</v>
      </c>
      <c r="EC66" s="446">
        <f t="shared" si="191"/>
        <v>9</v>
      </c>
      <c r="ED66" s="447">
        <f t="shared" si="191"/>
        <v>9</v>
      </c>
      <c r="EE66" s="448"/>
    </row>
    <row r="67" spans="2:135" s="209" customFormat="1" x14ac:dyDescent="0.25">
      <c r="B67" s="421"/>
      <c r="C67" s="421"/>
      <c r="D67" s="450"/>
      <c r="F67" s="183"/>
      <c r="I67" s="451"/>
      <c r="J67" s="216"/>
      <c r="M67" s="451"/>
      <c r="N67" s="216"/>
      <c r="O67" s="451"/>
      <c r="P67" s="216"/>
      <c r="Q67" s="451"/>
      <c r="R67" s="216"/>
      <c r="S67" s="451"/>
      <c r="T67" s="216"/>
      <c r="U67" s="451"/>
      <c r="V67" s="216"/>
      <c r="W67" s="451"/>
      <c r="X67" s="216"/>
      <c r="Y67" s="451"/>
      <c r="AA67" s="452"/>
      <c r="AB67" s="452"/>
      <c r="AC67" s="452"/>
      <c r="AD67" s="452"/>
      <c r="AE67" s="452"/>
      <c r="AF67" s="452"/>
      <c r="AG67" s="452"/>
      <c r="AH67" s="452"/>
      <c r="AI67" s="452"/>
      <c r="AJ67" s="448"/>
      <c r="AK67" s="450"/>
      <c r="AM67" s="216"/>
      <c r="AP67" s="451"/>
      <c r="AQ67" s="216"/>
      <c r="AT67" s="451"/>
      <c r="AU67" s="216"/>
      <c r="AV67" s="451"/>
      <c r="AW67" s="216"/>
      <c r="AX67" s="451"/>
      <c r="AY67" s="216"/>
      <c r="AZ67" s="451"/>
      <c r="BA67" s="216"/>
      <c r="BB67" s="451"/>
      <c r="BC67" s="216"/>
      <c r="BD67" s="451"/>
      <c r="BE67" s="216"/>
      <c r="BF67" s="451"/>
      <c r="BH67" s="452"/>
      <c r="BI67" s="452"/>
      <c r="BJ67" s="452"/>
      <c r="BK67" s="452"/>
      <c r="BL67" s="452"/>
      <c r="BM67" s="452"/>
      <c r="BN67" s="452"/>
      <c r="BO67" s="452"/>
      <c r="BP67" s="452"/>
      <c r="BQ67" s="448"/>
      <c r="BR67" s="450"/>
      <c r="BT67" s="216"/>
      <c r="BW67" s="451"/>
      <c r="BX67" s="216"/>
      <c r="CA67" s="451"/>
      <c r="CB67" s="216"/>
      <c r="CC67" s="451"/>
      <c r="CD67" s="216"/>
      <c r="CE67" s="451"/>
      <c r="CF67" s="216"/>
      <c r="CG67" s="451"/>
      <c r="CH67" s="216"/>
      <c r="CI67" s="451"/>
      <c r="CJ67" s="216"/>
      <c r="CK67" s="451"/>
      <c r="CL67" s="216"/>
      <c r="CM67" s="451"/>
      <c r="CO67" s="452"/>
      <c r="CP67" s="452"/>
      <c r="CQ67" s="452"/>
      <c r="CR67" s="452"/>
      <c r="CS67" s="452"/>
      <c r="CT67" s="452"/>
      <c r="CU67" s="452"/>
      <c r="CV67" s="452"/>
      <c r="CW67" s="452"/>
      <c r="CX67" s="448"/>
      <c r="CY67" s="450"/>
      <c r="DA67" s="216"/>
      <c r="DD67" s="451"/>
      <c r="DE67" s="216"/>
      <c r="DH67" s="451"/>
      <c r="DI67" s="216"/>
      <c r="DJ67" s="451"/>
      <c r="DK67" s="216"/>
      <c r="DL67" s="451"/>
      <c r="DM67" s="216"/>
      <c r="DN67" s="451"/>
      <c r="DO67" s="216"/>
      <c r="DP67" s="451"/>
      <c r="DQ67" s="216"/>
      <c r="DR67" s="451"/>
      <c r="DS67" s="216"/>
      <c r="DT67" s="451"/>
      <c r="DV67" s="452"/>
      <c r="DW67" s="452"/>
      <c r="DX67" s="452"/>
      <c r="DY67" s="452"/>
      <c r="DZ67" s="452"/>
      <c r="EA67" s="452"/>
      <c r="EB67" s="452"/>
      <c r="EC67" s="452"/>
      <c r="ED67" s="452"/>
      <c r="EE67" s="448"/>
    </row>
    <row r="68" spans="2:135" s="209" customFormat="1" x14ac:dyDescent="0.25">
      <c r="B68" s="421"/>
      <c r="C68" s="421"/>
      <c r="D68" s="450"/>
      <c r="F68" s="183"/>
      <c r="I68" s="451"/>
      <c r="J68" s="216"/>
      <c r="M68" s="451"/>
      <c r="N68" s="216"/>
      <c r="O68" s="451"/>
      <c r="P68" s="216"/>
      <c r="Q68" s="451"/>
      <c r="R68" s="216"/>
      <c r="S68" s="451"/>
      <c r="T68" s="216"/>
      <c r="U68" s="451"/>
      <c r="V68" s="216"/>
      <c r="W68" s="451"/>
      <c r="X68" s="216"/>
      <c r="Y68" s="451"/>
      <c r="AA68" s="452"/>
      <c r="AB68" s="452"/>
      <c r="AC68" s="452"/>
      <c r="AD68" s="452"/>
      <c r="AE68" s="452"/>
      <c r="AF68" s="452"/>
      <c r="AG68" s="452"/>
      <c r="AH68" s="452"/>
      <c r="AI68" s="452"/>
      <c r="AJ68" s="448"/>
      <c r="AK68" s="450"/>
      <c r="AM68" s="216"/>
      <c r="AP68" s="451"/>
      <c r="AQ68" s="216"/>
      <c r="AT68" s="451"/>
      <c r="AU68" s="216"/>
      <c r="AV68" s="451"/>
      <c r="AW68" s="216"/>
      <c r="AX68" s="451"/>
      <c r="AY68" s="216"/>
      <c r="AZ68" s="451"/>
      <c r="BA68" s="216"/>
      <c r="BB68" s="451"/>
      <c r="BC68" s="216"/>
      <c r="BD68" s="451"/>
      <c r="BE68" s="216"/>
      <c r="BF68" s="451"/>
      <c r="BH68" s="452"/>
      <c r="BI68" s="452"/>
      <c r="BJ68" s="452"/>
      <c r="BK68" s="452"/>
      <c r="BL68" s="452"/>
      <c r="BM68" s="452"/>
      <c r="BN68" s="452"/>
      <c r="BO68" s="452"/>
      <c r="BP68" s="452"/>
      <c r="BQ68" s="448"/>
      <c r="BR68" s="450"/>
      <c r="BT68" s="216"/>
      <c r="BW68" s="451"/>
      <c r="BX68" s="216"/>
      <c r="CA68" s="451"/>
      <c r="CB68" s="216"/>
      <c r="CC68" s="451"/>
      <c r="CD68" s="216"/>
      <c r="CE68" s="451"/>
      <c r="CF68" s="216"/>
      <c r="CG68" s="451"/>
      <c r="CH68" s="216"/>
      <c r="CI68" s="451"/>
      <c r="CJ68" s="216"/>
      <c r="CK68" s="451"/>
      <c r="CL68" s="216"/>
      <c r="CM68" s="451"/>
      <c r="CO68" s="452"/>
      <c r="CP68" s="452"/>
      <c r="CQ68" s="452"/>
      <c r="CR68" s="452"/>
      <c r="CS68" s="452"/>
      <c r="CT68" s="452"/>
      <c r="CU68" s="452"/>
      <c r="CV68" s="452"/>
      <c r="CW68" s="452"/>
      <c r="CX68" s="448"/>
      <c r="CY68" s="450"/>
      <c r="DA68" s="216"/>
      <c r="DD68" s="451"/>
      <c r="DE68" s="216"/>
      <c r="DH68" s="451"/>
      <c r="DI68" s="216"/>
      <c r="DJ68" s="451"/>
      <c r="DK68" s="216"/>
      <c r="DL68" s="451"/>
      <c r="DM68" s="216"/>
      <c r="DN68" s="451"/>
      <c r="DO68" s="216"/>
      <c r="DP68" s="451"/>
      <c r="DQ68" s="216"/>
      <c r="DR68" s="451"/>
      <c r="DS68" s="216"/>
      <c r="DT68" s="451"/>
      <c r="DV68" s="452"/>
      <c r="DW68" s="452"/>
      <c r="DX68" s="452"/>
      <c r="DY68" s="452"/>
      <c r="DZ68" s="452"/>
      <c r="EA68" s="452"/>
      <c r="EB68" s="452"/>
      <c r="EC68" s="452"/>
      <c r="ED68" s="452"/>
      <c r="EE68" s="448"/>
    </row>
    <row r="69" spans="2:135" s="178" customFormat="1" x14ac:dyDescent="0.25">
      <c r="D69" s="178" t="s">
        <v>420</v>
      </c>
      <c r="E69" s="178" t="s">
        <v>34</v>
      </c>
      <c r="F69" s="179">
        <f>AVERAGE(F29:F37)</f>
        <v>32.25</v>
      </c>
      <c r="G69" s="394">
        <f t="shared" ref="G69:BT69" si="192">AVERAGE(G29:G37)</f>
        <v>31.875</v>
      </c>
      <c r="H69" s="394">
        <f t="shared" si="192"/>
        <v>27.625</v>
      </c>
      <c r="I69" s="395">
        <f t="shared" si="192"/>
        <v>25.625</v>
      </c>
      <c r="J69" s="396">
        <f t="shared" si="192"/>
        <v>33</v>
      </c>
      <c r="K69" s="397">
        <f t="shared" si="192"/>
        <v>24.75</v>
      </c>
      <c r="L69" s="397">
        <f t="shared" si="192"/>
        <v>25.375</v>
      </c>
      <c r="M69" s="398">
        <f t="shared" si="192"/>
        <v>34.75</v>
      </c>
      <c r="N69" s="399">
        <f t="shared" si="192"/>
        <v>11.75</v>
      </c>
      <c r="O69" s="400">
        <f t="shared" si="192"/>
        <v>11.25</v>
      </c>
      <c r="P69" s="401">
        <f t="shared" si="192"/>
        <v>6.5</v>
      </c>
      <c r="Q69" s="402">
        <f t="shared" si="192"/>
        <v>6.875</v>
      </c>
      <c r="R69" s="403">
        <f t="shared" si="192"/>
        <v>2.25</v>
      </c>
      <c r="S69" s="404">
        <f t="shared" si="192"/>
        <v>2.375</v>
      </c>
      <c r="T69" s="405">
        <f t="shared" si="192"/>
        <v>1.25</v>
      </c>
      <c r="U69" s="406">
        <f t="shared" si="192"/>
        <v>1.5</v>
      </c>
      <c r="V69" s="407">
        <f t="shared" si="192"/>
        <v>0.625</v>
      </c>
      <c r="W69" s="408">
        <f t="shared" si="192"/>
        <v>0.375</v>
      </c>
      <c r="X69" s="409">
        <f t="shared" si="192"/>
        <v>0</v>
      </c>
      <c r="Y69" s="410">
        <f t="shared" si="192"/>
        <v>0</v>
      </c>
      <c r="AA69" s="411">
        <f t="shared" si="192"/>
        <v>29.34375</v>
      </c>
      <c r="AB69" s="412">
        <f t="shared" si="192"/>
        <v>29.46875</v>
      </c>
      <c r="AC69" s="413">
        <f t="shared" si="192"/>
        <v>30.0625</v>
      </c>
      <c r="AD69" s="414">
        <f t="shared" si="192"/>
        <v>11.5</v>
      </c>
      <c r="AE69" s="415">
        <f t="shared" si="192"/>
        <v>6.6875</v>
      </c>
      <c r="AF69" s="416">
        <f t="shared" si="192"/>
        <v>2.3125</v>
      </c>
      <c r="AG69" s="417">
        <f t="shared" si="192"/>
        <v>1.375</v>
      </c>
      <c r="AH69" s="418">
        <f t="shared" si="192"/>
        <v>0.5</v>
      </c>
      <c r="AI69" s="419">
        <f t="shared" si="192"/>
        <v>0</v>
      </c>
      <c r="AJ69" s="420"/>
      <c r="AK69" s="178" t="s">
        <v>420</v>
      </c>
      <c r="AL69" s="178" t="s">
        <v>34</v>
      </c>
      <c r="AM69" s="179">
        <f t="shared" si="192"/>
        <v>68.75</v>
      </c>
      <c r="AN69" s="394">
        <f t="shared" si="192"/>
        <v>61.75</v>
      </c>
      <c r="AO69" s="394">
        <f t="shared" si="192"/>
        <v>51.875</v>
      </c>
      <c r="AP69" s="395">
        <f t="shared" si="192"/>
        <v>47.75</v>
      </c>
      <c r="AQ69" s="396">
        <f t="shared" si="192"/>
        <v>64.25</v>
      </c>
      <c r="AR69" s="397">
        <f t="shared" si="192"/>
        <v>46.125</v>
      </c>
      <c r="AS69" s="397">
        <f t="shared" si="192"/>
        <v>46.625</v>
      </c>
      <c r="AT69" s="398">
        <f t="shared" si="192"/>
        <v>57.5</v>
      </c>
      <c r="AU69" s="399">
        <f t="shared" si="192"/>
        <v>44.625</v>
      </c>
      <c r="AV69" s="400">
        <f t="shared" si="192"/>
        <v>44.125</v>
      </c>
      <c r="AW69" s="401">
        <f t="shared" si="192"/>
        <v>51.5</v>
      </c>
      <c r="AX69" s="402">
        <f t="shared" si="192"/>
        <v>51.25</v>
      </c>
      <c r="AY69" s="403">
        <f t="shared" si="192"/>
        <v>33.5</v>
      </c>
      <c r="AZ69" s="404">
        <f t="shared" si="192"/>
        <v>36.5</v>
      </c>
      <c r="BA69" s="405">
        <f t="shared" si="192"/>
        <v>45</v>
      </c>
      <c r="BB69" s="406">
        <f t="shared" si="192"/>
        <v>52.25</v>
      </c>
      <c r="BC69" s="407">
        <f t="shared" si="192"/>
        <v>51</v>
      </c>
      <c r="BD69" s="408">
        <f t="shared" si="192"/>
        <v>41.875</v>
      </c>
      <c r="BE69" s="409">
        <f t="shared" si="192"/>
        <v>45.5</v>
      </c>
      <c r="BF69" s="410">
        <f t="shared" si="192"/>
        <v>30.75</v>
      </c>
      <c r="BH69" s="411">
        <f t="shared" si="192"/>
        <v>57.53125</v>
      </c>
      <c r="BI69" s="412">
        <f t="shared" si="192"/>
        <v>53.625</v>
      </c>
      <c r="BJ69" s="413">
        <f t="shared" si="192"/>
        <v>52.0625</v>
      </c>
      <c r="BK69" s="414">
        <f t="shared" si="192"/>
        <v>44.375</v>
      </c>
      <c r="BL69" s="415">
        <f t="shared" si="192"/>
        <v>51.375</v>
      </c>
      <c r="BM69" s="416">
        <f t="shared" si="192"/>
        <v>35</v>
      </c>
      <c r="BN69" s="417">
        <f t="shared" si="192"/>
        <v>48.625</v>
      </c>
      <c r="BO69" s="418">
        <f t="shared" si="192"/>
        <v>46.4375</v>
      </c>
      <c r="BP69" s="419">
        <f t="shared" si="192"/>
        <v>38.125</v>
      </c>
      <c r="BQ69" s="420"/>
      <c r="BR69" s="178" t="s">
        <v>420</v>
      </c>
      <c r="BS69" s="178" t="s">
        <v>34</v>
      </c>
      <c r="BT69" s="179">
        <f t="shared" si="192"/>
        <v>31.625</v>
      </c>
      <c r="BU69" s="394">
        <f t="shared" ref="BU69:ED69" si="193">AVERAGE(BU29:BU37)</f>
        <v>21.875</v>
      </c>
      <c r="BV69" s="394">
        <f t="shared" si="193"/>
        <v>16.625</v>
      </c>
      <c r="BW69" s="395">
        <f t="shared" si="193"/>
        <v>18.125</v>
      </c>
      <c r="BX69" s="396">
        <f t="shared" si="193"/>
        <v>20.75</v>
      </c>
      <c r="BY69" s="397">
        <f t="shared" si="193"/>
        <v>15</v>
      </c>
      <c r="BZ69" s="397">
        <f t="shared" si="193"/>
        <v>18.125</v>
      </c>
      <c r="CA69" s="398">
        <f t="shared" si="193"/>
        <v>17.5</v>
      </c>
      <c r="CB69" s="399">
        <f t="shared" si="193"/>
        <v>10.5</v>
      </c>
      <c r="CC69" s="400">
        <f t="shared" si="193"/>
        <v>12.875</v>
      </c>
      <c r="CD69" s="401">
        <f t="shared" si="193"/>
        <v>10</v>
      </c>
      <c r="CE69" s="402">
        <f t="shared" si="193"/>
        <v>9.25</v>
      </c>
      <c r="CF69" s="403">
        <f t="shared" si="193"/>
        <v>9.5</v>
      </c>
      <c r="CG69" s="404">
        <f t="shared" si="193"/>
        <v>9.75</v>
      </c>
      <c r="CH69" s="405">
        <f t="shared" si="193"/>
        <v>10.375</v>
      </c>
      <c r="CI69" s="406">
        <f t="shared" si="193"/>
        <v>12.125</v>
      </c>
      <c r="CJ69" s="407">
        <f t="shared" si="193"/>
        <v>14.75</v>
      </c>
      <c r="CK69" s="408">
        <f t="shared" si="193"/>
        <v>11.125</v>
      </c>
      <c r="CL69" s="409">
        <f t="shared" si="193"/>
        <v>11.125</v>
      </c>
      <c r="CM69" s="410">
        <f t="shared" si="193"/>
        <v>8</v>
      </c>
      <c r="CO69" s="411">
        <f t="shared" si="193"/>
        <v>22.0625</v>
      </c>
      <c r="CP69" s="412">
        <f t="shared" si="193"/>
        <v>17.84375</v>
      </c>
      <c r="CQ69" s="413">
        <f t="shared" si="193"/>
        <v>17.8125</v>
      </c>
      <c r="CR69" s="414">
        <f t="shared" si="193"/>
        <v>11.6875</v>
      </c>
      <c r="CS69" s="415">
        <f t="shared" si="193"/>
        <v>9.625</v>
      </c>
      <c r="CT69" s="416">
        <f t="shared" si="193"/>
        <v>9.625</v>
      </c>
      <c r="CU69" s="417">
        <f t="shared" si="193"/>
        <v>11.25</v>
      </c>
      <c r="CV69" s="418">
        <f t="shared" si="193"/>
        <v>12.9375</v>
      </c>
      <c r="CW69" s="419">
        <f t="shared" si="193"/>
        <v>9.5625</v>
      </c>
      <c r="CX69" s="420"/>
      <c r="CY69" s="178" t="s">
        <v>420</v>
      </c>
      <c r="CZ69" s="178" t="s">
        <v>34</v>
      </c>
      <c r="DA69" s="179">
        <f t="shared" si="193"/>
        <v>3.7087500000000002</v>
      </c>
      <c r="DB69" s="394">
        <f t="shared" si="193"/>
        <v>1.2182500000000001</v>
      </c>
      <c r="DC69" s="394">
        <f t="shared" si="193"/>
        <v>0.88850000000000007</v>
      </c>
      <c r="DD69" s="395">
        <f t="shared" si="193"/>
        <v>0.61849999999999994</v>
      </c>
      <c r="DE69" s="396">
        <f t="shared" si="193"/>
        <v>1.1275000000000002</v>
      </c>
      <c r="DF69" s="397">
        <f t="shared" si="193"/>
        <v>0.88450000000000006</v>
      </c>
      <c r="DG69" s="397">
        <f t="shared" si="193"/>
        <v>0.63024999999999998</v>
      </c>
      <c r="DH69" s="398">
        <f t="shared" si="193"/>
        <v>0.55412499999999998</v>
      </c>
      <c r="DI69" s="399">
        <f t="shared" si="193"/>
        <v>1.0026249999999999</v>
      </c>
      <c r="DJ69" s="400">
        <f t="shared" si="193"/>
        <v>2.0006249999999999</v>
      </c>
      <c r="DK69" s="401">
        <f t="shared" si="193"/>
        <v>1.00675</v>
      </c>
      <c r="DL69" s="402">
        <f t="shared" si="193"/>
        <v>1.0257500000000002</v>
      </c>
      <c r="DM69" s="403">
        <f t="shared" si="193"/>
        <v>1.099</v>
      </c>
      <c r="DN69" s="404">
        <f t="shared" si="193"/>
        <v>1.46075</v>
      </c>
      <c r="DO69" s="405">
        <f t="shared" si="193"/>
        <v>2.6365000000000003</v>
      </c>
      <c r="DP69" s="406">
        <f t="shared" si="193"/>
        <v>0.66812499999999997</v>
      </c>
      <c r="DQ69" s="407">
        <f t="shared" si="193"/>
        <v>1.0665</v>
      </c>
      <c r="DR69" s="408">
        <f t="shared" si="193"/>
        <v>1.6836250000000001</v>
      </c>
      <c r="DS69" s="409">
        <f t="shared" si="193"/>
        <v>1.5268750000000002</v>
      </c>
      <c r="DT69" s="410">
        <f t="shared" si="193"/>
        <v>1.067625</v>
      </c>
      <c r="DV69" s="411">
        <f t="shared" si="193"/>
        <v>1.6085</v>
      </c>
      <c r="DW69" s="412">
        <f t="shared" si="193"/>
        <v>0.79909375000000005</v>
      </c>
      <c r="DX69" s="413">
        <f t="shared" si="193"/>
        <v>0.59218749999999998</v>
      </c>
      <c r="DY69" s="414">
        <f t="shared" si="193"/>
        <v>1.501625</v>
      </c>
      <c r="DZ69" s="415">
        <f t="shared" si="193"/>
        <v>1.0162499999999999</v>
      </c>
      <c r="EA69" s="416">
        <f t="shared" si="193"/>
        <v>1.2798749999999999</v>
      </c>
      <c r="EB69" s="417">
        <f t="shared" si="193"/>
        <v>1.6523125000000001</v>
      </c>
      <c r="EC69" s="418">
        <f t="shared" si="193"/>
        <v>1.3750625000000001</v>
      </c>
      <c r="ED69" s="419">
        <f t="shared" si="193"/>
        <v>1.29725</v>
      </c>
      <c r="EE69" s="420"/>
    </row>
    <row r="70" spans="2:135" s="178" customFormat="1" x14ac:dyDescent="0.25">
      <c r="E70" s="178" t="s">
        <v>36</v>
      </c>
      <c r="F70" s="179">
        <f>STDEV(F29:F37)/SQRT(F71)</f>
        <v>5.0735659479868227</v>
      </c>
      <c r="G70" s="394">
        <f t="shared" ref="G70:BT70" si="194">STDEV(G29:G37)/SQRT(G71)</f>
        <v>2.5314980037237129</v>
      </c>
      <c r="H70" s="394">
        <f t="shared" si="194"/>
        <v>3.4013521470984784</v>
      </c>
      <c r="I70" s="395">
        <f t="shared" si="194"/>
        <v>3.5853745570422224</v>
      </c>
      <c r="J70" s="396">
        <f t="shared" si="194"/>
        <v>3.0472470011002204</v>
      </c>
      <c r="K70" s="397">
        <f t="shared" si="194"/>
        <v>2.1774001535251686</v>
      </c>
      <c r="L70" s="397">
        <f t="shared" si="194"/>
        <v>3.6200705399599209</v>
      </c>
      <c r="M70" s="398">
        <f t="shared" si="194"/>
        <v>5.9424321620023557</v>
      </c>
      <c r="N70" s="399">
        <f t="shared" si="194"/>
        <v>2.0680390988290607</v>
      </c>
      <c r="O70" s="400">
        <f t="shared" si="194"/>
        <v>2.3048861143232218</v>
      </c>
      <c r="P70" s="401">
        <f t="shared" si="194"/>
        <v>1.7828548534783835</v>
      </c>
      <c r="Q70" s="402">
        <f t="shared" si="194"/>
        <v>1.8462075026543312</v>
      </c>
      <c r="R70" s="403">
        <f t="shared" si="194"/>
        <v>0.61961969903205261</v>
      </c>
      <c r="S70" s="404">
        <f t="shared" si="194"/>
        <v>0.53243041128127044</v>
      </c>
      <c r="T70" s="405">
        <f t="shared" si="194"/>
        <v>0.61961969903205261</v>
      </c>
      <c r="U70" s="406">
        <f t="shared" si="194"/>
        <v>0.46291004988627565</v>
      </c>
      <c r="V70" s="407">
        <f t="shared" si="194"/>
        <v>0.26305214040457559</v>
      </c>
      <c r="W70" s="408">
        <f t="shared" si="194"/>
        <v>0.18298126367784995</v>
      </c>
      <c r="X70" s="409">
        <f t="shared" si="194"/>
        <v>0</v>
      </c>
      <c r="Y70" s="410">
        <f t="shared" si="194"/>
        <v>0</v>
      </c>
      <c r="AA70" s="411">
        <f t="shared" si="194"/>
        <v>2.7503804525789826</v>
      </c>
      <c r="AB70" s="412">
        <f t="shared" si="194"/>
        <v>2.7699912567551546</v>
      </c>
      <c r="AC70" s="413">
        <f t="shared" si="194"/>
        <v>4.5966190020492235</v>
      </c>
      <c r="AD70" s="414">
        <f t="shared" si="194"/>
        <v>2.1234237851706781</v>
      </c>
      <c r="AE70" s="415">
        <f t="shared" si="194"/>
        <v>1.8075671791507104</v>
      </c>
      <c r="AF70" s="416">
        <f t="shared" si="194"/>
        <v>0.55851764903690759</v>
      </c>
      <c r="AG70" s="417">
        <f t="shared" si="194"/>
        <v>0.51538820320220757</v>
      </c>
      <c r="AH70" s="418">
        <f t="shared" si="194"/>
        <v>0.21128856368212912</v>
      </c>
      <c r="AI70" s="419">
        <f t="shared" si="194"/>
        <v>0</v>
      </c>
      <c r="AJ70" s="420"/>
      <c r="AL70" s="178" t="s">
        <v>36</v>
      </c>
      <c r="AM70" s="179">
        <f t="shared" si="194"/>
        <v>12.242709200639725</v>
      </c>
      <c r="AN70" s="394">
        <f t="shared" si="194"/>
        <v>12.255829516718039</v>
      </c>
      <c r="AO70" s="394">
        <f t="shared" si="194"/>
        <v>9.7695545665384067</v>
      </c>
      <c r="AP70" s="395">
        <f t="shared" si="194"/>
        <v>8.7459174149183116</v>
      </c>
      <c r="AQ70" s="396">
        <f t="shared" si="194"/>
        <v>12.758400593894427</v>
      </c>
      <c r="AR70" s="397">
        <f t="shared" si="194"/>
        <v>8.3161578954982058</v>
      </c>
      <c r="AS70" s="397">
        <f t="shared" si="194"/>
        <v>8.9221584111853627</v>
      </c>
      <c r="AT70" s="398">
        <f t="shared" si="194"/>
        <v>12.425492229399088</v>
      </c>
      <c r="AU70" s="399">
        <f t="shared" si="194"/>
        <v>8.6208582187953553</v>
      </c>
      <c r="AV70" s="400">
        <f t="shared" si="194"/>
        <v>8.2817301073766316</v>
      </c>
      <c r="AW70" s="401">
        <f t="shared" si="194"/>
        <v>13.445657822721589</v>
      </c>
      <c r="AX70" s="402">
        <f t="shared" si="194"/>
        <v>13.313191631933019</v>
      </c>
      <c r="AY70" s="403">
        <f t="shared" si="194"/>
        <v>7.2111025509279774</v>
      </c>
      <c r="AZ70" s="404">
        <f t="shared" si="194"/>
        <v>7.9888314897379429</v>
      </c>
      <c r="BA70" s="405">
        <f t="shared" si="194"/>
        <v>14.534441853748632</v>
      </c>
      <c r="BB70" s="406">
        <f t="shared" si="194"/>
        <v>11.771257366993552</v>
      </c>
      <c r="BC70" s="407">
        <f t="shared" si="194"/>
        <v>15.366940396281139</v>
      </c>
      <c r="BD70" s="408">
        <f t="shared" si="194"/>
        <v>11.788974116278554</v>
      </c>
      <c r="BE70" s="409">
        <f t="shared" si="194"/>
        <v>9.244689595345303</v>
      </c>
      <c r="BF70" s="410">
        <f t="shared" si="194"/>
        <v>7.3745459908680857</v>
      </c>
      <c r="BH70" s="411">
        <f t="shared" si="194"/>
        <v>8.5487621153800468</v>
      </c>
      <c r="BI70" s="412">
        <f t="shared" si="194"/>
        <v>7.6533431070536553</v>
      </c>
      <c r="BJ70" s="413">
        <f t="shared" si="194"/>
        <v>10.328288779228767</v>
      </c>
      <c r="BK70" s="414">
        <f t="shared" si="194"/>
        <v>8.1398216459927077</v>
      </c>
      <c r="BL70" s="415">
        <f t="shared" si="194"/>
        <v>13.281549366373961</v>
      </c>
      <c r="BM70" s="416">
        <f t="shared" si="194"/>
        <v>7.2923639122421351</v>
      </c>
      <c r="BN70" s="417">
        <f t="shared" si="194"/>
        <v>12.680394738109918</v>
      </c>
      <c r="BO70" s="418">
        <f t="shared" si="194"/>
        <v>13.315350130850591</v>
      </c>
      <c r="BP70" s="419">
        <f t="shared" si="194"/>
        <v>8.0980321683727574</v>
      </c>
      <c r="BQ70" s="420"/>
      <c r="BS70" s="178" t="s">
        <v>36</v>
      </c>
      <c r="BT70" s="179">
        <f t="shared" si="194"/>
        <v>6.3215546799366189</v>
      </c>
      <c r="BU70" s="394">
        <f t="shared" ref="BU70:ED70" si="195">STDEV(BU29:BU37)/SQRT(BU71)</f>
        <v>2.3256143581550965</v>
      </c>
      <c r="BV70" s="394">
        <f t="shared" si="195"/>
        <v>1.7210617570059976</v>
      </c>
      <c r="BW70" s="395">
        <f t="shared" si="195"/>
        <v>3.6519930957531357</v>
      </c>
      <c r="BX70" s="396">
        <f t="shared" si="195"/>
        <v>2.6575364531836621</v>
      </c>
      <c r="BY70" s="397">
        <f t="shared" si="195"/>
        <v>1.8898223650461359</v>
      </c>
      <c r="BZ70" s="397">
        <f t="shared" si="195"/>
        <v>3.6519930957531357</v>
      </c>
      <c r="CA70" s="398">
        <f t="shared" si="195"/>
        <v>2.9459415181858972</v>
      </c>
      <c r="CB70" s="399">
        <f t="shared" si="195"/>
        <v>2.1630005613895316</v>
      </c>
      <c r="CC70" s="400">
        <f t="shared" si="195"/>
        <v>2.8311879132265307</v>
      </c>
      <c r="CD70" s="401">
        <f t="shared" si="195"/>
        <v>1.6690459207925601</v>
      </c>
      <c r="CE70" s="402">
        <f t="shared" si="195"/>
        <v>1.6229382525002518</v>
      </c>
      <c r="CF70" s="403">
        <f t="shared" si="195"/>
        <v>1.8419709940325182</v>
      </c>
      <c r="CG70" s="404">
        <f t="shared" si="195"/>
        <v>2.4183081453185995</v>
      </c>
      <c r="CH70" s="405">
        <f t="shared" si="195"/>
        <v>2.7962826088525867</v>
      </c>
      <c r="CI70" s="406">
        <f t="shared" si="195"/>
        <v>2.8935735444503319</v>
      </c>
      <c r="CJ70" s="407">
        <f t="shared" si="195"/>
        <v>2.637301109630287</v>
      </c>
      <c r="CK70" s="408">
        <f t="shared" si="195"/>
        <v>2.9787191638593353</v>
      </c>
      <c r="CL70" s="409">
        <f t="shared" si="195"/>
        <v>3.8052477861876106</v>
      </c>
      <c r="CM70" s="410">
        <f t="shared" si="195"/>
        <v>1.7008401285415224</v>
      </c>
      <c r="CO70" s="411">
        <f t="shared" si="195"/>
        <v>2.9887250925054025</v>
      </c>
      <c r="CP70" s="412">
        <f t="shared" si="195"/>
        <v>1.8743674528262289</v>
      </c>
      <c r="CQ70" s="413">
        <f t="shared" si="195"/>
        <v>2.1295906296751026</v>
      </c>
      <c r="CR70" s="414">
        <f t="shared" si="195"/>
        <v>1.839394067543517</v>
      </c>
      <c r="CS70" s="415">
        <f t="shared" si="195"/>
        <v>1.4752421108802056</v>
      </c>
      <c r="CT70" s="416">
        <f t="shared" si="195"/>
        <v>1.1130315744462445</v>
      </c>
      <c r="CU70" s="417">
        <f t="shared" si="195"/>
        <v>2.6271249902289981</v>
      </c>
      <c r="CV70" s="418">
        <f t="shared" si="195"/>
        <v>2.7131253393720787</v>
      </c>
      <c r="CW70" s="419">
        <f t="shared" si="195"/>
        <v>2.495419911701092</v>
      </c>
      <c r="CX70" s="420"/>
      <c r="CZ70" s="178" t="s">
        <v>36</v>
      </c>
      <c r="DA70" s="179">
        <f t="shared" si="195"/>
        <v>1.4518400486230267</v>
      </c>
      <c r="DB70" s="394">
        <f t="shared" si="195"/>
        <v>0.55361741398860331</v>
      </c>
      <c r="DC70" s="394">
        <f t="shared" si="195"/>
        <v>0.33139871324864428</v>
      </c>
      <c r="DD70" s="395">
        <f t="shared" si="195"/>
        <v>0.22070447273608723</v>
      </c>
      <c r="DE70" s="396">
        <f t="shared" si="195"/>
        <v>0.5530934111238095</v>
      </c>
      <c r="DF70" s="397">
        <f t="shared" si="195"/>
        <v>0.33265077140190991</v>
      </c>
      <c r="DG70" s="397">
        <f t="shared" si="195"/>
        <v>0.2173757239370184</v>
      </c>
      <c r="DH70" s="398">
        <f t="shared" si="195"/>
        <v>0.19324387233862958</v>
      </c>
      <c r="DI70" s="399">
        <f t="shared" si="195"/>
        <v>0.52863108042984808</v>
      </c>
      <c r="DJ70" s="400">
        <f t="shared" si="195"/>
        <v>0.96406651625697348</v>
      </c>
      <c r="DK70" s="401">
        <f t="shared" si="195"/>
        <v>0.28411785469615042</v>
      </c>
      <c r="DL70" s="402">
        <f t="shared" si="195"/>
        <v>0.46266278023446589</v>
      </c>
      <c r="DM70" s="403">
        <f t="shared" si="195"/>
        <v>0.20139265130585079</v>
      </c>
      <c r="DN70" s="404">
        <f t="shared" si="195"/>
        <v>0.44419299819206648</v>
      </c>
      <c r="DO70" s="405">
        <f t="shared" si="195"/>
        <v>1.105050241262489</v>
      </c>
      <c r="DP70" s="406">
        <f t="shared" si="195"/>
        <v>0.17389502554907743</v>
      </c>
      <c r="DQ70" s="407">
        <f t="shared" si="195"/>
        <v>0.42213458415872201</v>
      </c>
      <c r="DR70" s="408">
        <f t="shared" si="195"/>
        <v>0.58738953178752806</v>
      </c>
      <c r="DS70" s="409">
        <f t="shared" si="195"/>
        <v>0.96272196767995866</v>
      </c>
      <c r="DT70" s="410">
        <f t="shared" si="195"/>
        <v>0.39807837246577454</v>
      </c>
      <c r="DV70" s="411">
        <f t="shared" si="195"/>
        <v>0.51360063869842332</v>
      </c>
      <c r="DW70" s="412">
        <f t="shared" si="195"/>
        <v>0.18397173779393308</v>
      </c>
      <c r="DX70" s="413">
        <f t="shared" si="195"/>
        <v>0.14115711033847053</v>
      </c>
      <c r="DY70" s="414">
        <f t="shared" si="195"/>
        <v>0.62460310790990636</v>
      </c>
      <c r="DZ70" s="415">
        <f t="shared" si="195"/>
        <v>0.26234925943972365</v>
      </c>
      <c r="EA70" s="416">
        <f t="shared" si="195"/>
        <v>0.24680612963417259</v>
      </c>
      <c r="EB70" s="417">
        <f t="shared" si="195"/>
        <v>0.6037700894136242</v>
      </c>
      <c r="EC70" s="418">
        <f t="shared" si="195"/>
        <v>0.3240835628228686</v>
      </c>
      <c r="ED70" s="419">
        <f t="shared" si="195"/>
        <v>0.53698771268198364</v>
      </c>
      <c r="EE70" s="420"/>
    </row>
    <row r="71" spans="2:135" s="209" customFormat="1" x14ac:dyDescent="0.25">
      <c r="B71" s="421"/>
      <c r="C71" s="421"/>
      <c r="D71" s="180"/>
      <c r="E71" s="180" t="s">
        <v>419</v>
      </c>
      <c r="F71" s="181">
        <f>COUNT(F29:F37)</f>
        <v>8</v>
      </c>
      <c r="G71" s="422">
        <f t="shared" ref="G71:BT71" si="196">COUNT(G29:G37)</f>
        <v>8</v>
      </c>
      <c r="H71" s="422">
        <f t="shared" si="196"/>
        <v>8</v>
      </c>
      <c r="I71" s="423">
        <f t="shared" si="196"/>
        <v>8</v>
      </c>
      <c r="J71" s="424">
        <f t="shared" si="196"/>
        <v>8</v>
      </c>
      <c r="K71" s="425">
        <f t="shared" si="196"/>
        <v>8</v>
      </c>
      <c r="L71" s="425">
        <f t="shared" si="196"/>
        <v>8</v>
      </c>
      <c r="M71" s="426">
        <f t="shared" si="196"/>
        <v>8</v>
      </c>
      <c r="N71" s="427">
        <f t="shared" si="196"/>
        <v>8</v>
      </c>
      <c r="O71" s="428">
        <f t="shared" si="196"/>
        <v>8</v>
      </c>
      <c r="P71" s="429">
        <f t="shared" si="196"/>
        <v>8</v>
      </c>
      <c r="Q71" s="430">
        <f t="shared" si="196"/>
        <v>8</v>
      </c>
      <c r="R71" s="431">
        <f t="shared" si="196"/>
        <v>8</v>
      </c>
      <c r="S71" s="432">
        <f t="shared" si="196"/>
        <v>8</v>
      </c>
      <c r="T71" s="433">
        <f t="shared" si="196"/>
        <v>8</v>
      </c>
      <c r="U71" s="434">
        <f t="shared" si="196"/>
        <v>8</v>
      </c>
      <c r="V71" s="435">
        <f t="shared" si="196"/>
        <v>8</v>
      </c>
      <c r="W71" s="436">
        <f t="shared" si="196"/>
        <v>8</v>
      </c>
      <c r="X71" s="437">
        <f t="shared" si="196"/>
        <v>8</v>
      </c>
      <c r="Y71" s="438">
        <f t="shared" si="196"/>
        <v>8</v>
      </c>
      <c r="AA71" s="439">
        <f t="shared" si="196"/>
        <v>8</v>
      </c>
      <c r="AB71" s="440">
        <f t="shared" si="196"/>
        <v>8</v>
      </c>
      <c r="AC71" s="441">
        <f t="shared" si="196"/>
        <v>8</v>
      </c>
      <c r="AD71" s="442">
        <f t="shared" si="196"/>
        <v>8</v>
      </c>
      <c r="AE71" s="443">
        <f t="shared" si="196"/>
        <v>8</v>
      </c>
      <c r="AF71" s="444">
        <f t="shared" si="196"/>
        <v>8</v>
      </c>
      <c r="AG71" s="445">
        <f t="shared" si="196"/>
        <v>8</v>
      </c>
      <c r="AH71" s="446">
        <f t="shared" si="196"/>
        <v>8</v>
      </c>
      <c r="AI71" s="447">
        <f t="shared" si="196"/>
        <v>8</v>
      </c>
      <c r="AJ71" s="448"/>
      <c r="AK71" s="180"/>
      <c r="AL71" s="180" t="s">
        <v>419</v>
      </c>
      <c r="AM71" s="449">
        <f t="shared" si="196"/>
        <v>8</v>
      </c>
      <c r="AN71" s="422">
        <f t="shared" si="196"/>
        <v>8</v>
      </c>
      <c r="AO71" s="422">
        <f t="shared" si="196"/>
        <v>8</v>
      </c>
      <c r="AP71" s="423">
        <f t="shared" si="196"/>
        <v>8</v>
      </c>
      <c r="AQ71" s="424">
        <f t="shared" si="196"/>
        <v>8</v>
      </c>
      <c r="AR71" s="425">
        <f t="shared" si="196"/>
        <v>8</v>
      </c>
      <c r="AS71" s="425">
        <f t="shared" si="196"/>
        <v>8</v>
      </c>
      <c r="AT71" s="426">
        <f t="shared" si="196"/>
        <v>8</v>
      </c>
      <c r="AU71" s="427">
        <f t="shared" si="196"/>
        <v>8</v>
      </c>
      <c r="AV71" s="428">
        <f t="shared" si="196"/>
        <v>8</v>
      </c>
      <c r="AW71" s="429">
        <f t="shared" si="196"/>
        <v>8</v>
      </c>
      <c r="AX71" s="430">
        <f t="shared" si="196"/>
        <v>8</v>
      </c>
      <c r="AY71" s="431">
        <f t="shared" si="196"/>
        <v>8</v>
      </c>
      <c r="AZ71" s="432">
        <f t="shared" si="196"/>
        <v>8</v>
      </c>
      <c r="BA71" s="433">
        <f t="shared" si="196"/>
        <v>8</v>
      </c>
      <c r="BB71" s="434">
        <f t="shared" si="196"/>
        <v>8</v>
      </c>
      <c r="BC71" s="435">
        <f t="shared" si="196"/>
        <v>8</v>
      </c>
      <c r="BD71" s="436">
        <f t="shared" si="196"/>
        <v>8</v>
      </c>
      <c r="BE71" s="437">
        <f t="shared" si="196"/>
        <v>8</v>
      </c>
      <c r="BF71" s="438">
        <f t="shared" si="196"/>
        <v>8</v>
      </c>
      <c r="BH71" s="439">
        <f t="shared" si="196"/>
        <v>8</v>
      </c>
      <c r="BI71" s="440">
        <f t="shared" si="196"/>
        <v>8</v>
      </c>
      <c r="BJ71" s="441">
        <f t="shared" si="196"/>
        <v>8</v>
      </c>
      <c r="BK71" s="442">
        <f t="shared" si="196"/>
        <v>8</v>
      </c>
      <c r="BL71" s="443">
        <f t="shared" si="196"/>
        <v>8</v>
      </c>
      <c r="BM71" s="444">
        <f t="shared" si="196"/>
        <v>8</v>
      </c>
      <c r="BN71" s="445">
        <f t="shared" si="196"/>
        <v>8</v>
      </c>
      <c r="BO71" s="446">
        <f t="shared" si="196"/>
        <v>8</v>
      </c>
      <c r="BP71" s="447">
        <f t="shared" si="196"/>
        <v>8</v>
      </c>
      <c r="BQ71" s="448"/>
      <c r="BR71" s="180"/>
      <c r="BS71" s="180" t="s">
        <v>419</v>
      </c>
      <c r="BT71" s="449">
        <f t="shared" si="196"/>
        <v>8</v>
      </c>
      <c r="BU71" s="422">
        <f t="shared" ref="BU71:ED71" si="197">COUNT(BU29:BU37)</f>
        <v>8</v>
      </c>
      <c r="BV71" s="422">
        <f t="shared" si="197"/>
        <v>8</v>
      </c>
      <c r="BW71" s="423">
        <f t="shared" si="197"/>
        <v>8</v>
      </c>
      <c r="BX71" s="424">
        <f t="shared" si="197"/>
        <v>8</v>
      </c>
      <c r="BY71" s="425">
        <f t="shared" si="197"/>
        <v>8</v>
      </c>
      <c r="BZ71" s="425">
        <f t="shared" si="197"/>
        <v>8</v>
      </c>
      <c r="CA71" s="426">
        <f t="shared" si="197"/>
        <v>8</v>
      </c>
      <c r="CB71" s="427">
        <f t="shared" si="197"/>
        <v>8</v>
      </c>
      <c r="CC71" s="428">
        <f t="shared" si="197"/>
        <v>8</v>
      </c>
      <c r="CD71" s="429">
        <f t="shared" si="197"/>
        <v>8</v>
      </c>
      <c r="CE71" s="430">
        <f t="shared" si="197"/>
        <v>8</v>
      </c>
      <c r="CF71" s="431">
        <f t="shared" si="197"/>
        <v>8</v>
      </c>
      <c r="CG71" s="432">
        <f t="shared" si="197"/>
        <v>8</v>
      </c>
      <c r="CH71" s="433">
        <f t="shared" si="197"/>
        <v>8</v>
      </c>
      <c r="CI71" s="434">
        <f t="shared" si="197"/>
        <v>8</v>
      </c>
      <c r="CJ71" s="435">
        <f t="shared" si="197"/>
        <v>8</v>
      </c>
      <c r="CK71" s="436">
        <f t="shared" si="197"/>
        <v>8</v>
      </c>
      <c r="CL71" s="437">
        <f t="shared" si="197"/>
        <v>8</v>
      </c>
      <c r="CM71" s="438">
        <f t="shared" si="197"/>
        <v>8</v>
      </c>
      <c r="CO71" s="439">
        <f t="shared" si="197"/>
        <v>8</v>
      </c>
      <c r="CP71" s="440">
        <f t="shared" si="197"/>
        <v>8</v>
      </c>
      <c r="CQ71" s="441">
        <f t="shared" si="197"/>
        <v>8</v>
      </c>
      <c r="CR71" s="442">
        <f t="shared" si="197"/>
        <v>8</v>
      </c>
      <c r="CS71" s="443">
        <f t="shared" si="197"/>
        <v>8</v>
      </c>
      <c r="CT71" s="444">
        <f t="shared" si="197"/>
        <v>8</v>
      </c>
      <c r="CU71" s="445">
        <f t="shared" si="197"/>
        <v>8</v>
      </c>
      <c r="CV71" s="446">
        <f t="shared" si="197"/>
        <v>8</v>
      </c>
      <c r="CW71" s="447">
        <f t="shared" si="197"/>
        <v>8</v>
      </c>
      <c r="CX71" s="448"/>
      <c r="CY71" s="180"/>
      <c r="CZ71" s="180" t="s">
        <v>419</v>
      </c>
      <c r="DA71" s="449">
        <f t="shared" si="197"/>
        <v>8</v>
      </c>
      <c r="DB71" s="422">
        <f t="shared" si="197"/>
        <v>8</v>
      </c>
      <c r="DC71" s="422">
        <f t="shared" si="197"/>
        <v>8</v>
      </c>
      <c r="DD71" s="423">
        <f t="shared" si="197"/>
        <v>8</v>
      </c>
      <c r="DE71" s="424">
        <f t="shared" si="197"/>
        <v>8</v>
      </c>
      <c r="DF71" s="425">
        <f t="shared" si="197"/>
        <v>8</v>
      </c>
      <c r="DG71" s="425">
        <f t="shared" si="197"/>
        <v>8</v>
      </c>
      <c r="DH71" s="426">
        <f t="shared" si="197"/>
        <v>8</v>
      </c>
      <c r="DI71" s="427">
        <f t="shared" si="197"/>
        <v>8</v>
      </c>
      <c r="DJ71" s="428">
        <f t="shared" si="197"/>
        <v>8</v>
      </c>
      <c r="DK71" s="429">
        <f t="shared" si="197"/>
        <v>8</v>
      </c>
      <c r="DL71" s="430">
        <f t="shared" si="197"/>
        <v>8</v>
      </c>
      <c r="DM71" s="431">
        <f t="shared" si="197"/>
        <v>8</v>
      </c>
      <c r="DN71" s="432">
        <f t="shared" si="197"/>
        <v>8</v>
      </c>
      <c r="DO71" s="433">
        <f t="shared" si="197"/>
        <v>8</v>
      </c>
      <c r="DP71" s="434">
        <f t="shared" si="197"/>
        <v>8</v>
      </c>
      <c r="DQ71" s="435">
        <f t="shared" si="197"/>
        <v>8</v>
      </c>
      <c r="DR71" s="436">
        <f t="shared" si="197"/>
        <v>8</v>
      </c>
      <c r="DS71" s="437">
        <f t="shared" si="197"/>
        <v>8</v>
      </c>
      <c r="DT71" s="438">
        <f t="shared" si="197"/>
        <v>8</v>
      </c>
      <c r="DV71" s="439">
        <f t="shared" si="197"/>
        <v>8</v>
      </c>
      <c r="DW71" s="440">
        <f t="shared" si="197"/>
        <v>8</v>
      </c>
      <c r="DX71" s="441">
        <f t="shared" si="197"/>
        <v>8</v>
      </c>
      <c r="DY71" s="442">
        <f t="shared" si="197"/>
        <v>8</v>
      </c>
      <c r="DZ71" s="443">
        <f t="shared" si="197"/>
        <v>8</v>
      </c>
      <c r="EA71" s="444">
        <f t="shared" si="197"/>
        <v>8</v>
      </c>
      <c r="EB71" s="445">
        <f t="shared" si="197"/>
        <v>8</v>
      </c>
      <c r="EC71" s="446">
        <f t="shared" si="197"/>
        <v>8</v>
      </c>
      <c r="ED71" s="447">
        <f t="shared" si="197"/>
        <v>8</v>
      </c>
      <c r="EE71" s="448"/>
    </row>
    <row r="72" spans="2:135" s="209" customFormat="1" x14ac:dyDescent="0.25">
      <c r="B72" s="421"/>
      <c r="C72" s="421"/>
      <c r="D72" s="450"/>
      <c r="F72" s="183"/>
      <c r="I72" s="451"/>
      <c r="J72" s="216"/>
      <c r="M72" s="451"/>
      <c r="N72" s="216"/>
      <c r="O72" s="451"/>
      <c r="P72" s="216"/>
      <c r="Q72" s="451"/>
      <c r="R72" s="216"/>
      <c r="S72" s="451"/>
      <c r="T72" s="216"/>
      <c r="U72" s="451"/>
      <c r="V72" s="216"/>
      <c r="W72" s="451"/>
      <c r="X72" s="216"/>
      <c r="Y72" s="451"/>
      <c r="AA72" s="452"/>
      <c r="AB72" s="452"/>
      <c r="AC72" s="452"/>
      <c r="AD72" s="452"/>
      <c r="AE72" s="452"/>
      <c r="AF72" s="452"/>
      <c r="AG72" s="452"/>
      <c r="AH72" s="452"/>
      <c r="AI72" s="452"/>
      <c r="AJ72" s="448"/>
      <c r="AK72" s="450"/>
      <c r="AM72" s="216"/>
      <c r="AP72" s="451"/>
      <c r="AQ72" s="216"/>
      <c r="AT72" s="451"/>
      <c r="AU72" s="216"/>
      <c r="AV72" s="451"/>
      <c r="AW72" s="216"/>
      <c r="AX72" s="451"/>
      <c r="AY72" s="216"/>
      <c r="AZ72" s="451"/>
      <c r="BA72" s="216"/>
      <c r="BB72" s="451"/>
      <c r="BC72" s="216"/>
      <c r="BD72" s="451"/>
      <c r="BE72" s="216"/>
      <c r="BF72" s="451"/>
      <c r="BH72" s="452"/>
      <c r="BI72" s="452"/>
      <c r="BJ72" s="452"/>
      <c r="BK72" s="452"/>
      <c r="BL72" s="452"/>
      <c r="BM72" s="452"/>
      <c r="BN72" s="452"/>
      <c r="BO72" s="452"/>
      <c r="BP72" s="452"/>
      <c r="BQ72" s="448"/>
      <c r="BR72" s="450"/>
      <c r="BT72" s="216"/>
      <c r="BW72" s="451"/>
      <c r="BX72" s="216"/>
      <c r="CA72" s="451"/>
      <c r="CB72" s="216"/>
      <c r="CC72" s="451"/>
      <c r="CD72" s="216"/>
      <c r="CE72" s="451"/>
      <c r="CF72" s="216"/>
      <c r="CG72" s="451"/>
      <c r="CH72" s="216"/>
      <c r="CI72" s="451"/>
      <c r="CJ72" s="216"/>
      <c r="CK72" s="451"/>
      <c r="CL72" s="216"/>
      <c r="CM72" s="451"/>
      <c r="CO72" s="452"/>
      <c r="CP72" s="452"/>
      <c r="CQ72" s="452"/>
      <c r="CR72" s="452"/>
      <c r="CS72" s="452"/>
      <c r="CT72" s="452"/>
      <c r="CU72" s="452"/>
      <c r="CV72" s="452"/>
      <c r="CW72" s="452"/>
      <c r="CX72" s="448"/>
      <c r="CY72" s="450"/>
      <c r="DA72" s="216"/>
      <c r="DD72" s="451"/>
      <c r="DE72" s="216"/>
      <c r="DH72" s="451"/>
      <c r="DI72" s="216"/>
      <c r="DJ72" s="451"/>
      <c r="DK72" s="216"/>
      <c r="DL72" s="451"/>
      <c r="DM72" s="216"/>
      <c r="DN72" s="451"/>
      <c r="DO72" s="216"/>
      <c r="DP72" s="451"/>
      <c r="DQ72" s="216"/>
      <c r="DR72" s="451"/>
      <c r="DS72" s="216"/>
      <c r="DT72" s="451"/>
      <c r="DV72" s="452"/>
      <c r="DW72" s="452"/>
      <c r="DX72" s="452"/>
      <c r="DY72" s="452"/>
      <c r="DZ72" s="452"/>
      <c r="EA72" s="452"/>
      <c r="EB72" s="452"/>
      <c r="EC72" s="452"/>
      <c r="ED72" s="452"/>
      <c r="EE72" s="448"/>
    </row>
    <row r="73" spans="2:135" s="209" customFormat="1" x14ac:dyDescent="0.25">
      <c r="B73" s="421"/>
      <c r="C73" s="421"/>
      <c r="D73" s="450"/>
      <c r="F73" s="183"/>
      <c r="I73" s="451"/>
      <c r="J73" s="216"/>
      <c r="M73" s="451"/>
      <c r="N73" s="216"/>
      <c r="O73" s="451"/>
      <c r="P73" s="216"/>
      <c r="Q73" s="451"/>
      <c r="R73" s="216"/>
      <c r="S73" s="451"/>
      <c r="T73" s="216"/>
      <c r="U73" s="451"/>
      <c r="V73" s="216"/>
      <c r="W73" s="451"/>
      <c r="X73" s="216"/>
      <c r="Y73" s="451"/>
      <c r="AA73" s="452"/>
      <c r="AB73" s="452"/>
      <c r="AC73" s="452"/>
      <c r="AD73" s="452"/>
      <c r="AE73" s="452"/>
      <c r="AF73" s="452"/>
      <c r="AG73" s="452"/>
      <c r="AH73" s="452"/>
      <c r="AI73" s="452"/>
      <c r="AJ73" s="448"/>
      <c r="AK73" s="450"/>
      <c r="AM73" s="216"/>
      <c r="AP73" s="451"/>
      <c r="AQ73" s="216"/>
      <c r="AT73" s="451"/>
      <c r="AU73" s="216"/>
      <c r="AV73" s="451"/>
      <c r="AW73" s="216"/>
      <c r="AX73" s="451"/>
      <c r="AY73" s="216"/>
      <c r="AZ73" s="451"/>
      <c r="BA73" s="216"/>
      <c r="BB73" s="451"/>
      <c r="BC73" s="216"/>
      <c r="BD73" s="451"/>
      <c r="BE73" s="216"/>
      <c r="BF73" s="451"/>
      <c r="BH73" s="452"/>
      <c r="BI73" s="452"/>
      <c r="BJ73" s="452"/>
      <c r="BK73" s="452"/>
      <c r="BL73" s="452"/>
      <c r="BM73" s="452"/>
      <c r="BN73" s="452"/>
      <c r="BO73" s="452"/>
      <c r="BP73" s="452"/>
      <c r="BQ73" s="448"/>
      <c r="BR73" s="450"/>
      <c r="BT73" s="216"/>
      <c r="BW73" s="451"/>
      <c r="BX73" s="216"/>
      <c r="CA73" s="451"/>
      <c r="CB73" s="216"/>
      <c r="CC73" s="451"/>
      <c r="CD73" s="216"/>
      <c r="CE73" s="451"/>
      <c r="CF73" s="216"/>
      <c r="CG73" s="451"/>
      <c r="CH73" s="216"/>
      <c r="CI73" s="451"/>
      <c r="CJ73" s="216"/>
      <c r="CK73" s="451"/>
      <c r="CL73" s="216"/>
      <c r="CM73" s="451"/>
      <c r="CO73" s="452"/>
      <c r="CP73" s="452"/>
      <c r="CQ73" s="452"/>
      <c r="CR73" s="452"/>
      <c r="CS73" s="452"/>
      <c r="CT73" s="452"/>
      <c r="CU73" s="452"/>
      <c r="CV73" s="452"/>
      <c r="CW73" s="452"/>
      <c r="CX73" s="448"/>
      <c r="CY73" s="450"/>
      <c r="DA73" s="216"/>
      <c r="DD73" s="451"/>
      <c r="DE73" s="216"/>
      <c r="DH73" s="451"/>
      <c r="DI73" s="216"/>
      <c r="DJ73" s="451"/>
      <c r="DK73" s="216"/>
      <c r="DL73" s="451"/>
      <c r="DM73" s="216"/>
      <c r="DN73" s="451"/>
      <c r="DO73" s="216"/>
      <c r="DP73" s="451"/>
      <c r="DQ73" s="216"/>
      <c r="DR73" s="451"/>
      <c r="DS73" s="216"/>
      <c r="DT73" s="451"/>
      <c r="DV73" s="452"/>
      <c r="DW73" s="452"/>
      <c r="DX73" s="452"/>
      <c r="DY73" s="452"/>
      <c r="DZ73" s="452"/>
      <c r="EA73" s="452"/>
      <c r="EB73" s="452"/>
      <c r="EC73" s="452"/>
      <c r="ED73" s="452"/>
      <c r="EE73" s="448"/>
    </row>
    <row r="74" spans="2:135" s="178" customFormat="1" x14ac:dyDescent="0.25">
      <c r="D74" s="178" t="s">
        <v>421</v>
      </c>
      <c r="E74" s="178" t="s">
        <v>34</v>
      </c>
      <c r="F74" s="179">
        <f>AVERAGE(F39:F47)</f>
        <v>34.375</v>
      </c>
      <c r="G74" s="394">
        <f t="shared" ref="G74:BT74" si="198">AVERAGE(G39:G47)</f>
        <v>34.125</v>
      </c>
      <c r="H74" s="394">
        <f t="shared" si="198"/>
        <v>25.25</v>
      </c>
      <c r="I74" s="395">
        <f t="shared" si="198"/>
        <v>29.375</v>
      </c>
      <c r="J74" s="396">
        <f t="shared" si="198"/>
        <v>29.375</v>
      </c>
      <c r="K74" s="397">
        <f t="shared" si="198"/>
        <v>25.25</v>
      </c>
      <c r="L74" s="397">
        <f t="shared" si="198"/>
        <v>27.75</v>
      </c>
      <c r="M74" s="398">
        <f t="shared" si="198"/>
        <v>27.5</v>
      </c>
      <c r="N74" s="399">
        <f t="shared" si="198"/>
        <v>11.75</v>
      </c>
      <c r="O74" s="400">
        <f t="shared" si="198"/>
        <v>15.625</v>
      </c>
      <c r="P74" s="401">
        <f t="shared" si="198"/>
        <v>8.375</v>
      </c>
      <c r="Q74" s="402">
        <f t="shared" si="198"/>
        <v>10.125</v>
      </c>
      <c r="R74" s="403">
        <f t="shared" si="198"/>
        <v>3.375</v>
      </c>
      <c r="S74" s="404">
        <f t="shared" si="198"/>
        <v>4.25</v>
      </c>
      <c r="T74" s="405">
        <f t="shared" si="198"/>
        <v>2</v>
      </c>
      <c r="U74" s="406">
        <f t="shared" si="198"/>
        <v>1.875</v>
      </c>
      <c r="V74" s="407">
        <f t="shared" si="198"/>
        <v>0.5</v>
      </c>
      <c r="W74" s="408">
        <f t="shared" si="198"/>
        <v>0.375</v>
      </c>
      <c r="X74" s="409">
        <f t="shared" si="198"/>
        <v>0</v>
      </c>
      <c r="Y74" s="410">
        <f t="shared" si="198"/>
        <v>0</v>
      </c>
      <c r="AA74" s="411">
        <f t="shared" si="198"/>
        <v>30.78125</v>
      </c>
      <c r="AB74" s="412">
        <f t="shared" si="198"/>
        <v>27.46875</v>
      </c>
      <c r="AC74" s="413">
        <f t="shared" si="198"/>
        <v>27.625</v>
      </c>
      <c r="AD74" s="414">
        <f t="shared" si="198"/>
        <v>13.6875</v>
      </c>
      <c r="AE74" s="415">
        <f t="shared" si="198"/>
        <v>9.25</v>
      </c>
      <c r="AF74" s="416">
        <f t="shared" si="198"/>
        <v>3.8125</v>
      </c>
      <c r="AG74" s="417">
        <f t="shared" si="198"/>
        <v>1.9375</v>
      </c>
      <c r="AH74" s="418">
        <f t="shared" si="198"/>
        <v>0.4375</v>
      </c>
      <c r="AI74" s="419">
        <f t="shared" si="198"/>
        <v>0</v>
      </c>
      <c r="AJ74" s="420"/>
      <c r="AK74" s="178" t="s">
        <v>421</v>
      </c>
      <c r="AL74" s="178" t="s">
        <v>34</v>
      </c>
      <c r="AM74" s="179">
        <f t="shared" si="198"/>
        <v>63.25</v>
      </c>
      <c r="AN74" s="394">
        <f t="shared" si="198"/>
        <v>52.875</v>
      </c>
      <c r="AO74" s="394">
        <f t="shared" si="198"/>
        <v>36.75</v>
      </c>
      <c r="AP74" s="395">
        <f t="shared" si="198"/>
        <v>42.875</v>
      </c>
      <c r="AQ74" s="396">
        <f t="shared" si="198"/>
        <v>44</v>
      </c>
      <c r="AR74" s="397">
        <f t="shared" si="198"/>
        <v>37.625</v>
      </c>
      <c r="AS74" s="397">
        <f t="shared" si="198"/>
        <v>39.75</v>
      </c>
      <c r="AT74" s="398">
        <f t="shared" si="198"/>
        <v>39.625</v>
      </c>
      <c r="AU74" s="399">
        <f t="shared" si="198"/>
        <v>42.625</v>
      </c>
      <c r="AV74" s="400">
        <f t="shared" si="198"/>
        <v>56.375</v>
      </c>
      <c r="AW74" s="401">
        <f t="shared" si="198"/>
        <v>57.625</v>
      </c>
      <c r="AX74" s="402">
        <f t="shared" si="198"/>
        <v>71.375</v>
      </c>
      <c r="AY74" s="403">
        <f t="shared" si="198"/>
        <v>47.75</v>
      </c>
      <c r="AZ74" s="404">
        <f t="shared" si="198"/>
        <v>59.5</v>
      </c>
      <c r="BA74" s="405">
        <f t="shared" si="198"/>
        <v>62.5</v>
      </c>
      <c r="BB74" s="406">
        <f t="shared" si="198"/>
        <v>54.5</v>
      </c>
      <c r="BC74" s="407">
        <f t="shared" si="198"/>
        <v>47.375</v>
      </c>
      <c r="BD74" s="408">
        <f t="shared" si="198"/>
        <v>40.875</v>
      </c>
      <c r="BE74" s="409">
        <f t="shared" si="198"/>
        <v>36.5</v>
      </c>
      <c r="BF74" s="410">
        <f t="shared" si="198"/>
        <v>31.125</v>
      </c>
      <c r="BH74" s="411">
        <f t="shared" si="198"/>
        <v>48.9375</v>
      </c>
      <c r="BI74" s="412">
        <f t="shared" si="198"/>
        <v>40.25</v>
      </c>
      <c r="BJ74" s="413">
        <f t="shared" si="198"/>
        <v>39.6875</v>
      </c>
      <c r="BK74" s="414">
        <f t="shared" si="198"/>
        <v>49.5</v>
      </c>
      <c r="BL74" s="415">
        <f t="shared" si="198"/>
        <v>64.5</v>
      </c>
      <c r="BM74" s="416">
        <f t="shared" si="198"/>
        <v>53.625</v>
      </c>
      <c r="BN74" s="417">
        <f t="shared" si="198"/>
        <v>58.5</v>
      </c>
      <c r="BO74" s="418">
        <f t="shared" si="198"/>
        <v>44.125</v>
      </c>
      <c r="BP74" s="419">
        <f t="shared" si="198"/>
        <v>33.8125</v>
      </c>
      <c r="BQ74" s="420"/>
      <c r="BR74" s="178" t="s">
        <v>421</v>
      </c>
      <c r="BS74" s="178" t="s">
        <v>34</v>
      </c>
      <c r="BT74" s="179">
        <f t="shared" si="198"/>
        <v>25.375</v>
      </c>
      <c r="BU74" s="394">
        <f t="shared" ref="BU74:ED74" si="199">AVERAGE(BU39:BU47)</f>
        <v>15.25</v>
      </c>
      <c r="BV74" s="394">
        <f t="shared" si="199"/>
        <v>10.875</v>
      </c>
      <c r="BW74" s="395">
        <f t="shared" si="199"/>
        <v>9.5</v>
      </c>
      <c r="BX74" s="396">
        <f t="shared" si="199"/>
        <v>11.375</v>
      </c>
      <c r="BY74" s="397">
        <f t="shared" si="199"/>
        <v>9.25</v>
      </c>
      <c r="BZ74" s="397">
        <f t="shared" si="199"/>
        <v>8.75</v>
      </c>
      <c r="CA74" s="398">
        <f t="shared" si="199"/>
        <v>11.625</v>
      </c>
      <c r="CB74" s="399">
        <f t="shared" si="199"/>
        <v>11.625</v>
      </c>
      <c r="CC74" s="400">
        <f t="shared" si="199"/>
        <v>12.5</v>
      </c>
      <c r="CD74" s="401">
        <f t="shared" si="199"/>
        <v>7</v>
      </c>
      <c r="CE74" s="402">
        <f t="shared" si="199"/>
        <v>15.875</v>
      </c>
      <c r="CF74" s="403">
        <f t="shared" si="199"/>
        <v>5.375</v>
      </c>
      <c r="CG74" s="404">
        <f t="shared" si="199"/>
        <v>6</v>
      </c>
      <c r="CH74" s="405">
        <f t="shared" si="199"/>
        <v>7</v>
      </c>
      <c r="CI74" s="406">
        <f t="shared" si="199"/>
        <v>6.375</v>
      </c>
      <c r="CJ74" s="407">
        <f t="shared" si="199"/>
        <v>6.125</v>
      </c>
      <c r="CK74" s="408">
        <f t="shared" si="199"/>
        <v>6.5</v>
      </c>
      <c r="CL74" s="409">
        <f t="shared" si="199"/>
        <v>12.25</v>
      </c>
      <c r="CM74" s="410">
        <f t="shared" si="199"/>
        <v>5.5</v>
      </c>
      <c r="CO74" s="411">
        <f t="shared" si="199"/>
        <v>15.25</v>
      </c>
      <c r="CP74" s="412">
        <f t="shared" si="199"/>
        <v>10.25</v>
      </c>
      <c r="CQ74" s="413">
        <f t="shared" si="199"/>
        <v>10.1875</v>
      </c>
      <c r="CR74" s="414">
        <f t="shared" si="199"/>
        <v>12.0625</v>
      </c>
      <c r="CS74" s="415">
        <f t="shared" si="199"/>
        <v>11.4375</v>
      </c>
      <c r="CT74" s="416">
        <f t="shared" si="199"/>
        <v>5.6875</v>
      </c>
      <c r="CU74" s="417">
        <f t="shared" si="199"/>
        <v>6.6875</v>
      </c>
      <c r="CV74" s="418">
        <f t="shared" si="199"/>
        <v>6.3125</v>
      </c>
      <c r="CW74" s="419">
        <f t="shared" si="199"/>
        <v>8.875</v>
      </c>
      <c r="CX74" s="420"/>
      <c r="CY74" s="178" t="s">
        <v>421</v>
      </c>
      <c r="CZ74" s="178" t="s">
        <v>34</v>
      </c>
      <c r="DA74" s="179">
        <f t="shared" si="199"/>
        <v>4.0351249999999999</v>
      </c>
      <c r="DB74" s="394">
        <f t="shared" si="199"/>
        <v>0.92275000000000007</v>
      </c>
      <c r="DC74" s="394">
        <f t="shared" si="199"/>
        <v>0.76400000000000001</v>
      </c>
      <c r="DD74" s="395">
        <f t="shared" si="199"/>
        <v>1.131375</v>
      </c>
      <c r="DE74" s="396">
        <f t="shared" si="199"/>
        <v>0.83537499999999998</v>
      </c>
      <c r="DF74" s="397">
        <f t="shared" si="199"/>
        <v>0.30812499999999998</v>
      </c>
      <c r="DG74" s="397">
        <f t="shared" si="199"/>
        <v>1.435875</v>
      </c>
      <c r="DH74" s="398">
        <f t="shared" si="199"/>
        <v>0.63562500000000011</v>
      </c>
      <c r="DI74" s="399">
        <f t="shared" si="199"/>
        <v>0.57687500000000003</v>
      </c>
      <c r="DJ74" s="400">
        <f t="shared" si="199"/>
        <v>0.7888750000000001</v>
      </c>
      <c r="DK74" s="401">
        <f t="shared" si="199"/>
        <v>2.1909999999999998</v>
      </c>
      <c r="DL74" s="402">
        <f t="shared" si="199"/>
        <v>1.2821250000000002</v>
      </c>
      <c r="DM74" s="403">
        <f t="shared" si="199"/>
        <v>1.879875</v>
      </c>
      <c r="DN74" s="404">
        <f t="shared" si="199"/>
        <v>1.31575</v>
      </c>
      <c r="DO74" s="405">
        <f t="shared" si="199"/>
        <v>0.94950000000000001</v>
      </c>
      <c r="DP74" s="406">
        <f t="shared" si="199"/>
        <v>0.70300000000000007</v>
      </c>
      <c r="DQ74" s="407">
        <f t="shared" si="199"/>
        <v>1.08</v>
      </c>
      <c r="DR74" s="408">
        <f t="shared" si="199"/>
        <v>2.4958750000000003</v>
      </c>
      <c r="DS74" s="409">
        <f t="shared" si="199"/>
        <v>1.1392499999999999</v>
      </c>
      <c r="DT74" s="410">
        <f t="shared" si="199"/>
        <v>1.2853749999999999</v>
      </c>
      <c r="DV74" s="411">
        <f t="shared" si="199"/>
        <v>1.7133125000000002</v>
      </c>
      <c r="DW74" s="412">
        <f t="shared" si="199"/>
        <v>0.80374999999999996</v>
      </c>
      <c r="DX74" s="413">
        <f t="shared" si="199"/>
        <v>1.0357500000000002</v>
      </c>
      <c r="DY74" s="414">
        <f t="shared" si="199"/>
        <v>0.68287500000000001</v>
      </c>
      <c r="DZ74" s="415">
        <f t="shared" si="199"/>
        <v>1.7365625</v>
      </c>
      <c r="EA74" s="416">
        <f t="shared" si="199"/>
        <v>1.5978125000000001</v>
      </c>
      <c r="EB74" s="417">
        <f t="shared" si="199"/>
        <v>0.82624999999999993</v>
      </c>
      <c r="EC74" s="418">
        <f t="shared" si="199"/>
        <v>1.7879375</v>
      </c>
      <c r="ED74" s="419">
        <f t="shared" si="199"/>
        <v>1.2123125000000001</v>
      </c>
      <c r="EE74" s="420"/>
    </row>
    <row r="75" spans="2:135" s="178" customFormat="1" x14ac:dyDescent="0.25">
      <c r="E75" s="178" t="s">
        <v>36</v>
      </c>
      <c r="F75" s="179">
        <f>STDEV(F39:F47)/SQRT(F76)</f>
        <v>4.8621625846941807</v>
      </c>
      <c r="G75" s="394">
        <f t="shared" ref="G75:BT75" si="200">STDEV(G39:G47)/SQRT(G76)</f>
        <v>4.0374917072006831</v>
      </c>
      <c r="H75" s="394">
        <f t="shared" si="200"/>
        <v>2.7304499890781999</v>
      </c>
      <c r="I75" s="395">
        <f t="shared" si="200"/>
        <v>3.5047798993456265</v>
      </c>
      <c r="J75" s="396">
        <f t="shared" si="200"/>
        <v>4.8363855305382755</v>
      </c>
      <c r="K75" s="397">
        <f t="shared" si="200"/>
        <v>2.7564858580653526</v>
      </c>
      <c r="L75" s="397">
        <f t="shared" si="200"/>
        <v>3.5342709896910041</v>
      </c>
      <c r="M75" s="398">
        <f t="shared" si="200"/>
        <v>4.5903625751598938</v>
      </c>
      <c r="N75" s="399">
        <f t="shared" si="200"/>
        <v>2.2579225597248205</v>
      </c>
      <c r="O75" s="400">
        <f t="shared" si="200"/>
        <v>4.1011213623314573</v>
      </c>
      <c r="P75" s="401">
        <f t="shared" si="200"/>
        <v>2.6453294420814313</v>
      </c>
      <c r="Q75" s="402">
        <f t="shared" si="200"/>
        <v>3.0321933362784486</v>
      </c>
      <c r="R75" s="403">
        <f t="shared" si="200"/>
        <v>0.98084329606138987</v>
      </c>
      <c r="S75" s="404">
        <f t="shared" si="200"/>
        <v>1.3058932356273014</v>
      </c>
      <c r="T75" s="405">
        <f t="shared" si="200"/>
        <v>0.73192505471139979</v>
      </c>
      <c r="U75" s="406">
        <f t="shared" si="200"/>
        <v>0.66648062880434011</v>
      </c>
      <c r="V75" s="407">
        <f t="shared" si="200"/>
        <v>0.26726124191242434</v>
      </c>
      <c r="W75" s="408">
        <f t="shared" si="200"/>
        <v>0.18298126367784995</v>
      </c>
      <c r="X75" s="409">
        <f t="shared" si="200"/>
        <v>0</v>
      </c>
      <c r="Y75" s="410">
        <f t="shared" si="200"/>
        <v>0</v>
      </c>
      <c r="AA75" s="411">
        <f t="shared" si="200"/>
        <v>2.9022149407822981</v>
      </c>
      <c r="AB75" s="412">
        <f t="shared" si="200"/>
        <v>3.4155753737735859</v>
      </c>
      <c r="AC75" s="413">
        <f t="shared" si="200"/>
        <v>3.5990450122219921</v>
      </c>
      <c r="AD75" s="414">
        <f t="shared" si="200"/>
        <v>2.9879781446418145</v>
      </c>
      <c r="AE75" s="415">
        <f t="shared" si="200"/>
        <v>2.8221066093054872</v>
      </c>
      <c r="AF75" s="416">
        <f t="shared" si="200"/>
        <v>1.1137833689084886</v>
      </c>
      <c r="AG75" s="417">
        <f t="shared" si="200"/>
        <v>0.68424554385521164</v>
      </c>
      <c r="AH75" s="418">
        <f t="shared" si="200"/>
        <v>0.19904907865721386</v>
      </c>
      <c r="AI75" s="419">
        <f t="shared" si="200"/>
        <v>0</v>
      </c>
      <c r="AJ75" s="420"/>
      <c r="AL75" s="178" t="s">
        <v>36</v>
      </c>
      <c r="AM75" s="179">
        <f t="shared" si="200"/>
        <v>9.6783078509180953</v>
      </c>
      <c r="AN75" s="394">
        <f t="shared" si="200"/>
        <v>5.2760831657043248</v>
      </c>
      <c r="AO75" s="394">
        <f t="shared" si="200"/>
        <v>2.9565303023259255</v>
      </c>
      <c r="AP75" s="395">
        <f t="shared" si="200"/>
        <v>5.8841114755876989</v>
      </c>
      <c r="AQ75" s="396">
        <f t="shared" si="200"/>
        <v>7.2899147555274704</v>
      </c>
      <c r="AR75" s="397">
        <f t="shared" si="200"/>
        <v>3.3431032418569253</v>
      </c>
      <c r="AS75" s="397">
        <f t="shared" si="200"/>
        <v>6.1694813396265324</v>
      </c>
      <c r="AT75" s="398">
        <f t="shared" si="200"/>
        <v>6.7080375563306776</v>
      </c>
      <c r="AU75" s="399">
        <f t="shared" si="200"/>
        <v>8.803281652721493</v>
      </c>
      <c r="AV75" s="400">
        <f t="shared" si="200"/>
        <v>15.379645059066126</v>
      </c>
      <c r="AW75" s="401">
        <f t="shared" si="200"/>
        <v>16.862826296747699</v>
      </c>
      <c r="AX75" s="402">
        <f t="shared" si="200"/>
        <v>20.156474943373833</v>
      </c>
      <c r="AY75" s="403">
        <f t="shared" si="200"/>
        <v>12.078241948703816</v>
      </c>
      <c r="AZ75" s="404">
        <f t="shared" si="200"/>
        <v>16.007810593582121</v>
      </c>
      <c r="BA75" s="405">
        <f t="shared" si="200"/>
        <v>17.365812061963254</v>
      </c>
      <c r="BB75" s="406">
        <f t="shared" si="200"/>
        <v>16.65082580534671</v>
      </c>
      <c r="BC75" s="407">
        <f t="shared" si="200"/>
        <v>11.175447418336324</v>
      </c>
      <c r="BD75" s="408">
        <f t="shared" si="200"/>
        <v>9.4177596289442107</v>
      </c>
      <c r="BE75" s="409">
        <f t="shared" si="200"/>
        <v>7.098792653885388</v>
      </c>
      <c r="BF75" s="410">
        <f t="shared" si="200"/>
        <v>5.3232559182730048</v>
      </c>
      <c r="BH75" s="411">
        <f t="shared" si="200"/>
        <v>4.631450617401482</v>
      </c>
      <c r="BI75" s="412">
        <f t="shared" si="200"/>
        <v>5.0812593349062025</v>
      </c>
      <c r="BJ75" s="413">
        <f t="shared" si="200"/>
        <v>5.8240093424915251</v>
      </c>
      <c r="BK75" s="414">
        <f t="shared" si="200"/>
        <v>11.318442598570831</v>
      </c>
      <c r="BL75" s="415">
        <f t="shared" si="200"/>
        <v>18.324213099456294</v>
      </c>
      <c r="BM75" s="416">
        <f t="shared" si="200"/>
        <v>13.656091654851847</v>
      </c>
      <c r="BN75" s="417">
        <f t="shared" si="200"/>
        <v>16.740135688134156</v>
      </c>
      <c r="BO75" s="418">
        <f t="shared" si="200"/>
        <v>9.738890190512322</v>
      </c>
      <c r="BP75" s="419">
        <f t="shared" si="200"/>
        <v>5.9024340469480414</v>
      </c>
      <c r="BQ75" s="420"/>
      <c r="BS75" s="178" t="s">
        <v>36</v>
      </c>
      <c r="BT75" s="179">
        <f t="shared" si="200"/>
        <v>3.2838212714545141</v>
      </c>
      <c r="BU75" s="394">
        <f t="shared" ref="BU75:ED75" si="201">STDEV(BU39:BU47)/SQRT(BU76)</f>
        <v>2.18558589725632</v>
      </c>
      <c r="BV75" s="394">
        <f t="shared" si="201"/>
        <v>2.0996385743401511</v>
      </c>
      <c r="BW75" s="395">
        <f t="shared" si="201"/>
        <v>2.2360679774997898</v>
      </c>
      <c r="BX75" s="396">
        <f t="shared" si="201"/>
        <v>2.6113591152063762</v>
      </c>
      <c r="BY75" s="397">
        <f t="shared" si="201"/>
        <v>1.8101894139248838</v>
      </c>
      <c r="BZ75" s="397">
        <f t="shared" si="201"/>
        <v>2.3356705981060646</v>
      </c>
      <c r="CA75" s="398">
        <f t="shared" si="201"/>
        <v>3.1164167839729928</v>
      </c>
      <c r="CB75" s="399">
        <f t="shared" si="201"/>
        <v>2.6317939291886598</v>
      </c>
      <c r="CC75" s="400">
        <f t="shared" si="201"/>
        <v>2.5634797778466227</v>
      </c>
      <c r="CD75" s="401">
        <f t="shared" si="201"/>
        <v>1.1338934190276817</v>
      </c>
      <c r="CE75" s="402">
        <f t="shared" si="201"/>
        <v>8.5803710792216243</v>
      </c>
      <c r="CF75" s="403">
        <f t="shared" si="201"/>
        <v>1.0845917599328725</v>
      </c>
      <c r="CG75" s="404">
        <f t="shared" si="201"/>
        <v>1.0690449676496974</v>
      </c>
      <c r="CH75" s="405">
        <f t="shared" si="201"/>
        <v>2.0873770280289223</v>
      </c>
      <c r="CI75" s="406">
        <f t="shared" si="201"/>
        <v>1.3354707570205882</v>
      </c>
      <c r="CJ75" s="407">
        <f t="shared" si="201"/>
        <v>1.6843555359331268</v>
      </c>
      <c r="CK75" s="408">
        <f t="shared" si="201"/>
        <v>2.0788046015507495</v>
      </c>
      <c r="CL75" s="409">
        <f t="shared" si="201"/>
        <v>4.2876483731095032</v>
      </c>
      <c r="CM75" s="410">
        <f t="shared" si="201"/>
        <v>1.4999999999999998</v>
      </c>
      <c r="CO75" s="411">
        <f t="shared" si="201"/>
        <v>1.3354707570205882</v>
      </c>
      <c r="CP75" s="412">
        <f t="shared" si="201"/>
        <v>1.6670386489649411</v>
      </c>
      <c r="CQ75" s="413">
        <f t="shared" si="201"/>
        <v>1.8223255844426609</v>
      </c>
      <c r="CR75" s="414">
        <f t="shared" si="201"/>
        <v>2.0603343608675337</v>
      </c>
      <c r="CS75" s="415">
        <f t="shared" si="201"/>
        <v>4.3223231807179134</v>
      </c>
      <c r="CT75" s="416">
        <f t="shared" si="201"/>
        <v>0.99972094320651006</v>
      </c>
      <c r="CU75" s="417">
        <f t="shared" si="201"/>
        <v>1.2850010422452693</v>
      </c>
      <c r="CV75" s="418">
        <f t="shared" si="201"/>
        <v>1.1912534664917334</v>
      </c>
      <c r="CW75" s="419">
        <f t="shared" si="201"/>
        <v>2.5173505062721344</v>
      </c>
      <c r="CX75" s="420"/>
      <c r="CZ75" s="178" t="s">
        <v>36</v>
      </c>
      <c r="DA75" s="179">
        <f t="shared" si="201"/>
        <v>1.7025532867421298</v>
      </c>
      <c r="DB75" s="394">
        <f t="shared" si="201"/>
        <v>0.37001687944123379</v>
      </c>
      <c r="DC75" s="394">
        <f t="shared" si="201"/>
        <v>0.52006050472173759</v>
      </c>
      <c r="DD75" s="395">
        <f t="shared" si="201"/>
        <v>0.39563240232298608</v>
      </c>
      <c r="DE75" s="396">
        <f t="shared" si="201"/>
        <v>0.51101401076333375</v>
      </c>
      <c r="DF75" s="397">
        <f t="shared" si="201"/>
        <v>0.10771033202529828</v>
      </c>
      <c r="DG75" s="397">
        <f t="shared" si="201"/>
        <v>0.44772238837651551</v>
      </c>
      <c r="DH75" s="398">
        <f t="shared" si="201"/>
        <v>0.34045557385341352</v>
      </c>
      <c r="DI75" s="399">
        <f t="shared" si="201"/>
        <v>0.17280877514714676</v>
      </c>
      <c r="DJ75" s="400">
        <f t="shared" si="201"/>
        <v>0.25978909285775859</v>
      </c>
      <c r="DK75" s="401">
        <f t="shared" si="201"/>
        <v>0.57937170402822691</v>
      </c>
      <c r="DL75" s="402">
        <f t="shared" si="201"/>
        <v>0.62640500469801019</v>
      </c>
      <c r="DM75" s="403">
        <f t="shared" si="201"/>
        <v>0.59488262460217445</v>
      </c>
      <c r="DN75" s="404">
        <f t="shared" si="201"/>
        <v>0.6159621321268749</v>
      </c>
      <c r="DO75" s="405">
        <f t="shared" si="201"/>
        <v>0.28929396813621949</v>
      </c>
      <c r="DP75" s="406">
        <f t="shared" si="201"/>
        <v>0.16198434668642689</v>
      </c>
      <c r="DQ75" s="407">
        <f t="shared" si="201"/>
        <v>0.3178876710861423</v>
      </c>
      <c r="DR75" s="408">
        <f t="shared" si="201"/>
        <v>1.3190186346227799</v>
      </c>
      <c r="DS75" s="409">
        <f t="shared" si="201"/>
        <v>0.29953164333195725</v>
      </c>
      <c r="DT75" s="410">
        <f t="shared" si="201"/>
        <v>0.25881646403111885</v>
      </c>
      <c r="DV75" s="411">
        <f t="shared" si="201"/>
        <v>0.6120792756012372</v>
      </c>
      <c r="DW75" s="412">
        <f t="shared" si="201"/>
        <v>0.28026914679082532</v>
      </c>
      <c r="DX75" s="413">
        <f t="shared" si="201"/>
        <v>0.37860322474288866</v>
      </c>
      <c r="DY75" s="414">
        <f t="shared" si="201"/>
        <v>0.11172777623376766</v>
      </c>
      <c r="DZ75" s="415">
        <f t="shared" si="201"/>
        <v>0.56616940799473348</v>
      </c>
      <c r="EA75" s="416">
        <f t="shared" si="201"/>
        <v>0.49901964548985589</v>
      </c>
      <c r="EB75" s="417">
        <f t="shared" si="201"/>
        <v>0.15594988320428005</v>
      </c>
      <c r="EC75" s="418">
        <f t="shared" si="201"/>
        <v>0.68364893114017744</v>
      </c>
      <c r="ED75" s="419">
        <f t="shared" si="201"/>
        <v>0.23934889241253476</v>
      </c>
      <c r="EE75" s="420"/>
    </row>
    <row r="76" spans="2:135" s="209" customFormat="1" x14ac:dyDescent="0.25">
      <c r="B76" s="421"/>
      <c r="C76" s="421"/>
      <c r="D76" s="180"/>
      <c r="E76" s="180" t="s">
        <v>419</v>
      </c>
      <c r="F76" s="181">
        <f>COUNT(F39:F47)</f>
        <v>8</v>
      </c>
      <c r="G76" s="422">
        <f t="shared" ref="G76:BT76" si="202">COUNT(G39:G47)</f>
        <v>8</v>
      </c>
      <c r="H76" s="422">
        <f t="shared" si="202"/>
        <v>8</v>
      </c>
      <c r="I76" s="423">
        <f t="shared" si="202"/>
        <v>8</v>
      </c>
      <c r="J76" s="424">
        <f t="shared" si="202"/>
        <v>8</v>
      </c>
      <c r="K76" s="425">
        <f t="shared" si="202"/>
        <v>8</v>
      </c>
      <c r="L76" s="425">
        <f t="shared" si="202"/>
        <v>8</v>
      </c>
      <c r="M76" s="426">
        <f t="shared" si="202"/>
        <v>8</v>
      </c>
      <c r="N76" s="427">
        <f t="shared" si="202"/>
        <v>8</v>
      </c>
      <c r="O76" s="428">
        <f t="shared" si="202"/>
        <v>8</v>
      </c>
      <c r="P76" s="429">
        <f t="shared" si="202"/>
        <v>8</v>
      </c>
      <c r="Q76" s="430">
        <f t="shared" si="202"/>
        <v>8</v>
      </c>
      <c r="R76" s="431">
        <f t="shared" si="202"/>
        <v>8</v>
      </c>
      <c r="S76" s="432">
        <f t="shared" si="202"/>
        <v>8</v>
      </c>
      <c r="T76" s="433">
        <f t="shared" si="202"/>
        <v>8</v>
      </c>
      <c r="U76" s="434">
        <f t="shared" si="202"/>
        <v>8</v>
      </c>
      <c r="V76" s="435">
        <f t="shared" si="202"/>
        <v>8</v>
      </c>
      <c r="W76" s="436">
        <f t="shared" si="202"/>
        <v>8</v>
      </c>
      <c r="X76" s="437">
        <f t="shared" si="202"/>
        <v>8</v>
      </c>
      <c r="Y76" s="438">
        <f t="shared" si="202"/>
        <v>8</v>
      </c>
      <c r="AA76" s="439">
        <f t="shared" si="202"/>
        <v>8</v>
      </c>
      <c r="AB76" s="440">
        <f t="shared" si="202"/>
        <v>8</v>
      </c>
      <c r="AC76" s="441">
        <f t="shared" si="202"/>
        <v>8</v>
      </c>
      <c r="AD76" s="442">
        <f t="shared" si="202"/>
        <v>8</v>
      </c>
      <c r="AE76" s="443">
        <f t="shared" si="202"/>
        <v>8</v>
      </c>
      <c r="AF76" s="444">
        <f t="shared" si="202"/>
        <v>8</v>
      </c>
      <c r="AG76" s="445">
        <f t="shared" si="202"/>
        <v>8</v>
      </c>
      <c r="AH76" s="446">
        <f t="shared" si="202"/>
        <v>8</v>
      </c>
      <c r="AI76" s="447">
        <f t="shared" si="202"/>
        <v>8</v>
      </c>
      <c r="AJ76" s="448"/>
      <c r="AK76" s="180"/>
      <c r="AL76" s="180" t="s">
        <v>419</v>
      </c>
      <c r="AM76" s="449">
        <f t="shared" si="202"/>
        <v>8</v>
      </c>
      <c r="AN76" s="422">
        <f t="shared" si="202"/>
        <v>8</v>
      </c>
      <c r="AO76" s="422">
        <f t="shared" si="202"/>
        <v>8</v>
      </c>
      <c r="AP76" s="423">
        <f t="shared" si="202"/>
        <v>8</v>
      </c>
      <c r="AQ76" s="424">
        <f t="shared" si="202"/>
        <v>8</v>
      </c>
      <c r="AR76" s="425">
        <f t="shared" si="202"/>
        <v>8</v>
      </c>
      <c r="AS76" s="425">
        <f t="shared" si="202"/>
        <v>8</v>
      </c>
      <c r="AT76" s="426">
        <f t="shared" si="202"/>
        <v>8</v>
      </c>
      <c r="AU76" s="427">
        <f t="shared" si="202"/>
        <v>8</v>
      </c>
      <c r="AV76" s="428">
        <f t="shared" si="202"/>
        <v>8</v>
      </c>
      <c r="AW76" s="429">
        <f t="shared" si="202"/>
        <v>8</v>
      </c>
      <c r="AX76" s="430">
        <f t="shared" si="202"/>
        <v>8</v>
      </c>
      <c r="AY76" s="431">
        <f t="shared" si="202"/>
        <v>8</v>
      </c>
      <c r="AZ76" s="432">
        <f t="shared" si="202"/>
        <v>8</v>
      </c>
      <c r="BA76" s="433">
        <f t="shared" si="202"/>
        <v>8</v>
      </c>
      <c r="BB76" s="434">
        <f t="shared" si="202"/>
        <v>8</v>
      </c>
      <c r="BC76" s="435">
        <f t="shared" si="202"/>
        <v>8</v>
      </c>
      <c r="BD76" s="436">
        <f t="shared" si="202"/>
        <v>8</v>
      </c>
      <c r="BE76" s="437">
        <f t="shared" si="202"/>
        <v>8</v>
      </c>
      <c r="BF76" s="438">
        <f t="shared" si="202"/>
        <v>8</v>
      </c>
      <c r="BH76" s="439">
        <f t="shared" si="202"/>
        <v>8</v>
      </c>
      <c r="BI76" s="440">
        <f t="shared" si="202"/>
        <v>8</v>
      </c>
      <c r="BJ76" s="441">
        <f t="shared" si="202"/>
        <v>8</v>
      </c>
      <c r="BK76" s="442">
        <f t="shared" si="202"/>
        <v>8</v>
      </c>
      <c r="BL76" s="443">
        <f t="shared" si="202"/>
        <v>8</v>
      </c>
      <c r="BM76" s="444">
        <f t="shared" si="202"/>
        <v>8</v>
      </c>
      <c r="BN76" s="445">
        <f t="shared" si="202"/>
        <v>8</v>
      </c>
      <c r="BO76" s="446">
        <f t="shared" si="202"/>
        <v>8</v>
      </c>
      <c r="BP76" s="447">
        <f t="shared" si="202"/>
        <v>8</v>
      </c>
      <c r="BQ76" s="448"/>
      <c r="BR76" s="180"/>
      <c r="BS76" s="180" t="s">
        <v>419</v>
      </c>
      <c r="BT76" s="449">
        <f t="shared" si="202"/>
        <v>8</v>
      </c>
      <c r="BU76" s="422">
        <f t="shared" ref="BU76:ED76" si="203">COUNT(BU39:BU47)</f>
        <v>8</v>
      </c>
      <c r="BV76" s="422">
        <f t="shared" si="203"/>
        <v>8</v>
      </c>
      <c r="BW76" s="423">
        <f t="shared" si="203"/>
        <v>8</v>
      </c>
      <c r="BX76" s="424">
        <f t="shared" si="203"/>
        <v>8</v>
      </c>
      <c r="BY76" s="425">
        <f t="shared" si="203"/>
        <v>8</v>
      </c>
      <c r="BZ76" s="425">
        <f t="shared" si="203"/>
        <v>8</v>
      </c>
      <c r="CA76" s="426">
        <f t="shared" si="203"/>
        <v>8</v>
      </c>
      <c r="CB76" s="427">
        <f t="shared" si="203"/>
        <v>8</v>
      </c>
      <c r="CC76" s="428">
        <f t="shared" si="203"/>
        <v>8</v>
      </c>
      <c r="CD76" s="429">
        <f t="shared" si="203"/>
        <v>8</v>
      </c>
      <c r="CE76" s="430">
        <f t="shared" si="203"/>
        <v>8</v>
      </c>
      <c r="CF76" s="431">
        <f t="shared" si="203"/>
        <v>8</v>
      </c>
      <c r="CG76" s="432">
        <f t="shared" si="203"/>
        <v>8</v>
      </c>
      <c r="CH76" s="433">
        <f t="shared" si="203"/>
        <v>8</v>
      </c>
      <c r="CI76" s="434">
        <f t="shared" si="203"/>
        <v>8</v>
      </c>
      <c r="CJ76" s="435">
        <f t="shared" si="203"/>
        <v>8</v>
      </c>
      <c r="CK76" s="436">
        <f t="shared" si="203"/>
        <v>8</v>
      </c>
      <c r="CL76" s="437">
        <f t="shared" si="203"/>
        <v>8</v>
      </c>
      <c r="CM76" s="438">
        <f t="shared" si="203"/>
        <v>8</v>
      </c>
      <c r="CO76" s="439">
        <f t="shared" si="203"/>
        <v>8</v>
      </c>
      <c r="CP76" s="440">
        <f t="shared" si="203"/>
        <v>8</v>
      </c>
      <c r="CQ76" s="441">
        <f t="shared" si="203"/>
        <v>8</v>
      </c>
      <c r="CR76" s="442">
        <f t="shared" si="203"/>
        <v>8</v>
      </c>
      <c r="CS76" s="443">
        <f t="shared" si="203"/>
        <v>8</v>
      </c>
      <c r="CT76" s="444">
        <f t="shared" si="203"/>
        <v>8</v>
      </c>
      <c r="CU76" s="445">
        <f t="shared" si="203"/>
        <v>8</v>
      </c>
      <c r="CV76" s="446">
        <f t="shared" si="203"/>
        <v>8</v>
      </c>
      <c r="CW76" s="447">
        <f t="shared" si="203"/>
        <v>8</v>
      </c>
      <c r="CX76" s="448"/>
      <c r="CY76" s="180"/>
      <c r="CZ76" s="180" t="s">
        <v>419</v>
      </c>
      <c r="DA76" s="449">
        <f t="shared" si="203"/>
        <v>8</v>
      </c>
      <c r="DB76" s="422">
        <f t="shared" si="203"/>
        <v>8</v>
      </c>
      <c r="DC76" s="422">
        <f t="shared" si="203"/>
        <v>8</v>
      </c>
      <c r="DD76" s="423">
        <f t="shared" si="203"/>
        <v>8</v>
      </c>
      <c r="DE76" s="424">
        <f t="shared" si="203"/>
        <v>8</v>
      </c>
      <c r="DF76" s="425">
        <f t="shared" si="203"/>
        <v>8</v>
      </c>
      <c r="DG76" s="425">
        <f t="shared" si="203"/>
        <v>8</v>
      </c>
      <c r="DH76" s="426">
        <f t="shared" si="203"/>
        <v>8</v>
      </c>
      <c r="DI76" s="427">
        <f t="shared" si="203"/>
        <v>8</v>
      </c>
      <c r="DJ76" s="428">
        <f t="shared" si="203"/>
        <v>8</v>
      </c>
      <c r="DK76" s="429">
        <f t="shared" si="203"/>
        <v>8</v>
      </c>
      <c r="DL76" s="430">
        <f t="shared" si="203"/>
        <v>8</v>
      </c>
      <c r="DM76" s="431">
        <f t="shared" si="203"/>
        <v>8</v>
      </c>
      <c r="DN76" s="432">
        <f t="shared" si="203"/>
        <v>8</v>
      </c>
      <c r="DO76" s="433">
        <f t="shared" si="203"/>
        <v>8</v>
      </c>
      <c r="DP76" s="434">
        <f t="shared" si="203"/>
        <v>8</v>
      </c>
      <c r="DQ76" s="435">
        <f t="shared" si="203"/>
        <v>8</v>
      </c>
      <c r="DR76" s="436">
        <f t="shared" si="203"/>
        <v>8</v>
      </c>
      <c r="DS76" s="437">
        <f t="shared" si="203"/>
        <v>8</v>
      </c>
      <c r="DT76" s="438">
        <f t="shared" si="203"/>
        <v>8</v>
      </c>
      <c r="DV76" s="439">
        <f t="shared" si="203"/>
        <v>8</v>
      </c>
      <c r="DW76" s="440">
        <f t="shared" si="203"/>
        <v>8</v>
      </c>
      <c r="DX76" s="441">
        <f t="shared" si="203"/>
        <v>8</v>
      </c>
      <c r="DY76" s="442">
        <f t="shared" si="203"/>
        <v>8</v>
      </c>
      <c r="DZ76" s="443">
        <f t="shared" si="203"/>
        <v>8</v>
      </c>
      <c r="EA76" s="444">
        <f t="shared" si="203"/>
        <v>8</v>
      </c>
      <c r="EB76" s="445">
        <f t="shared" si="203"/>
        <v>8</v>
      </c>
      <c r="EC76" s="446">
        <f t="shared" si="203"/>
        <v>8</v>
      </c>
      <c r="ED76" s="447">
        <f t="shared" si="203"/>
        <v>8</v>
      </c>
      <c r="EE76" s="448"/>
    </row>
    <row r="77" spans="2:135" s="209" customFormat="1" x14ac:dyDescent="0.25">
      <c r="B77" s="421"/>
      <c r="C77" s="421"/>
      <c r="D77" s="450"/>
      <c r="F77" s="183"/>
      <c r="I77" s="451"/>
      <c r="J77" s="216"/>
      <c r="M77" s="451"/>
      <c r="N77" s="216"/>
      <c r="O77" s="451"/>
      <c r="P77" s="216"/>
      <c r="Q77" s="451"/>
      <c r="R77" s="216"/>
      <c r="S77" s="451"/>
      <c r="T77" s="216"/>
      <c r="U77" s="451"/>
      <c r="V77" s="216"/>
      <c r="W77" s="451"/>
      <c r="X77" s="216"/>
      <c r="Y77" s="451"/>
      <c r="AA77" s="452"/>
      <c r="AB77" s="452"/>
      <c r="AC77" s="452"/>
      <c r="AD77" s="452"/>
      <c r="AE77" s="452"/>
      <c r="AF77" s="452"/>
      <c r="AG77" s="452"/>
      <c r="AH77" s="452"/>
      <c r="AI77" s="452"/>
      <c r="AJ77" s="448"/>
      <c r="AK77" s="450"/>
      <c r="AM77" s="216"/>
      <c r="AP77" s="451"/>
      <c r="AQ77" s="216"/>
      <c r="AT77" s="451"/>
      <c r="AU77" s="216"/>
      <c r="AV77" s="451"/>
      <c r="AW77" s="216"/>
      <c r="AX77" s="451"/>
      <c r="AY77" s="216"/>
      <c r="AZ77" s="451"/>
      <c r="BA77" s="216"/>
      <c r="BB77" s="451"/>
      <c r="BC77" s="216"/>
      <c r="BD77" s="451"/>
      <c r="BE77" s="216"/>
      <c r="BF77" s="451"/>
      <c r="BH77" s="452"/>
      <c r="BI77" s="452"/>
      <c r="BJ77" s="452"/>
      <c r="BK77" s="452"/>
      <c r="BL77" s="452"/>
      <c r="BM77" s="452"/>
      <c r="BN77" s="452"/>
      <c r="BO77" s="452"/>
      <c r="BP77" s="452"/>
      <c r="BQ77" s="448"/>
      <c r="BR77" s="450"/>
      <c r="BT77" s="216"/>
      <c r="BW77" s="451"/>
      <c r="BX77" s="216"/>
      <c r="CA77" s="451"/>
      <c r="CB77" s="216"/>
      <c r="CC77" s="451"/>
      <c r="CD77" s="216"/>
      <c r="CE77" s="451"/>
      <c r="CF77" s="216"/>
      <c r="CG77" s="451"/>
      <c r="CH77" s="216"/>
      <c r="CI77" s="451"/>
      <c r="CJ77" s="216"/>
      <c r="CK77" s="451"/>
      <c r="CL77" s="216"/>
      <c r="CM77" s="451"/>
      <c r="CO77" s="452"/>
      <c r="CP77" s="452"/>
      <c r="CQ77" s="452"/>
      <c r="CR77" s="452"/>
      <c r="CS77" s="452"/>
      <c r="CT77" s="452"/>
      <c r="CU77" s="452"/>
      <c r="CV77" s="452"/>
      <c r="CW77" s="452"/>
      <c r="CX77" s="448"/>
      <c r="CY77" s="450"/>
      <c r="DA77" s="216"/>
      <c r="DD77" s="451"/>
      <c r="DE77" s="216"/>
      <c r="DH77" s="451"/>
      <c r="DI77" s="216"/>
      <c r="DJ77" s="451"/>
      <c r="DK77" s="216"/>
      <c r="DL77" s="451"/>
      <c r="DM77" s="216"/>
      <c r="DN77" s="451"/>
      <c r="DO77" s="216"/>
      <c r="DP77" s="451"/>
      <c r="DQ77" s="216"/>
      <c r="DR77" s="451"/>
      <c r="DS77" s="216"/>
      <c r="DT77" s="451"/>
      <c r="DV77" s="452"/>
      <c r="DW77" s="452"/>
      <c r="DX77" s="452"/>
      <c r="DY77" s="452"/>
      <c r="DZ77" s="452"/>
      <c r="EA77" s="452"/>
      <c r="EB77" s="452"/>
      <c r="EC77" s="452"/>
      <c r="ED77" s="452"/>
      <c r="EE77" s="448"/>
    </row>
    <row r="78" spans="2:135" s="209" customFormat="1" x14ac:dyDescent="0.25">
      <c r="B78" s="421"/>
      <c r="C78" s="421"/>
      <c r="D78" s="450"/>
      <c r="F78" s="183"/>
      <c r="I78" s="451"/>
      <c r="J78" s="216"/>
      <c r="M78" s="451"/>
      <c r="N78" s="216"/>
      <c r="O78" s="451"/>
      <c r="P78" s="216"/>
      <c r="Q78" s="451"/>
      <c r="R78" s="216"/>
      <c r="S78" s="451"/>
      <c r="T78" s="216"/>
      <c r="U78" s="451"/>
      <c r="V78" s="216"/>
      <c r="W78" s="451"/>
      <c r="X78" s="216"/>
      <c r="Y78" s="451"/>
      <c r="AA78" s="452"/>
      <c r="AB78" s="452"/>
      <c r="AC78" s="452"/>
      <c r="AD78" s="452"/>
      <c r="AE78" s="452"/>
      <c r="AF78" s="452"/>
      <c r="AG78" s="452"/>
      <c r="AH78" s="452"/>
      <c r="AI78" s="452"/>
      <c r="AJ78" s="448"/>
      <c r="AK78" s="450"/>
      <c r="AM78" s="216"/>
      <c r="AP78" s="451"/>
      <c r="AQ78" s="216"/>
      <c r="AT78" s="451"/>
      <c r="AU78" s="216"/>
      <c r="AV78" s="451"/>
      <c r="AW78" s="216"/>
      <c r="AX78" s="451"/>
      <c r="AY78" s="216"/>
      <c r="AZ78" s="451"/>
      <c r="BA78" s="216"/>
      <c r="BB78" s="451"/>
      <c r="BC78" s="216"/>
      <c r="BD78" s="451"/>
      <c r="BE78" s="216"/>
      <c r="BF78" s="451"/>
      <c r="BH78" s="452"/>
      <c r="BI78" s="452"/>
      <c r="BJ78" s="452"/>
      <c r="BK78" s="452"/>
      <c r="BL78" s="452"/>
      <c r="BM78" s="452"/>
      <c r="BN78" s="452"/>
      <c r="BO78" s="452"/>
      <c r="BP78" s="452"/>
      <c r="BQ78" s="448"/>
      <c r="BR78" s="450"/>
      <c r="BT78" s="216"/>
      <c r="BW78" s="451"/>
      <c r="BX78" s="216"/>
      <c r="CA78" s="451"/>
      <c r="CB78" s="216"/>
      <c r="CC78" s="451"/>
      <c r="CD78" s="216"/>
      <c r="CE78" s="451"/>
      <c r="CF78" s="216"/>
      <c r="CG78" s="451"/>
      <c r="CH78" s="216"/>
      <c r="CI78" s="451"/>
      <c r="CJ78" s="216"/>
      <c r="CK78" s="451"/>
      <c r="CL78" s="216"/>
      <c r="CM78" s="451"/>
      <c r="CO78" s="452"/>
      <c r="CP78" s="452"/>
      <c r="CQ78" s="452"/>
      <c r="CR78" s="452"/>
      <c r="CS78" s="452"/>
      <c r="CT78" s="452"/>
      <c r="CU78" s="452"/>
      <c r="CV78" s="452"/>
      <c r="CW78" s="452"/>
      <c r="CX78" s="448"/>
      <c r="CY78" s="450"/>
      <c r="DA78" s="216"/>
      <c r="DD78" s="451"/>
      <c r="DE78" s="216"/>
      <c r="DH78" s="451"/>
      <c r="DI78" s="216"/>
      <c r="DJ78" s="451"/>
      <c r="DK78" s="216"/>
      <c r="DL78" s="451"/>
      <c r="DM78" s="216"/>
      <c r="DN78" s="451"/>
      <c r="DO78" s="216"/>
      <c r="DP78" s="451"/>
      <c r="DQ78" s="216"/>
      <c r="DR78" s="451"/>
      <c r="DS78" s="216"/>
      <c r="DT78" s="451"/>
      <c r="DV78" s="452"/>
      <c r="DW78" s="452"/>
      <c r="DX78" s="452"/>
      <c r="DY78" s="452"/>
      <c r="DZ78" s="452"/>
      <c r="EA78" s="452"/>
      <c r="EB78" s="452"/>
      <c r="EC78" s="452"/>
      <c r="ED78" s="452"/>
      <c r="EE78" s="448"/>
    </row>
    <row r="79" spans="2:135" s="209" customFormat="1" x14ac:dyDescent="0.25">
      <c r="B79" s="421"/>
      <c r="C79" s="421"/>
      <c r="D79" s="453" t="s">
        <v>422</v>
      </c>
      <c r="E79" s="184" t="s">
        <v>34</v>
      </c>
      <c r="F79" s="185">
        <f>AVERAGE(F49:F57)</f>
        <v>33.571428571428569</v>
      </c>
      <c r="G79" s="422">
        <f t="shared" ref="G79:BT79" si="204">AVERAGE(G49:G57)</f>
        <v>31.857142857142858</v>
      </c>
      <c r="H79" s="422">
        <f t="shared" si="204"/>
        <v>28.714285714285715</v>
      </c>
      <c r="I79" s="423">
        <f t="shared" si="204"/>
        <v>25.285714285714285</v>
      </c>
      <c r="J79" s="424">
        <f t="shared" si="204"/>
        <v>29</v>
      </c>
      <c r="K79" s="425">
        <f t="shared" si="204"/>
        <v>30.428571428571427</v>
      </c>
      <c r="L79" s="425">
        <f t="shared" si="204"/>
        <v>27.857142857142858</v>
      </c>
      <c r="M79" s="426">
        <f t="shared" si="204"/>
        <v>26.142857142857142</v>
      </c>
      <c r="N79" s="427">
        <f t="shared" si="204"/>
        <v>7.7142857142857144</v>
      </c>
      <c r="O79" s="428">
        <f t="shared" si="204"/>
        <v>7.5714285714285712</v>
      </c>
      <c r="P79" s="429">
        <f t="shared" si="204"/>
        <v>4.4285714285714288</v>
      </c>
      <c r="Q79" s="430">
        <f t="shared" si="204"/>
        <v>4.1428571428571432</v>
      </c>
      <c r="R79" s="431">
        <f t="shared" si="204"/>
        <v>1.8571428571428572</v>
      </c>
      <c r="S79" s="432">
        <f t="shared" si="204"/>
        <v>2.4285714285714284</v>
      </c>
      <c r="T79" s="433">
        <f t="shared" si="204"/>
        <v>0.7142857142857143</v>
      </c>
      <c r="U79" s="434">
        <f t="shared" si="204"/>
        <v>0.5714285714285714</v>
      </c>
      <c r="V79" s="435">
        <f t="shared" si="204"/>
        <v>0</v>
      </c>
      <c r="W79" s="436">
        <f t="shared" si="204"/>
        <v>0</v>
      </c>
      <c r="X79" s="437">
        <f t="shared" si="204"/>
        <v>0</v>
      </c>
      <c r="Y79" s="438">
        <f t="shared" si="204"/>
        <v>0</v>
      </c>
      <c r="AA79" s="439">
        <f t="shared" si="204"/>
        <v>29.857142857142858</v>
      </c>
      <c r="AB79" s="440">
        <f t="shared" si="204"/>
        <v>28.357142857142858</v>
      </c>
      <c r="AC79" s="441">
        <f t="shared" si="204"/>
        <v>27</v>
      </c>
      <c r="AD79" s="442">
        <f t="shared" si="204"/>
        <v>7.6428571428571432</v>
      </c>
      <c r="AE79" s="443">
        <f t="shared" si="204"/>
        <v>4.2857142857142856</v>
      </c>
      <c r="AF79" s="444">
        <f t="shared" si="204"/>
        <v>2.1428571428571428</v>
      </c>
      <c r="AG79" s="445">
        <f t="shared" si="204"/>
        <v>0.6428571428571429</v>
      </c>
      <c r="AH79" s="446">
        <f t="shared" si="204"/>
        <v>0</v>
      </c>
      <c r="AI79" s="447">
        <f t="shared" si="204"/>
        <v>0</v>
      </c>
      <c r="AJ79" s="448"/>
      <c r="AK79" s="453" t="s">
        <v>422</v>
      </c>
      <c r="AL79" s="184" t="s">
        <v>34</v>
      </c>
      <c r="AM79" s="449">
        <f t="shared" si="204"/>
        <v>64</v>
      </c>
      <c r="AN79" s="422">
        <f t="shared" si="204"/>
        <v>58.428571428571431</v>
      </c>
      <c r="AO79" s="422">
        <f t="shared" si="204"/>
        <v>43.857142857142854</v>
      </c>
      <c r="AP79" s="423">
        <f t="shared" si="204"/>
        <v>39</v>
      </c>
      <c r="AQ79" s="424">
        <f t="shared" si="204"/>
        <v>51.428571428571431</v>
      </c>
      <c r="AR79" s="425">
        <f t="shared" si="204"/>
        <v>53.142857142857146</v>
      </c>
      <c r="AS79" s="425">
        <f t="shared" si="204"/>
        <v>43.571428571428569</v>
      </c>
      <c r="AT79" s="426">
        <f t="shared" si="204"/>
        <v>39</v>
      </c>
      <c r="AU79" s="427">
        <f t="shared" si="204"/>
        <v>28.285714285714285</v>
      </c>
      <c r="AV79" s="428">
        <f t="shared" si="204"/>
        <v>30.285714285714285</v>
      </c>
      <c r="AW79" s="429">
        <f t="shared" si="204"/>
        <v>32</v>
      </c>
      <c r="AX79" s="430">
        <f t="shared" si="204"/>
        <v>30.142857142857142</v>
      </c>
      <c r="AY79" s="431">
        <f t="shared" si="204"/>
        <v>29.285714285714285</v>
      </c>
      <c r="AZ79" s="432">
        <f t="shared" si="204"/>
        <v>38.714285714285715</v>
      </c>
      <c r="BA79" s="433">
        <f t="shared" si="204"/>
        <v>33.571428571428569</v>
      </c>
      <c r="BB79" s="434">
        <f t="shared" si="204"/>
        <v>26</v>
      </c>
      <c r="BC79" s="435">
        <f t="shared" si="204"/>
        <v>17.142857142857142</v>
      </c>
      <c r="BD79" s="436">
        <f t="shared" si="204"/>
        <v>16.571428571428573</v>
      </c>
      <c r="BE79" s="437">
        <f t="shared" si="204"/>
        <v>12.714285714285714</v>
      </c>
      <c r="BF79" s="438">
        <f t="shared" si="204"/>
        <v>11.142857142857142</v>
      </c>
      <c r="BH79" s="439">
        <f t="shared" si="204"/>
        <v>51.321428571428569</v>
      </c>
      <c r="BI79" s="440">
        <f t="shared" si="204"/>
        <v>46.785714285714285</v>
      </c>
      <c r="BJ79" s="441">
        <f t="shared" si="204"/>
        <v>41.285714285714285</v>
      </c>
      <c r="BK79" s="442">
        <f t="shared" si="204"/>
        <v>29.285714285714285</v>
      </c>
      <c r="BL79" s="443">
        <f t="shared" si="204"/>
        <v>31.071428571428573</v>
      </c>
      <c r="BM79" s="444">
        <f t="shared" si="204"/>
        <v>34</v>
      </c>
      <c r="BN79" s="445">
        <f t="shared" si="204"/>
        <v>29.785714285714285</v>
      </c>
      <c r="BO79" s="446">
        <f t="shared" si="204"/>
        <v>16.857142857142858</v>
      </c>
      <c r="BP79" s="447">
        <f t="shared" si="204"/>
        <v>11.928571428571429</v>
      </c>
      <c r="BQ79" s="448"/>
      <c r="BR79" s="453" t="s">
        <v>422</v>
      </c>
      <c r="BS79" s="184" t="s">
        <v>34</v>
      </c>
      <c r="BT79" s="449">
        <f t="shared" si="204"/>
        <v>27.428571428571427</v>
      </c>
      <c r="BU79" s="422">
        <f t="shared" ref="BU79:ED79" si="205">AVERAGE(BU49:BU57)</f>
        <v>21.571428571428573</v>
      </c>
      <c r="BV79" s="422">
        <f t="shared" si="205"/>
        <v>16.857142857142858</v>
      </c>
      <c r="BW79" s="423">
        <f t="shared" si="205"/>
        <v>9.2857142857142865</v>
      </c>
      <c r="BX79" s="424">
        <f t="shared" si="205"/>
        <v>23.142857142857142</v>
      </c>
      <c r="BY79" s="425">
        <f t="shared" si="205"/>
        <v>19.857142857142858</v>
      </c>
      <c r="BZ79" s="425">
        <f t="shared" si="205"/>
        <v>16.714285714285715</v>
      </c>
      <c r="CA79" s="426">
        <f t="shared" si="205"/>
        <v>10</v>
      </c>
      <c r="CB79" s="427">
        <f t="shared" si="205"/>
        <v>9</v>
      </c>
      <c r="CC79" s="428">
        <f t="shared" si="205"/>
        <v>13.571428571428571</v>
      </c>
      <c r="CD79" s="429">
        <f t="shared" si="205"/>
        <v>8.7142857142857135</v>
      </c>
      <c r="CE79" s="430">
        <f t="shared" si="205"/>
        <v>13.857142857142858</v>
      </c>
      <c r="CF79" s="431">
        <f t="shared" si="205"/>
        <v>7.8571428571428568</v>
      </c>
      <c r="CG79" s="432">
        <f t="shared" si="205"/>
        <v>5.2857142857142856</v>
      </c>
      <c r="CH79" s="433">
        <f t="shared" si="205"/>
        <v>5.5714285714285712</v>
      </c>
      <c r="CI79" s="434">
        <f t="shared" si="205"/>
        <v>6.1428571428571432</v>
      </c>
      <c r="CJ79" s="435">
        <f t="shared" si="205"/>
        <v>7.4285714285714288</v>
      </c>
      <c r="CK79" s="436">
        <f t="shared" si="205"/>
        <v>3.5714285714285716</v>
      </c>
      <c r="CL79" s="437">
        <f t="shared" si="205"/>
        <v>3.4285714285714284</v>
      </c>
      <c r="CM79" s="438">
        <f t="shared" si="205"/>
        <v>3.4285714285714284</v>
      </c>
      <c r="CO79" s="439">
        <f t="shared" si="205"/>
        <v>18.785714285714285</v>
      </c>
      <c r="CP79" s="440">
        <f t="shared" si="205"/>
        <v>17.428571428571427</v>
      </c>
      <c r="CQ79" s="441">
        <f t="shared" si="205"/>
        <v>13.357142857142858</v>
      </c>
      <c r="CR79" s="442">
        <f t="shared" si="205"/>
        <v>11.285714285714286</v>
      </c>
      <c r="CS79" s="443">
        <f t="shared" si="205"/>
        <v>11.285714285714286</v>
      </c>
      <c r="CT79" s="444">
        <f t="shared" si="205"/>
        <v>6.5714285714285712</v>
      </c>
      <c r="CU79" s="445">
        <f t="shared" si="205"/>
        <v>5.8571428571428568</v>
      </c>
      <c r="CV79" s="446">
        <f t="shared" si="205"/>
        <v>5.5</v>
      </c>
      <c r="CW79" s="447">
        <f t="shared" si="205"/>
        <v>3.4285714285714284</v>
      </c>
      <c r="CX79" s="448"/>
      <c r="CY79" s="453" t="s">
        <v>422</v>
      </c>
      <c r="CZ79" s="184" t="s">
        <v>34</v>
      </c>
      <c r="DA79" s="449">
        <f t="shared" si="205"/>
        <v>2.1712857142857147</v>
      </c>
      <c r="DB79" s="422">
        <f t="shared" si="205"/>
        <v>1.0130000000000001</v>
      </c>
      <c r="DC79" s="422">
        <f t="shared" si="205"/>
        <v>0.74971428571428578</v>
      </c>
      <c r="DD79" s="423">
        <f t="shared" si="205"/>
        <v>0.4845714285714286</v>
      </c>
      <c r="DE79" s="424">
        <f t="shared" si="205"/>
        <v>1.1105714285714288</v>
      </c>
      <c r="DF79" s="425">
        <f t="shared" si="205"/>
        <v>1.019857142857143</v>
      </c>
      <c r="DG79" s="425">
        <f t="shared" si="205"/>
        <v>0.73899999999999999</v>
      </c>
      <c r="DH79" s="426">
        <f t="shared" si="205"/>
        <v>0.48485714285714288</v>
      </c>
      <c r="DI79" s="427">
        <f t="shared" si="205"/>
        <v>0.49400000000000005</v>
      </c>
      <c r="DJ79" s="428">
        <f t="shared" si="205"/>
        <v>1.4049999999999998</v>
      </c>
      <c r="DK79" s="429">
        <f t="shared" si="205"/>
        <v>1.0404285714285715</v>
      </c>
      <c r="DL79" s="430">
        <f t="shared" si="205"/>
        <v>1.1161428571428573</v>
      </c>
      <c r="DM79" s="431">
        <f t="shared" si="205"/>
        <v>5.7362857142857138</v>
      </c>
      <c r="DN79" s="432">
        <f t="shared" si="205"/>
        <v>1.925285714285714</v>
      </c>
      <c r="DO79" s="433">
        <f t="shared" si="205"/>
        <v>1.0255714285714286</v>
      </c>
      <c r="DP79" s="434">
        <f t="shared" si="205"/>
        <v>1.238</v>
      </c>
      <c r="DQ79" s="435">
        <f t="shared" si="205"/>
        <v>7.9764285714285714</v>
      </c>
      <c r="DR79" s="436">
        <f t="shared" si="205"/>
        <v>3.257857142857143</v>
      </c>
      <c r="DS79" s="437">
        <f t="shared" si="205"/>
        <v>2.0667142857142857</v>
      </c>
      <c r="DT79" s="438">
        <f t="shared" si="205"/>
        <v>7.5158571428571426</v>
      </c>
      <c r="DV79" s="439">
        <f t="shared" si="205"/>
        <v>1.104642857142857</v>
      </c>
      <c r="DW79" s="440">
        <f t="shared" si="205"/>
        <v>0.83857142857142863</v>
      </c>
      <c r="DX79" s="441">
        <f t="shared" si="205"/>
        <v>0.61192857142857149</v>
      </c>
      <c r="DY79" s="442">
        <f t="shared" si="205"/>
        <v>0.94950000000000012</v>
      </c>
      <c r="DZ79" s="443">
        <f t="shared" si="205"/>
        <v>1.0782857142857143</v>
      </c>
      <c r="EA79" s="444">
        <f t="shared" si="205"/>
        <v>3.8307857142857142</v>
      </c>
      <c r="EB79" s="445">
        <f t="shared" si="205"/>
        <v>1.1317857142857142</v>
      </c>
      <c r="EC79" s="446">
        <f t="shared" si="205"/>
        <v>5.6171428571428574</v>
      </c>
      <c r="ED79" s="447">
        <f t="shared" si="205"/>
        <v>4.7912857142857144</v>
      </c>
      <c r="EE79" s="448"/>
    </row>
    <row r="80" spans="2:135" s="178" customFormat="1" x14ac:dyDescent="0.25">
      <c r="E80" s="178" t="s">
        <v>36</v>
      </c>
      <c r="F80" s="179">
        <f>STDEV(F49:F57)/SQRT(F81)</f>
        <v>4.3581185480562086</v>
      </c>
      <c r="G80" s="394">
        <f t="shared" ref="G80:BT80" si="206">STDEV(G49:G57)/SQRT(G81)</f>
        <v>5.6460208129627159</v>
      </c>
      <c r="H80" s="394">
        <f t="shared" si="206"/>
        <v>5.7929114553263892</v>
      </c>
      <c r="I80" s="395">
        <f t="shared" si="206"/>
        <v>4.3900010072364921</v>
      </c>
      <c r="J80" s="396">
        <f t="shared" si="206"/>
        <v>3.2586880211286902</v>
      </c>
      <c r="K80" s="397">
        <f t="shared" si="206"/>
        <v>5.694011653261958</v>
      </c>
      <c r="L80" s="397">
        <f t="shared" si="206"/>
        <v>5.9459012350188463</v>
      </c>
      <c r="M80" s="398">
        <f t="shared" si="206"/>
        <v>4.26742127680658</v>
      </c>
      <c r="N80" s="399">
        <f t="shared" si="206"/>
        <v>1.569262576503246</v>
      </c>
      <c r="O80" s="400">
        <f t="shared" si="206"/>
        <v>1.0202040612204071</v>
      </c>
      <c r="P80" s="401">
        <f t="shared" si="206"/>
        <v>1.1308897225750398</v>
      </c>
      <c r="Q80" s="402">
        <f t="shared" si="206"/>
        <v>1.07854777646725</v>
      </c>
      <c r="R80" s="403">
        <f t="shared" si="206"/>
        <v>0.63353022360238431</v>
      </c>
      <c r="S80" s="404">
        <f t="shared" si="206"/>
        <v>1.212183053462653</v>
      </c>
      <c r="T80" s="405">
        <f t="shared" si="206"/>
        <v>0.47380354147934278</v>
      </c>
      <c r="U80" s="406">
        <f t="shared" si="206"/>
        <v>0.42857142857142855</v>
      </c>
      <c r="V80" s="407">
        <f t="shared" si="206"/>
        <v>0</v>
      </c>
      <c r="W80" s="408">
        <f t="shared" si="206"/>
        <v>0</v>
      </c>
      <c r="X80" s="409">
        <f t="shared" si="206"/>
        <v>0</v>
      </c>
      <c r="Y80" s="410">
        <f t="shared" si="206"/>
        <v>0</v>
      </c>
      <c r="AA80" s="411">
        <f t="shared" si="206"/>
        <v>4.483055778779276</v>
      </c>
      <c r="AB80" s="412">
        <f t="shared" si="206"/>
        <v>4.5315879242983099</v>
      </c>
      <c r="AC80" s="413">
        <f t="shared" si="206"/>
        <v>5.0154523130782431</v>
      </c>
      <c r="AD80" s="414">
        <f t="shared" si="206"/>
        <v>1.2426655572095129</v>
      </c>
      <c r="AE80" s="415">
        <f t="shared" si="206"/>
        <v>1.0227015045197394</v>
      </c>
      <c r="AF80" s="416">
        <f t="shared" si="206"/>
        <v>0.90444856729631329</v>
      </c>
      <c r="AG80" s="417">
        <f t="shared" si="206"/>
        <v>0.41853323407730825</v>
      </c>
      <c r="AH80" s="418">
        <f t="shared" si="206"/>
        <v>0</v>
      </c>
      <c r="AI80" s="419">
        <f t="shared" si="206"/>
        <v>0</v>
      </c>
      <c r="AJ80" s="420"/>
      <c r="AL80" s="178" t="s">
        <v>36</v>
      </c>
      <c r="AM80" s="179">
        <f t="shared" si="206"/>
        <v>10.558228567150385</v>
      </c>
      <c r="AN80" s="394">
        <f t="shared" si="206"/>
        <v>12.328552116080441</v>
      </c>
      <c r="AO80" s="394">
        <f t="shared" si="206"/>
        <v>8.68613720774872</v>
      </c>
      <c r="AP80" s="395">
        <f t="shared" si="206"/>
        <v>6.5100654667178555</v>
      </c>
      <c r="AQ80" s="396">
        <f t="shared" si="206"/>
        <v>7.8341655369199303</v>
      </c>
      <c r="AR80" s="397">
        <f t="shared" si="206"/>
        <v>12.838610982999255</v>
      </c>
      <c r="AS80" s="397">
        <f t="shared" si="206"/>
        <v>8.7664325775114715</v>
      </c>
      <c r="AT80" s="398">
        <f t="shared" si="206"/>
        <v>6.5100654667178555</v>
      </c>
      <c r="AU80" s="399">
        <f t="shared" si="206"/>
        <v>5.5192920772517198</v>
      </c>
      <c r="AV80" s="400">
        <f t="shared" si="206"/>
        <v>4.34091435241079</v>
      </c>
      <c r="AW80" s="401">
        <f t="shared" si="206"/>
        <v>6.2449979983983974</v>
      </c>
      <c r="AX80" s="402">
        <f t="shared" si="206"/>
        <v>6.6527064719075462</v>
      </c>
      <c r="AY80" s="403">
        <f t="shared" si="206"/>
        <v>8.6098345919465995</v>
      </c>
      <c r="AZ80" s="404">
        <f t="shared" si="206"/>
        <v>16.539583523452205</v>
      </c>
      <c r="BA80" s="405">
        <f t="shared" si="206"/>
        <v>11.14804519028452</v>
      </c>
      <c r="BB80" s="406">
        <f t="shared" si="206"/>
        <v>10.748200292319153</v>
      </c>
      <c r="BC80" s="407">
        <f t="shared" si="206"/>
        <v>5.8122554077715876</v>
      </c>
      <c r="BD80" s="408">
        <f t="shared" si="206"/>
        <v>4.2920587959023804</v>
      </c>
      <c r="BE80" s="409">
        <f t="shared" si="206"/>
        <v>2.6341555592265387</v>
      </c>
      <c r="BF80" s="410">
        <f t="shared" si="206"/>
        <v>3.2177230298145054</v>
      </c>
      <c r="BH80" s="411">
        <f t="shared" si="206"/>
        <v>8.1316756981488112</v>
      </c>
      <c r="BI80" s="412">
        <f t="shared" si="206"/>
        <v>8.3652534920583559</v>
      </c>
      <c r="BJ80" s="413">
        <f t="shared" si="206"/>
        <v>7.367768563509725</v>
      </c>
      <c r="BK80" s="414">
        <f t="shared" si="206"/>
        <v>4.5901773267659784</v>
      </c>
      <c r="BL80" s="415">
        <f t="shared" si="206"/>
        <v>5.8027380354004423</v>
      </c>
      <c r="BM80" s="416">
        <f t="shared" si="206"/>
        <v>12.436505404118419</v>
      </c>
      <c r="BN80" s="417">
        <f t="shared" si="206"/>
        <v>10.419108557321575</v>
      </c>
      <c r="BO80" s="418">
        <f t="shared" si="206"/>
        <v>4.9805745099315191</v>
      </c>
      <c r="BP80" s="419">
        <f t="shared" si="206"/>
        <v>2.7568714398851499</v>
      </c>
      <c r="BQ80" s="420"/>
      <c r="BS80" s="178" t="s">
        <v>36</v>
      </c>
      <c r="BT80" s="179">
        <f t="shared" si="206"/>
        <v>4.7851812069840634</v>
      </c>
      <c r="BU80" s="394">
        <f t="shared" ref="BU80:ED80" si="207">STDEV(BU49:BU57)/SQRT(BU81)</f>
        <v>4.3252147915678458</v>
      </c>
      <c r="BV80" s="394">
        <f t="shared" si="207"/>
        <v>3.5885304820229913</v>
      </c>
      <c r="BW80" s="395">
        <f t="shared" si="207"/>
        <v>2.2961073240459418</v>
      </c>
      <c r="BX80" s="396">
        <f t="shared" si="207"/>
        <v>3.8878845479905126</v>
      </c>
      <c r="BY80" s="397">
        <f t="shared" si="207"/>
        <v>4.8669369042480888</v>
      </c>
      <c r="BZ80" s="397">
        <f t="shared" si="207"/>
        <v>3.6626446710532208</v>
      </c>
      <c r="CA80" s="398">
        <f t="shared" si="207"/>
        <v>2.1821789023599241</v>
      </c>
      <c r="CB80" s="399">
        <f t="shared" si="207"/>
        <v>2.2146697055682827</v>
      </c>
      <c r="CC80" s="400">
        <f t="shared" si="207"/>
        <v>3.4699879432831766</v>
      </c>
      <c r="CD80" s="401">
        <f t="shared" si="207"/>
        <v>1.5230652944494738</v>
      </c>
      <c r="CE80" s="402">
        <f t="shared" si="207"/>
        <v>2.3444825952554615</v>
      </c>
      <c r="CF80" s="403">
        <f t="shared" si="207"/>
        <v>3.4255939452233708</v>
      </c>
      <c r="CG80" s="404">
        <f t="shared" si="207"/>
        <v>1.614138214921742</v>
      </c>
      <c r="CH80" s="405">
        <f t="shared" si="207"/>
        <v>0.57142857142857151</v>
      </c>
      <c r="CI80" s="406">
        <f t="shared" si="207"/>
        <v>2.3847588620093165</v>
      </c>
      <c r="CJ80" s="407">
        <f t="shared" si="207"/>
        <v>1.8238779049719578</v>
      </c>
      <c r="CK80" s="408">
        <f t="shared" si="207"/>
        <v>1.3426544933211126</v>
      </c>
      <c r="CL80" s="409">
        <f t="shared" si="207"/>
        <v>1.1923794310046583</v>
      </c>
      <c r="CM80" s="410">
        <f t="shared" si="207"/>
        <v>0.89594703439175127</v>
      </c>
      <c r="CO80" s="411">
        <f t="shared" si="207"/>
        <v>2.6188582182598088</v>
      </c>
      <c r="CP80" s="412">
        <f t="shared" si="207"/>
        <v>2.9639271154294993</v>
      </c>
      <c r="CQ80" s="413">
        <f t="shared" si="207"/>
        <v>2.3520869297647291</v>
      </c>
      <c r="CR80" s="414">
        <f t="shared" si="207"/>
        <v>2.1626073957839229</v>
      </c>
      <c r="CS80" s="415">
        <f t="shared" si="207"/>
        <v>1.4051653980647145</v>
      </c>
      <c r="CT80" s="416">
        <f t="shared" si="207"/>
        <v>2.4456681126037525</v>
      </c>
      <c r="CU80" s="417">
        <f t="shared" si="207"/>
        <v>1.4214106244380285</v>
      </c>
      <c r="CV80" s="418">
        <f t="shared" si="207"/>
        <v>1.4392458342578489</v>
      </c>
      <c r="CW80" s="419">
        <f t="shared" si="207"/>
        <v>0.97240846936486347</v>
      </c>
      <c r="CX80" s="420"/>
      <c r="CZ80" s="178" t="s">
        <v>36</v>
      </c>
      <c r="DA80" s="179">
        <f t="shared" si="207"/>
        <v>0.65370743835907674</v>
      </c>
      <c r="DB80" s="394">
        <f t="shared" si="207"/>
        <v>0.29992935676191995</v>
      </c>
      <c r="DC80" s="394">
        <f t="shared" si="207"/>
        <v>0.29537995823666019</v>
      </c>
      <c r="DD80" s="395">
        <f t="shared" si="207"/>
        <v>0.20876129648851249</v>
      </c>
      <c r="DE80" s="396">
        <f t="shared" si="207"/>
        <v>0.37092650132843713</v>
      </c>
      <c r="DF80" s="397">
        <f t="shared" si="207"/>
        <v>0.29642066541378942</v>
      </c>
      <c r="DG80" s="397">
        <f t="shared" si="207"/>
        <v>0.29932463663260012</v>
      </c>
      <c r="DH80" s="398">
        <f t="shared" si="207"/>
        <v>0.2086623415691381</v>
      </c>
      <c r="DI80" s="399">
        <f t="shared" si="207"/>
        <v>0.25641985659683775</v>
      </c>
      <c r="DJ80" s="400">
        <f t="shared" si="207"/>
        <v>0.76874430698627583</v>
      </c>
      <c r="DK80" s="401">
        <f t="shared" si="207"/>
        <v>0.48000038973907078</v>
      </c>
      <c r="DL80" s="402">
        <f t="shared" si="207"/>
        <v>0.34926238114683011</v>
      </c>
      <c r="DM80" s="403">
        <f t="shared" si="207"/>
        <v>3.6154911654361626</v>
      </c>
      <c r="DN80" s="404">
        <f t="shared" si="207"/>
        <v>0.47771707677471292</v>
      </c>
      <c r="DO80" s="405">
        <f t="shared" si="207"/>
        <v>0.17487680795115082</v>
      </c>
      <c r="DP80" s="406">
        <f t="shared" si="207"/>
        <v>0.40781987153527421</v>
      </c>
      <c r="DQ80" s="407">
        <f t="shared" si="207"/>
        <v>5.2641368028302189</v>
      </c>
      <c r="DR80" s="408">
        <f t="shared" si="207"/>
        <v>1.4672050434263721</v>
      </c>
      <c r="DS80" s="409">
        <f t="shared" si="207"/>
        <v>0.57607393351092362</v>
      </c>
      <c r="DT80" s="410">
        <f t="shared" si="207"/>
        <v>3.9289414873327337</v>
      </c>
      <c r="DV80" s="411">
        <f t="shared" si="207"/>
        <v>0.26565736557519676</v>
      </c>
      <c r="DW80" s="412">
        <f t="shared" si="207"/>
        <v>0.23228913065636195</v>
      </c>
      <c r="DX80" s="413">
        <f t="shared" si="207"/>
        <v>0.2442810985361758</v>
      </c>
      <c r="DY80" s="414">
        <f t="shared" si="207"/>
        <v>0.36358144106336654</v>
      </c>
      <c r="DZ80" s="415">
        <f t="shared" si="207"/>
        <v>0.30395505732056555</v>
      </c>
      <c r="EA80" s="416">
        <f t="shared" si="207"/>
        <v>1.8196304859619645</v>
      </c>
      <c r="EB80" s="417">
        <f t="shared" si="207"/>
        <v>0.2784920674501396</v>
      </c>
      <c r="EC80" s="418">
        <f t="shared" si="207"/>
        <v>2.8743165227213781</v>
      </c>
      <c r="ED80" s="419">
        <f t="shared" si="207"/>
        <v>2.1893779853156996</v>
      </c>
      <c r="EE80" s="420"/>
    </row>
    <row r="81" spans="1:135" s="209" customFormat="1" x14ac:dyDescent="0.25">
      <c r="B81" s="421"/>
      <c r="C81" s="421"/>
      <c r="D81" s="180"/>
      <c r="E81" s="180" t="s">
        <v>419</v>
      </c>
      <c r="F81" s="181">
        <f>COUNT(F49:F57)</f>
        <v>7</v>
      </c>
      <c r="G81" s="422">
        <f t="shared" ref="G81:BT81" si="208">COUNT(G49:G57)</f>
        <v>7</v>
      </c>
      <c r="H81" s="422">
        <f t="shared" si="208"/>
        <v>7</v>
      </c>
      <c r="I81" s="423">
        <f t="shared" si="208"/>
        <v>7</v>
      </c>
      <c r="J81" s="424">
        <f t="shared" si="208"/>
        <v>7</v>
      </c>
      <c r="K81" s="425">
        <f t="shared" si="208"/>
        <v>7</v>
      </c>
      <c r="L81" s="425">
        <f t="shared" si="208"/>
        <v>7</v>
      </c>
      <c r="M81" s="426">
        <f t="shared" si="208"/>
        <v>7</v>
      </c>
      <c r="N81" s="427">
        <f t="shared" si="208"/>
        <v>7</v>
      </c>
      <c r="O81" s="428">
        <f t="shared" si="208"/>
        <v>7</v>
      </c>
      <c r="P81" s="429">
        <f t="shared" si="208"/>
        <v>7</v>
      </c>
      <c r="Q81" s="430">
        <f t="shared" si="208"/>
        <v>7</v>
      </c>
      <c r="R81" s="431">
        <f t="shared" si="208"/>
        <v>7</v>
      </c>
      <c r="S81" s="432">
        <f t="shared" si="208"/>
        <v>7</v>
      </c>
      <c r="T81" s="433">
        <f t="shared" si="208"/>
        <v>7</v>
      </c>
      <c r="U81" s="434">
        <f t="shared" si="208"/>
        <v>7</v>
      </c>
      <c r="V81" s="435">
        <f t="shared" si="208"/>
        <v>7</v>
      </c>
      <c r="W81" s="436">
        <f t="shared" si="208"/>
        <v>7</v>
      </c>
      <c r="X81" s="437">
        <f t="shared" si="208"/>
        <v>7</v>
      </c>
      <c r="Y81" s="438">
        <f t="shared" si="208"/>
        <v>7</v>
      </c>
      <c r="AA81" s="439">
        <f t="shared" si="208"/>
        <v>7</v>
      </c>
      <c r="AB81" s="440">
        <f t="shared" si="208"/>
        <v>7</v>
      </c>
      <c r="AC81" s="441">
        <f t="shared" si="208"/>
        <v>7</v>
      </c>
      <c r="AD81" s="442">
        <f t="shared" si="208"/>
        <v>7</v>
      </c>
      <c r="AE81" s="443">
        <f t="shared" si="208"/>
        <v>7</v>
      </c>
      <c r="AF81" s="444">
        <f t="shared" si="208"/>
        <v>7</v>
      </c>
      <c r="AG81" s="445">
        <f t="shared" si="208"/>
        <v>7</v>
      </c>
      <c r="AH81" s="446">
        <f t="shared" si="208"/>
        <v>7</v>
      </c>
      <c r="AI81" s="447">
        <f t="shared" si="208"/>
        <v>7</v>
      </c>
      <c r="AJ81" s="448"/>
      <c r="AK81" s="180"/>
      <c r="AL81" s="180" t="s">
        <v>419</v>
      </c>
      <c r="AM81" s="449">
        <f t="shared" si="208"/>
        <v>7</v>
      </c>
      <c r="AN81" s="422">
        <f t="shared" si="208"/>
        <v>7</v>
      </c>
      <c r="AO81" s="422">
        <f t="shared" si="208"/>
        <v>7</v>
      </c>
      <c r="AP81" s="423">
        <f t="shared" si="208"/>
        <v>7</v>
      </c>
      <c r="AQ81" s="424">
        <f t="shared" si="208"/>
        <v>7</v>
      </c>
      <c r="AR81" s="425">
        <f t="shared" si="208"/>
        <v>7</v>
      </c>
      <c r="AS81" s="425">
        <f t="shared" si="208"/>
        <v>7</v>
      </c>
      <c r="AT81" s="426">
        <f t="shared" si="208"/>
        <v>7</v>
      </c>
      <c r="AU81" s="427">
        <f t="shared" si="208"/>
        <v>7</v>
      </c>
      <c r="AV81" s="428">
        <f t="shared" si="208"/>
        <v>7</v>
      </c>
      <c r="AW81" s="429">
        <f t="shared" si="208"/>
        <v>7</v>
      </c>
      <c r="AX81" s="430">
        <f t="shared" si="208"/>
        <v>7</v>
      </c>
      <c r="AY81" s="431">
        <f t="shared" si="208"/>
        <v>7</v>
      </c>
      <c r="AZ81" s="432">
        <f t="shared" si="208"/>
        <v>7</v>
      </c>
      <c r="BA81" s="433">
        <f t="shared" si="208"/>
        <v>7</v>
      </c>
      <c r="BB81" s="434">
        <f t="shared" si="208"/>
        <v>7</v>
      </c>
      <c r="BC81" s="435">
        <f t="shared" si="208"/>
        <v>7</v>
      </c>
      <c r="BD81" s="436">
        <f t="shared" si="208"/>
        <v>7</v>
      </c>
      <c r="BE81" s="437">
        <f t="shared" si="208"/>
        <v>7</v>
      </c>
      <c r="BF81" s="438">
        <f t="shared" si="208"/>
        <v>7</v>
      </c>
      <c r="BH81" s="439">
        <f t="shared" si="208"/>
        <v>7</v>
      </c>
      <c r="BI81" s="440">
        <f t="shared" si="208"/>
        <v>7</v>
      </c>
      <c r="BJ81" s="441">
        <f t="shared" si="208"/>
        <v>7</v>
      </c>
      <c r="BK81" s="442">
        <f t="shared" si="208"/>
        <v>7</v>
      </c>
      <c r="BL81" s="443">
        <f t="shared" si="208"/>
        <v>7</v>
      </c>
      <c r="BM81" s="444">
        <f t="shared" si="208"/>
        <v>7</v>
      </c>
      <c r="BN81" s="445">
        <f t="shared" si="208"/>
        <v>7</v>
      </c>
      <c r="BO81" s="446">
        <f t="shared" si="208"/>
        <v>7</v>
      </c>
      <c r="BP81" s="447">
        <f t="shared" si="208"/>
        <v>7</v>
      </c>
      <c r="BQ81" s="448"/>
      <c r="BR81" s="180"/>
      <c r="BS81" s="180" t="s">
        <v>419</v>
      </c>
      <c r="BT81" s="449">
        <f t="shared" si="208"/>
        <v>7</v>
      </c>
      <c r="BU81" s="422">
        <f t="shared" ref="BU81:ED81" si="209">COUNT(BU49:BU57)</f>
        <v>7</v>
      </c>
      <c r="BV81" s="422">
        <f t="shared" si="209"/>
        <v>7</v>
      </c>
      <c r="BW81" s="423">
        <f t="shared" si="209"/>
        <v>7</v>
      </c>
      <c r="BX81" s="424">
        <f t="shared" si="209"/>
        <v>7</v>
      </c>
      <c r="BY81" s="425">
        <f t="shared" si="209"/>
        <v>7</v>
      </c>
      <c r="BZ81" s="425">
        <f t="shared" si="209"/>
        <v>7</v>
      </c>
      <c r="CA81" s="426">
        <f t="shared" si="209"/>
        <v>7</v>
      </c>
      <c r="CB81" s="427">
        <f t="shared" si="209"/>
        <v>7</v>
      </c>
      <c r="CC81" s="428">
        <f t="shared" si="209"/>
        <v>7</v>
      </c>
      <c r="CD81" s="429">
        <f t="shared" si="209"/>
        <v>7</v>
      </c>
      <c r="CE81" s="430">
        <f t="shared" si="209"/>
        <v>7</v>
      </c>
      <c r="CF81" s="431">
        <f t="shared" si="209"/>
        <v>7</v>
      </c>
      <c r="CG81" s="432">
        <f t="shared" si="209"/>
        <v>7</v>
      </c>
      <c r="CH81" s="433">
        <f t="shared" si="209"/>
        <v>7</v>
      </c>
      <c r="CI81" s="434">
        <f t="shared" si="209"/>
        <v>7</v>
      </c>
      <c r="CJ81" s="435">
        <f t="shared" si="209"/>
        <v>7</v>
      </c>
      <c r="CK81" s="436">
        <f t="shared" si="209"/>
        <v>7</v>
      </c>
      <c r="CL81" s="437">
        <f t="shared" si="209"/>
        <v>7</v>
      </c>
      <c r="CM81" s="438">
        <f t="shared" si="209"/>
        <v>7</v>
      </c>
      <c r="CO81" s="439">
        <f t="shared" si="209"/>
        <v>7</v>
      </c>
      <c r="CP81" s="440">
        <f t="shared" si="209"/>
        <v>7</v>
      </c>
      <c r="CQ81" s="441">
        <f t="shared" si="209"/>
        <v>7</v>
      </c>
      <c r="CR81" s="442">
        <f t="shared" si="209"/>
        <v>7</v>
      </c>
      <c r="CS81" s="443">
        <f t="shared" si="209"/>
        <v>7</v>
      </c>
      <c r="CT81" s="444">
        <f t="shared" si="209"/>
        <v>7</v>
      </c>
      <c r="CU81" s="445">
        <f t="shared" si="209"/>
        <v>7</v>
      </c>
      <c r="CV81" s="446">
        <f t="shared" si="209"/>
        <v>7</v>
      </c>
      <c r="CW81" s="447">
        <f t="shared" si="209"/>
        <v>7</v>
      </c>
      <c r="CX81" s="448"/>
      <c r="CY81" s="180"/>
      <c r="CZ81" s="180" t="s">
        <v>419</v>
      </c>
      <c r="DA81" s="449">
        <f t="shared" si="209"/>
        <v>7</v>
      </c>
      <c r="DB81" s="422">
        <f t="shared" si="209"/>
        <v>7</v>
      </c>
      <c r="DC81" s="422">
        <f t="shared" si="209"/>
        <v>7</v>
      </c>
      <c r="DD81" s="423">
        <f t="shared" si="209"/>
        <v>7</v>
      </c>
      <c r="DE81" s="424">
        <f t="shared" si="209"/>
        <v>7</v>
      </c>
      <c r="DF81" s="425">
        <f t="shared" si="209"/>
        <v>7</v>
      </c>
      <c r="DG81" s="425">
        <f t="shared" si="209"/>
        <v>7</v>
      </c>
      <c r="DH81" s="426">
        <f t="shared" si="209"/>
        <v>7</v>
      </c>
      <c r="DI81" s="427">
        <f t="shared" si="209"/>
        <v>7</v>
      </c>
      <c r="DJ81" s="428">
        <f t="shared" si="209"/>
        <v>7</v>
      </c>
      <c r="DK81" s="429">
        <f t="shared" si="209"/>
        <v>7</v>
      </c>
      <c r="DL81" s="430">
        <f t="shared" si="209"/>
        <v>7</v>
      </c>
      <c r="DM81" s="431">
        <f t="shared" si="209"/>
        <v>7</v>
      </c>
      <c r="DN81" s="432">
        <f t="shared" si="209"/>
        <v>7</v>
      </c>
      <c r="DO81" s="433">
        <f t="shared" si="209"/>
        <v>7</v>
      </c>
      <c r="DP81" s="434">
        <f t="shared" si="209"/>
        <v>7</v>
      </c>
      <c r="DQ81" s="435">
        <f t="shared" si="209"/>
        <v>7</v>
      </c>
      <c r="DR81" s="436">
        <f t="shared" si="209"/>
        <v>7</v>
      </c>
      <c r="DS81" s="437">
        <f t="shared" si="209"/>
        <v>7</v>
      </c>
      <c r="DT81" s="438">
        <f t="shared" si="209"/>
        <v>7</v>
      </c>
      <c r="DV81" s="439">
        <f t="shared" si="209"/>
        <v>7</v>
      </c>
      <c r="DW81" s="440">
        <f t="shared" si="209"/>
        <v>7</v>
      </c>
      <c r="DX81" s="441">
        <f t="shared" si="209"/>
        <v>7</v>
      </c>
      <c r="DY81" s="442">
        <f t="shared" si="209"/>
        <v>7</v>
      </c>
      <c r="DZ81" s="443">
        <f t="shared" si="209"/>
        <v>7</v>
      </c>
      <c r="EA81" s="444">
        <f t="shared" si="209"/>
        <v>7</v>
      </c>
      <c r="EB81" s="445">
        <f t="shared" si="209"/>
        <v>7</v>
      </c>
      <c r="EC81" s="446">
        <f t="shared" si="209"/>
        <v>7</v>
      </c>
      <c r="ED81" s="447">
        <f t="shared" si="209"/>
        <v>7</v>
      </c>
      <c r="EE81" s="448"/>
    </row>
    <row r="83" spans="1:135" x14ac:dyDescent="0.25">
      <c r="A83" s="352" t="s">
        <v>778</v>
      </c>
      <c r="B83" s="197"/>
    </row>
    <row r="84" spans="1:135" x14ac:dyDescent="0.25">
      <c r="A84" s="352" t="s">
        <v>734</v>
      </c>
      <c r="B84" s="351" t="s">
        <v>735</v>
      </c>
    </row>
    <row r="85" spans="1:135" x14ac:dyDescent="0.25">
      <c r="A85" s="352" t="s">
        <v>752</v>
      </c>
      <c r="B85" s="351" t="s">
        <v>758</v>
      </c>
    </row>
    <row r="86" spans="1:135" x14ac:dyDescent="0.25">
      <c r="A86" s="353" t="s">
        <v>753</v>
      </c>
      <c r="B86" s="351" t="s">
        <v>736</v>
      </c>
    </row>
    <row r="87" spans="1:135" x14ac:dyDescent="0.25">
      <c r="A87" s="354" t="s">
        <v>737</v>
      </c>
      <c r="B87" s="351" t="s">
        <v>738</v>
      </c>
    </row>
    <row r="88" spans="1:135" x14ac:dyDescent="0.25">
      <c r="A88" s="352" t="s">
        <v>750</v>
      </c>
      <c r="B88" s="351" t="s">
        <v>751</v>
      </c>
    </row>
    <row r="89" spans="1:135" x14ac:dyDescent="0.25">
      <c r="A89" s="352" t="s">
        <v>754</v>
      </c>
      <c r="B89" s="351" t="s">
        <v>755</v>
      </c>
    </row>
    <row r="90" spans="1:135" x14ac:dyDescent="0.25">
      <c r="A90" s="352" t="s">
        <v>739</v>
      </c>
      <c r="B90" s="351" t="s">
        <v>740</v>
      </c>
    </row>
    <row r="91" spans="1:135" x14ac:dyDescent="0.25">
      <c r="A91" s="352" t="s">
        <v>741</v>
      </c>
      <c r="B91" s="351" t="s">
        <v>742</v>
      </c>
    </row>
    <row r="92" spans="1:135" x14ac:dyDescent="0.25">
      <c r="A92" s="355" t="s">
        <v>743</v>
      </c>
      <c r="B92" s="351" t="s">
        <v>744</v>
      </c>
    </row>
    <row r="93" spans="1:135" x14ac:dyDescent="0.25">
      <c r="A93" s="356" t="s">
        <v>756</v>
      </c>
      <c r="B93" s="357" t="s">
        <v>757</v>
      </c>
    </row>
    <row r="94" spans="1:135" x14ac:dyDescent="0.25">
      <c r="A94" s="356" t="s">
        <v>770</v>
      </c>
      <c r="B94" s="357" t="s">
        <v>771</v>
      </c>
    </row>
    <row r="95" spans="1:135" x14ac:dyDescent="0.25">
      <c r="A95" s="356" t="s">
        <v>759</v>
      </c>
      <c r="B95" s="348" t="s">
        <v>605</v>
      </c>
    </row>
    <row r="97" spans="1:2" x14ac:dyDescent="0.25">
      <c r="A97" s="356" t="s">
        <v>878</v>
      </c>
      <c r="B97" s="357" t="s">
        <v>880</v>
      </c>
    </row>
    <row r="98" spans="1:2" x14ac:dyDescent="0.25">
      <c r="A98" s="356" t="s">
        <v>840</v>
      </c>
      <c r="B98" s="348" t="s">
        <v>843</v>
      </c>
    </row>
    <row r="99" spans="1:2" x14ac:dyDescent="0.25">
      <c r="A99" s="356" t="s">
        <v>839</v>
      </c>
      <c r="B99" s="348" t="s">
        <v>842</v>
      </c>
    </row>
    <row r="100" spans="1:2" x14ac:dyDescent="0.25">
      <c r="A100" s="356" t="s">
        <v>841</v>
      </c>
      <c r="B100" s="348" t="s">
        <v>844</v>
      </c>
    </row>
    <row r="102" spans="1:2" x14ac:dyDescent="0.25">
      <c r="A102" s="374" t="s">
        <v>806</v>
      </c>
    </row>
  </sheetData>
  <hyperlinks>
    <hyperlink ref="A102" location="'Table of contents'!A1" display="Link back to table of contents" xr:uid="{2FC457B1-C0A8-4FB9-8209-22A9B520DEA9}"/>
    <hyperlink ref="F1" location="'Table of contents'!A1" display="Link back to table of contents" xr:uid="{78F29889-5833-4D55-A8B5-B85A7C40CF3A}"/>
  </hyperlinks>
  <pageMargins left="0.7" right="0.7" top="0.75" bottom="0.75" header="0.3" footer="0.3"/>
  <pageSetup orientation="portrait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AE1C6-93E4-BA4E-A51C-81CC4FB016CB}">
  <dimension ref="A1:AB96"/>
  <sheetViews>
    <sheetView workbookViewId="0">
      <selection activeCell="S3" sqref="S3"/>
    </sheetView>
  </sheetViews>
  <sheetFormatPr defaultColWidth="6.140625" defaultRowHeight="15" x14ac:dyDescent="0.25"/>
  <cols>
    <col min="1" max="1" width="8.85546875" style="68" customWidth="1"/>
    <col min="2" max="2" width="11.140625" style="68" customWidth="1"/>
    <col min="3" max="3" width="6.140625" style="68"/>
    <col min="4" max="4" width="11.28515625" style="68" customWidth="1"/>
    <col min="5" max="5" width="17.140625" style="68" bestFit="1" customWidth="1"/>
    <col min="6" max="16384" width="6.140625" style="68"/>
  </cols>
  <sheetData>
    <row r="1" spans="1:28" x14ac:dyDescent="0.25">
      <c r="A1" s="67" t="s">
        <v>787</v>
      </c>
      <c r="AB1" s="374" t="s">
        <v>806</v>
      </c>
    </row>
    <row r="2" spans="1:28" x14ac:dyDescent="0.25">
      <c r="A2" s="67" t="s">
        <v>848</v>
      </c>
    </row>
    <row r="3" spans="1:28" s="112" customFormat="1" ht="131.25" customHeight="1" x14ac:dyDescent="0.25">
      <c r="A3" s="79" t="s">
        <v>877</v>
      </c>
      <c r="B3" s="79" t="s">
        <v>253</v>
      </c>
      <c r="C3" s="79" t="s">
        <v>254</v>
      </c>
      <c r="D3" s="80" t="s">
        <v>846</v>
      </c>
      <c r="E3" s="186" t="s">
        <v>847</v>
      </c>
      <c r="F3" s="79" t="s">
        <v>877</v>
      </c>
      <c r="G3" s="187" t="s">
        <v>265</v>
      </c>
      <c r="H3" s="188" t="s">
        <v>266</v>
      </c>
      <c r="I3" s="189" t="s">
        <v>423</v>
      </c>
      <c r="J3" s="190" t="s">
        <v>424</v>
      </c>
      <c r="L3" s="113" t="s">
        <v>294</v>
      </c>
      <c r="M3" s="79" t="s">
        <v>295</v>
      </c>
      <c r="N3" s="191" t="s">
        <v>425</v>
      </c>
      <c r="P3" s="113" t="s">
        <v>320</v>
      </c>
      <c r="Q3" s="79" t="s">
        <v>321</v>
      </c>
      <c r="R3" s="191" t="s">
        <v>426</v>
      </c>
      <c r="T3" s="113" t="s">
        <v>349</v>
      </c>
      <c r="U3" s="79" t="s">
        <v>350</v>
      </c>
      <c r="V3" s="191" t="s">
        <v>427</v>
      </c>
      <c r="X3" s="113" t="s">
        <v>428</v>
      </c>
      <c r="Y3" s="79" t="s">
        <v>429</v>
      </c>
      <c r="Z3" s="191" t="s">
        <v>430</v>
      </c>
    </row>
    <row r="4" spans="1:28" s="74" customFormat="1" x14ac:dyDescent="0.25">
      <c r="A4" s="112" t="s">
        <v>368</v>
      </c>
      <c r="B4" s="116" t="s">
        <v>867</v>
      </c>
      <c r="C4" s="117">
        <v>10</v>
      </c>
      <c r="D4" s="74" t="s">
        <v>249</v>
      </c>
      <c r="E4" s="197" t="s">
        <v>605</v>
      </c>
      <c r="F4" s="112" t="s">
        <v>368</v>
      </c>
      <c r="G4" s="192">
        <v>3</v>
      </c>
      <c r="H4" s="193">
        <v>5</v>
      </c>
      <c r="I4" s="194">
        <v>11</v>
      </c>
      <c r="J4" s="195">
        <v>40</v>
      </c>
      <c r="L4" s="75">
        <v>23</v>
      </c>
      <c r="M4" s="74">
        <v>35</v>
      </c>
      <c r="N4" s="196">
        <v>169</v>
      </c>
      <c r="P4" s="75">
        <v>14</v>
      </c>
      <c r="Q4" s="74">
        <v>8</v>
      </c>
      <c r="R4" s="196">
        <v>11</v>
      </c>
      <c r="T4" s="164">
        <v>0.44500000000000001</v>
      </c>
      <c r="U4" s="165">
        <v>0.22</v>
      </c>
      <c r="V4" s="198">
        <v>0.41199999999999998</v>
      </c>
      <c r="X4" s="164">
        <v>1.5</v>
      </c>
      <c r="Y4" s="165">
        <v>2.5</v>
      </c>
      <c r="Z4" s="198">
        <v>5.5</v>
      </c>
    </row>
    <row r="5" spans="1:28" s="74" customFormat="1" x14ac:dyDescent="0.25">
      <c r="A5" s="112" t="s">
        <v>370</v>
      </c>
      <c r="B5" s="116" t="s">
        <v>867</v>
      </c>
      <c r="C5" s="117">
        <v>10</v>
      </c>
      <c r="D5" s="74" t="s">
        <v>249</v>
      </c>
      <c r="E5" s="197" t="s">
        <v>605</v>
      </c>
      <c r="F5" s="112" t="s">
        <v>370</v>
      </c>
      <c r="G5" s="192">
        <v>6</v>
      </c>
      <c r="H5" s="193">
        <v>6</v>
      </c>
      <c r="I5" s="194">
        <v>9</v>
      </c>
      <c r="J5" s="195">
        <v>25</v>
      </c>
      <c r="L5" s="75">
        <v>41</v>
      </c>
      <c r="M5" s="74">
        <v>42</v>
      </c>
      <c r="N5" s="196">
        <v>104</v>
      </c>
      <c r="P5" s="75">
        <v>3</v>
      </c>
      <c r="Q5" s="74">
        <v>2</v>
      </c>
      <c r="R5" s="196">
        <v>0</v>
      </c>
      <c r="T5" s="164">
        <v>0.28999999999999998</v>
      </c>
      <c r="U5" s="165">
        <v>0.70699999999999996</v>
      </c>
      <c r="V5" s="198">
        <v>0.38</v>
      </c>
      <c r="X5" s="164">
        <v>3</v>
      </c>
      <c r="Y5" s="165">
        <v>3</v>
      </c>
      <c r="Z5" s="198">
        <v>4.5</v>
      </c>
    </row>
    <row r="6" spans="1:28" s="74" customFormat="1" x14ac:dyDescent="0.25">
      <c r="A6" s="112" t="s">
        <v>371</v>
      </c>
      <c r="B6" s="116" t="s">
        <v>867</v>
      </c>
      <c r="C6" s="117">
        <v>20</v>
      </c>
      <c r="D6" s="74" t="s">
        <v>249</v>
      </c>
      <c r="E6" s="197" t="s">
        <v>605</v>
      </c>
      <c r="F6" s="112" t="s">
        <v>371</v>
      </c>
      <c r="G6" s="192">
        <v>4</v>
      </c>
      <c r="H6" s="193">
        <v>9</v>
      </c>
      <c r="I6" s="194">
        <v>12</v>
      </c>
      <c r="J6" s="195">
        <v>50</v>
      </c>
      <c r="L6" s="75">
        <v>28</v>
      </c>
      <c r="M6" s="74">
        <v>63</v>
      </c>
      <c r="N6" s="196">
        <v>232</v>
      </c>
      <c r="P6" s="75">
        <v>3</v>
      </c>
      <c r="Q6" s="74">
        <v>12</v>
      </c>
      <c r="R6" s="196">
        <v>22</v>
      </c>
      <c r="T6" s="164">
        <v>1.5429999999999999</v>
      </c>
      <c r="U6" s="165">
        <v>0.47299999999999998</v>
      </c>
      <c r="V6" s="198">
        <v>1.3</v>
      </c>
      <c r="X6" s="164">
        <v>2</v>
      </c>
      <c r="Y6" s="165">
        <v>4.5</v>
      </c>
      <c r="Z6" s="198">
        <v>6</v>
      </c>
    </row>
    <row r="7" spans="1:28" s="74" customFormat="1" x14ac:dyDescent="0.25">
      <c r="A7" s="112" t="s">
        <v>372</v>
      </c>
      <c r="B7" s="116" t="s">
        <v>867</v>
      </c>
      <c r="C7" s="117">
        <v>20</v>
      </c>
      <c r="D7" s="74" t="s">
        <v>249</v>
      </c>
      <c r="E7" s="197" t="s">
        <v>605</v>
      </c>
      <c r="F7" s="112" t="s">
        <v>372</v>
      </c>
      <c r="G7" s="192">
        <v>6</v>
      </c>
      <c r="H7" s="193">
        <v>10</v>
      </c>
      <c r="I7" s="194">
        <v>10</v>
      </c>
      <c r="J7" s="195">
        <v>32</v>
      </c>
      <c r="L7" s="75">
        <v>42</v>
      </c>
      <c r="M7" s="74">
        <v>65</v>
      </c>
      <c r="N7" s="196">
        <v>154</v>
      </c>
      <c r="P7" s="75">
        <v>11</v>
      </c>
      <c r="Q7" s="74">
        <v>4</v>
      </c>
      <c r="R7" s="196">
        <v>3</v>
      </c>
      <c r="T7" s="164">
        <v>0.33500000000000002</v>
      </c>
      <c r="U7" s="165">
        <v>0.59699999999999998</v>
      </c>
      <c r="V7" s="198">
        <v>0.27700000000000002</v>
      </c>
      <c r="X7" s="164">
        <v>3</v>
      </c>
      <c r="Y7" s="165">
        <v>5</v>
      </c>
      <c r="Z7" s="198">
        <v>5</v>
      </c>
    </row>
    <row r="8" spans="1:28" s="74" customFormat="1" x14ac:dyDescent="0.25">
      <c r="A8" s="112" t="s">
        <v>373</v>
      </c>
      <c r="B8" s="116" t="s">
        <v>867</v>
      </c>
      <c r="C8" s="117">
        <v>20</v>
      </c>
      <c r="D8" s="74" t="s">
        <v>249</v>
      </c>
      <c r="E8" s="197" t="s">
        <v>605</v>
      </c>
      <c r="F8" s="112" t="s">
        <v>373</v>
      </c>
      <c r="G8" s="192">
        <v>1</v>
      </c>
      <c r="H8" s="193">
        <v>6</v>
      </c>
      <c r="I8" s="194">
        <v>13</v>
      </c>
      <c r="J8" s="195">
        <v>62</v>
      </c>
      <c r="L8" s="75">
        <v>10</v>
      </c>
      <c r="M8" s="74">
        <v>36</v>
      </c>
      <c r="N8" s="196">
        <v>282</v>
      </c>
      <c r="P8" s="75">
        <v>3</v>
      </c>
      <c r="Q8" s="74">
        <v>4</v>
      </c>
      <c r="R8" s="196">
        <v>9</v>
      </c>
      <c r="T8" s="164">
        <v>1.383</v>
      </c>
      <c r="U8" s="165">
        <v>5.0999999999999996</v>
      </c>
      <c r="V8" s="198">
        <v>4.8650000000000002</v>
      </c>
      <c r="X8" s="164">
        <v>0.5</v>
      </c>
      <c r="Y8" s="165">
        <v>3</v>
      </c>
      <c r="Z8" s="198">
        <v>6.5</v>
      </c>
    </row>
    <row r="9" spans="1:28" s="74" customFormat="1" x14ac:dyDescent="0.25">
      <c r="A9" s="112" t="s">
        <v>374</v>
      </c>
      <c r="B9" s="116" t="s">
        <v>868</v>
      </c>
      <c r="C9" s="117">
        <v>7</v>
      </c>
      <c r="D9" s="74" t="s">
        <v>249</v>
      </c>
      <c r="E9" s="197" t="s">
        <v>605</v>
      </c>
      <c r="F9" s="112" t="s">
        <v>374</v>
      </c>
      <c r="G9" s="192">
        <v>5</v>
      </c>
      <c r="H9" s="193">
        <v>5</v>
      </c>
      <c r="I9" s="194">
        <v>11</v>
      </c>
      <c r="J9" s="195">
        <v>40</v>
      </c>
      <c r="L9" s="75">
        <v>32</v>
      </c>
      <c r="M9" s="74">
        <v>35</v>
      </c>
      <c r="N9" s="196">
        <v>183</v>
      </c>
      <c r="P9" s="75">
        <v>2</v>
      </c>
      <c r="Q9" s="74">
        <v>1</v>
      </c>
      <c r="R9" s="196">
        <v>7</v>
      </c>
      <c r="T9" s="164">
        <v>8.7970000000000006</v>
      </c>
      <c r="U9" s="165">
        <v>6.7030000000000003</v>
      </c>
      <c r="V9" s="198">
        <v>2.0129999999999999</v>
      </c>
      <c r="X9" s="164">
        <v>2.5</v>
      </c>
      <c r="Y9" s="165">
        <v>2.5</v>
      </c>
      <c r="Z9" s="198">
        <v>5.5</v>
      </c>
    </row>
    <row r="10" spans="1:28" s="74" customFormat="1" x14ac:dyDescent="0.25">
      <c r="A10" s="112" t="s">
        <v>375</v>
      </c>
      <c r="B10" s="116" t="s">
        <v>868</v>
      </c>
      <c r="C10" s="117">
        <v>7</v>
      </c>
      <c r="D10" s="74" t="s">
        <v>249</v>
      </c>
      <c r="E10" s="197" t="s">
        <v>605</v>
      </c>
      <c r="F10" s="112" t="s">
        <v>375</v>
      </c>
      <c r="G10" s="192">
        <v>9</v>
      </c>
      <c r="H10" s="193">
        <v>17</v>
      </c>
      <c r="I10" s="194">
        <v>12</v>
      </c>
      <c r="J10" s="195">
        <v>50</v>
      </c>
      <c r="L10" s="75">
        <v>56</v>
      </c>
      <c r="M10" s="74">
        <v>137</v>
      </c>
      <c r="N10" s="196">
        <v>273</v>
      </c>
      <c r="P10" s="75">
        <v>3</v>
      </c>
      <c r="Q10" s="74">
        <v>5</v>
      </c>
      <c r="R10" s="196">
        <v>4</v>
      </c>
      <c r="T10" s="164">
        <v>11.54</v>
      </c>
      <c r="U10" s="165">
        <v>2.915</v>
      </c>
      <c r="V10" s="198">
        <v>2.4329999999999998</v>
      </c>
      <c r="X10" s="164">
        <v>4.5</v>
      </c>
      <c r="Y10" s="165">
        <v>8.5</v>
      </c>
      <c r="Z10" s="198">
        <v>6</v>
      </c>
    </row>
    <row r="11" spans="1:28" s="74" customFormat="1" x14ac:dyDescent="0.25">
      <c r="A11" s="112" t="s">
        <v>376</v>
      </c>
      <c r="B11" s="116" t="s">
        <v>868</v>
      </c>
      <c r="C11" s="117">
        <v>17</v>
      </c>
      <c r="D11" s="74" t="s">
        <v>249</v>
      </c>
      <c r="E11" s="197" t="s">
        <v>605</v>
      </c>
      <c r="F11" s="112" t="s">
        <v>376</v>
      </c>
      <c r="G11" s="192">
        <v>1</v>
      </c>
      <c r="H11" s="193">
        <v>7</v>
      </c>
      <c r="I11" s="194">
        <v>8</v>
      </c>
      <c r="J11" s="195">
        <v>20</v>
      </c>
      <c r="L11" s="75">
        <v>7</v>
      </c>
      <c r="M11" s="74">
        <v>48</v>
      </c>
      <c r="N11" s="196">
        <v>86</v>
      </c>
      <c r="P11" s="75">
        <v>3</v>
      </c>
      <c r="Q11" s="74">
        <v>3</v>
      </c>
      <c r="R11" s="196">
        <v>8</v>
      </c>
      <c r="T11" s="164">
        <v>1.9079999999999999</v>
      </c>
      <c r="U11" s="165">
        <v>1.5269999999999999</v>
      </c>
      <c r="V11" s="198">
        <v>2.4300000000000002</v>
      </c>
      <c r="X11" s="164">
        <v>0.5</v>
      </c>
      <c r="Y11" s="165">
        <v>3.5</v>
      </c>
      <c r="Z11" s="198">
        <v>4</v>
      </c>
    </row>
    <row r="12" spans="1:28" s="74" customFormat="1" x14ac:dyDescent="0.25">
      <c r="A12" s="112" t="s">
        <v>377</v>
      </c>
      <c r="B12" s="116" t="s">
        <v>868</v>
      </c>
      <c r="C12" s="117">
        <v>17</v>
      </c>
      <c r="D12" s="74" t="s">
        <v>249</v>
      </c>
      <c r="E12" s="197" t="s">
        <v>605</v>
      </c>
      <c r="F12" s="112" t="s">
        <v>377</v>
      </c>
      <c r="G12" s="192">
        <v>2</v>
      </c>
      <c r="H12" s="193">
        <v>9</v>
      </c>
      <c r="I12" s="194">
        <v>10</v>
      </c>
      <c r="J12" s="195">
        <v>32</v>
      </c>
      <c r="L12" s="75">
        <v>14</v>
      </c>
      <c r="M12" s="74">
        <v>55</v>
      </c>
      <c r="N12" s="196">
        <v>140</v>
      </c>
      <c r="P12" s="75">
        <v>1</v>
      </c>
      <c r="Q12" s="74">
        <v>4</v>
      </c>
      <c r="R12" s="196">
        <v>9</v>
      </c>
      <c r="T12" s="164">
        <v>0.35499999999999998</v>
      </c>
      <c r="U12" s="165">
        <v>0.32</v>
      </c>
      <c r="V12" s="198">
        <v>0.40699999999999997</v>
      </c>
      <c r="X12" s="164">
        <v>1</v>
      </c>
      <c r="Y12" s="165">
        <v>4.5</v>
      </c>
      <c r="Z12" s="198">
        <v>5</v>
      </c>
    </row>
    <row r="13" spans="1:28" s="74" customFormat="1" x14ac:dyDescent="0.25">
      <c r="A13" s="112" t="s">
        <v>379</v>
      </c>
      <c r="B13" s="116" t="s">
        <v>868</v>
      </c>
      <c r="C13" s="117">
        <v>17</v>
      </c>
      <c r="D13" s="74" t="s">
        <v>249</v>
      </c>
      <c r="E13" s="197" t="s">
        <v>605</v>
      </c>
      <c r="F13" s="112" t="s">
        <v>379</v>
      </c>
      <c r="G13" s="192">
        <v>0</v>
      </c>
      <c r="H13" s="193">
        <v>4</v>
      </c>
      <c r="I13" s="194">
        <v>6</v>
      </c>
      <c r="J13" s="195">
        <v>12</v>
      </c>
      <c r="L13" s="75">
        <v>1</v>
      </c>
      <c r="M13" s="74">
        <v>30</v>
      </c>
      <c r="N13" s="196">
        <v>49</v>
      </c>
      <c r="P13" s="75">
        <v>3</v>
      </c>
      <c r="Q13" s="74">
        <v>3</v>
      </c>
      <c r="R13" s="196">
        <v>9</v>
      </c>
      <c r="T13" s="164">
        <v>31.742000000000001</v>
      </c>
      <c r="U13" s="165">
        <v>26.617000000000001</v>
      </c>
      <c r="V13" s="198">
        <v>3.452</v>
      </c>
      <c r="X13" s="164">
        <v>0</v>
      </c>
      <c r="Y13" s="165">
        <v>2</v>
      </c>
      <c r="Z13" s="198">
        <v>3</v>
      </c>
    </row>
    <row r="14" spans="1:28" s="74" customFormat="1" x14ac:dyDescent="0.25">
      <c r="A14" s="112" t="s">
        <v>380</v>
      </c>
      <c r="B14" s="116" t="s">
        <v>867</v>
      </c>
      <c r="C14" s="117">
        <v>8</v>
      </c>
      <c r="D14" s="74" t="s">
        <v>605</v>
      </c>
      <c r="E14" s="199" t="s">
        <v>605</v>
      </c>
      <c r="F14" s="112" t="s">
        <v>380</v>
      </c>
      <c r="G14" s="192">
        <v>10</v>
      </c>
      <c r="H14" s="193">
        <v>8</v>
      </c>
      <c r="I14" s="194">
        <v>11</v>
      </c>
      <c r="J14" s="195">
        <v>40</v>
      </c>
      <c r="L14" s="75">
        <v>66</v>
      </c>
      <c r="M14" s="74">
        <v>63</v>
      </c>
      <c r="N14" s="196">
        <v>168</v>
      </c>
      <c r="P14" s="75">
        <v>2</v>
      </c>
      <c r="Q14" s="74">
        <v>5</v>
      </c>
      <c r="R14" s="196">
        <v>0</v>
      </c>
      <c r="T14" s="164">
        <v>1.278</v>
      </c>
      <c r="U14" s="165">
        <v>0.55300000000000005</v>
      </c>
      <c r="V14" s="198">
        <v>1.883</v>
      </c>
      <c r="X14" s="164">
        <v>5</v>
      </c>
      <c r="Y14" s="165">
        <v>4</v>
      </c>
      <c r="Z14" s="198">
        <v>5.5</v>
      </c>
    </row>
    <row r="15" spans="1:28" s="74" customFormat="1" x14ac:dyDescent="0.25">
      <c r="A15" s="112" t="s">
        <v>382</v>
      </c>
      <c r="B15" s="116" t="s">
        <v>867</v>
      </c>
      <c r="C15" s="117">
        <v>8</v>
      </c>
      <c r="D15" s="74" t="s">
        <v>605</v>
      </c>
      <c r="E15" s="199" t="s">
        <v>605</v>
      </c>
      <c r="F15" s="112" t="s">
        <v>382</v>
      </c>
      <c r="G15" s="192">
        <v>10</v>
      </c>
      <c r="H15" s="193">
        <v>9</v>
      </c>
      <c r="I15" s="194">
        <v>11</v>
      </c>
      <c r="J15" s="195">
        <v>40</v>
      </c>
      <c r="L15" s="75">
        <v>77</v>
      </c>
      <c r="M15" s="74">
        <v>64</v>
      </c>
      <c r="N15" s="196">
        <v>208</v>
      </c>
      <c r="P15" s="75">
        <v>5</v>
      </c>
      <c r="Q15" s="74">
        <v>1</v>
      </c>
      <c r="R15" s="196">
        <v>2</v>
      </c>
      <c r="T15" s="164">
        <v>0.24</v>
      </c>
      <c r="U15" s="165">
        <v>0.81</v>
      </c>
      <c r="V15" s="198">
        <v>0.41299999999999998</v>
      </c>
      <c r="X15" s="164">
        <v>5</v>
      </c>
      <c r="Y15" s="165">
        <v>4.5</v>
      </c>
      <c r="Z15" s="198">
        <v>5.5</v>
      </c>
    </row>
    <row r="16" spans="1:28" s="74" customFormat="1" x14ac:dyDescent="0.25">
      <c r="A16" s="112" t="s">
        <v>383</v>
      </c>
      <c r="B16" s="116" t="s">
        <v>867</v>
      </c>
      <c r="C16" s="117">
        <v>8</v>
      </c>
      <c r="D16" s="74" t="s">
        <v>605</v>
      </c>
      <c r="E16" s="199" t="s">
        <v>605</v>
      </c>
      <c r="F16" s="112" t="s">
        <v>383</v>
      </c>
      <c r="G16" s="192">
        <v>11</v>
      </c>
      <c r="H16" s="193">
        <v>12</v>
      </c>
      <c r="I16" s="194">
        <v>12</v>
      </c>
      <c r="J16" s="195">
        <v>50</v>
      </c>
      <c r="L16" s="75">
        <v>81</v>
      </c>
      <c r="M16" s="74">
        <v>84</v>
      </c>
      <c r="N16" s="196">
        <v>236</v>
      </c>
      <c r="P16" s="75">
        <v>2</v>
      </c>
      <c r="Q16" s="74">
        <v>6</v>
      </c>
      <c r="R16" s="196">
        <v>18</v>
      </c>
      <c r="T16" s="164">
        <v>0.32800000000000001</v>
      </c>
      <c r="U16" s="165">
        <v>2.3380000000000001</v>
      </c>
      <c r="V16" s="198">
        <v>0.29699999999999999</v>
      </c>
      <c r="X16" s="164">
        <v>5.5</v>
      </c>
      <c r="Y16" s="165">
        <v>6</v>
      </c>
      <c r="Z16" s="198">
        <v>6</v>
      </c>
    </row>
    <row r="17" spans="1:26" s="74" customFormat="1" x14ac:dyDescent="0.25">
      <c r="A17" s="112" t="s">
        <v>384</v>
      </c>
      <c r="B17" s="116" t="s">
        <v>867</v>
      </c>
      <c r="C17" s="117">
        <v>18</v>
      </c>
      <c r="D17" s="74" t="s">
        <v>605</v>
      </c>
      <c r="E17" s="199" t="s">
        <v>605</v>
      </c>
      <c r="F17" s="112" t="s">
        <v>384</v>
      </c>
      <c r="G17" s="192">
        <v>20</v>
      </c>
      <c r="H17" s="193">
        <v>12</v>
      </c>
      <c r="I17" s="194">
        <v>10</v>
      </c>
      <c r="J17" s="195">
        <v>32</v>
      </c>
      <c r="L17" s="75">
        <v>170</v>
      </c>
      <c r="M17" s="74">
        <v>98</v>
      </c>
      <c r="N17" s="196">
        <v>172</v>
      </c>
      <c r="P17" s="75">
        <v>9</v>
      </c>
      <c r="Q17" s="74">
        <v>2</v>
      </c>
      <c r="R17" s="196">
        <v>4</v>
      </c>
      <c r="T17" s="164">
        <v>1.093</v>
      </c>
      <c r="U17" s="165">
        <v>4.2000000000000003E-2</v>
      </c>
      <c r="V17" s="198">
        <v>0.83699999999999997</v>
      </c>
      <c r="X17" s="164">
        <v>10</v>
      </c>
      <c r="Y17" s="165">
        <v>6</v>
      </c>
      <c r="Z17" s="198">
        <v>5</v>
      </c>
    </row>
    <row r="18" spans="1:26" s="74" customFormat="1" x14ac:dyDescent="0.25">
      <c r="A18" s="112" t="s">
        <v>385</v>
      </c>
      <c r="B18" s="116" t="s">
        <v>867</v>
      </c>
      <c r="C18" s="117">
        <v>18</v>
      </c>
      <c r="D18" s="74" t="s">
        <v>605</v>
      </c>
      <c r="E18" s="199" t="s">
        <v>605</v>
      </c>
      <c r="F18" s="112" t="s">
        <v>385</v>
      </c>
      <c r="G18" s="192">
        <v>7</v>
      </c>
      <c r="H18" s="193">
        <v>10</v>
      </c>
      <c r="I18" s="194">
        <v>13</v>
      </c>
      <c r="J18" s="195">
        <v>62</v>
      </c>
      <c r="L18" s="75">
        <v>53</v>
      </c>
      <c r="M18" s="74">
        <v>74</v>
      </c>
      <c r="N18" s="196">
        <v>360</v>
      </c>
      <c r="P18" s="75">
        <v>5</v>
      </c>
      <c r="Q18" s="74">
        <v>8</v>
      </c>
      <c r="R18" s="196">
        <v>4</v>
      </c>
      <c r="T18" s="164">
        <v>0.45300000000000001</v>
      </c>
      <c r="U18" s="165">
        <v>0.61199999999999999</v>
      </c>
      <c r="V18" s="198">
        <v>0.94299999999999995</v>
      </c>
      <c r="X18" s="164">
        <v>3.5</v>
      </c>
      <c r="Y18" s="165">
        <v>5</v>
      </c>
      <c r="Z18" s="198">
        <v>6.5</v>
      </c>
    </row>
    <row r="19" spans="1:26" s="74" customFormat="1" x14ac:dyDescent="0.25">
      <c r="A19" s="112" t="s">
        <v>386</v>
      </c>
      <c r="B19" s="116" t="s">
        <v>868</v>
      </c>
      <c r="C19" s="117">
        <v>1</v>
      </c>
      <c r="D19" s="74" t="s">
        <v>605</v>
      </c>
      <c r="E19" s="199" t="s">
        <v>605</v>
      </c>
      <c r="F19" s="112" t="s">
        <v>386</v>
      </c>
      <c r="G19" s="192">
        <v>7</v>
      </c>
      <c r="H19" s="193">
        <v>20</v>
      </c>
      <c r="I19" s="194">
        <v>7</v>
      </c>
      <c r="J19" s="195">
        <v>15</v>
      </c>
      <c r="L19" s="75">
        <v>53</v>
      </c>
      <c r="M19" s="74">
        <v>151</v>
      </c>
      <c r="N19" s="196">
        <v>57</v>
      </c>
      <c r="P19" s="75">
        <v>2</v>
      </c>
      <c r="Q19" s="74">
        <v>7</v>
      </c>
      <c r="R19" s="196">
        <v>5</v>
      </c>
      <c r="T19" s="164">
        <v>0.54200000000000004</v>
      </c>
      <c r="U19" s="165">
        <v>0.872</v>
      </c>
      <c r="V19" s="198">
        <v>0.46200000000000002</v>
      </c>
      <c r="X19" s="164">
        <v>3.5</v>
      </c>
      <c r="Y19" s="165">
        <v>10</v>
      </c>
      <c r="Z19" s="198">
        <v>3.5</v>
      </c>
    </row>
    <row r="20" spans="1:26" s="74" customFormat="1" x14ac:dyDescent="0.25">
      <c r="A20" s="112" t="s">
        <v>387</v>
      </c>
      <c r="B20" s="116" t="s">
        <v>868</v>
      </c>
      <c r="C20" s="117">
        <v>1</v>
      </c>
      <c r="D20" s="74" t="s">
        <v>605</v>
      </c>
      <c r="E20" s="199" t="s">
        <v>605</v>
      </c>
      <c r="F20" s="112" t="s">
        <v>387</v>
      </c>
      <c r="G20" s="192">
        <v>10</v>
      </c>
      <c r="H20" s="193">
        <v>10</v>
      </c>
      <c r="I20" s="194">
        <v>12</v>
      </c>
      <c r="J20" s="195">
        <v>50</v>
      </c>
      <c r="L20" s="75">
        <v>71</v>
      </c>
      <c r="M20" s="74">
        <v>69</v>
      </c>
      <c r="N20" s="196">
        <v>273</v>
      </c>
      <c r="P20" s="75">
        <v>7</v>
      </c>
      <c r="Q20" s="74">
        <v>8</v>
      </c>
      <c r="R20" s="196">
        <v>9</v>
      </c>
      <c r="T20" s="164">
        <v>0.34200000000000003</v>
      </c>
      <c r="U20" s="165">
        <v>0.52500000000000002</v>
      </c>
      <c r="V20" s="198">
        <v>0.88</v>
      </c>
      <c r="X20" s="164">
        <v>5</v>
      </c>
      <c r="Y20" s="165">
        <v>5</v>
      </c>
      <c r="Z20" s="198">
        <v>6</v>
      </c>
    </row>
    <row r="21" spans="1:26" s="74" customFormat="1" x14ac:dyDescent="0.25">
      <c r="A21" s="112" t="s">
        <v>388</v>
      </c>
      <c r="B21" s="116" t="s">
        <v>868</v>
      </c>
      <c r="C21" s="117">
        <v>1</v>
      </c>
      <c r="D21" s="74" t="s">
        <v>605</v>
      </c>
      <c r="E21" s="199" t="s">
        <v>605</v>
      </c>
      <c r="F21" s="112" t="s">
        <v>388</v>
      </c>
      <c r="G21" s="192">
        <v>9</v>
      </c>
      <c r="H21" s="193">
        <v>8</v>
      </c>
      <c r="I21" s="194">
        <v>12</v>
      </c>
      <c r="J21" s="195">
        <v>50</v>
      </c>
      <c r="L21" s="75">
        <v>64</v>
      </c>
      <c r="M21" s="74">
        <v>70</v>
      </c>
      <c r="N21" s="196">
        <v>288</v>
      </c>
      <c r="P21" s="75">
        <v>5</v>
      </c>
      <c r="Q21" s="74">
        <v>9</v>
      </c>
      <c r="R21" s="196">
        <v>32</v>
      </c>
      <c r="T21" s="164">
        <v>0.23699999999999999</v>
      </c>
      <c r="U21" s="165">
        <v>0.317</v>
      </c>
      <c r="V21" s="198">
        <v>0.30499999999999999</v>
      </c>
      <c r="X21" s="164">
        <v>4.5</v>
      </c>
      <c r="Y21" s="165">
        <v>4</v>
      </c>
      <c r="Z21" s="198">
        <v>6</v>
      </c>
    </row>
    <row r="22" spans="1:26" s="74" customFormat="1" x14ac:dyDescent="0.25">
      <c r="A22" s="112" t="s">
        <v>389</v>
      </c>
      <c r="B22" s="116" t="s">
        <v>868</v>
      </c>
      <c r="C22" s="117">
        <v>11</v>
      </c>
      <c r="D22" s="74" t="s">
        <v>605</v>
      </c>
      <c r="E22" s="199" t="s">
        <v>605</v>
      </c>
      <c r="F22" s="112" t="s">
        <v>389</v>
      </c>
      <c r="G22" s="192">
        <v>6</v>
      </c>
      <c r="H22" s="193">
        <v>11</v>
      </c>
      <c r="I22" s="194">
        <v>9</v>
      </c>
      <c r="J22" s="195">
        <v>25</v>
      </c>
      <c r="L22" s="75">
        <v>45</v>
      </c>
      <c r="M22" s="74">
        <v>84</v>
      </c>
      <c r="N22" s="196">
        <v>102</v>
      </c>
      <c r="P22" s="75">
        <v>7</v>
      </c>
      <c r="Q22" s="74">
        <v>6</v>
      </c>
      <c r="R22" s="196">
        <v>11</v>
      </c>
      <c r="T22" s="164">
        <v>0.32200000000000001</v>
      </c>
      <c r="U22" s="165">
        <v>2.1800000000000002</v>
      </c>
      <c r="V22" s="198">
        <v>8.3000000000000004E-2</v>
      </c>
      <c r="X22" s="164">
        <v>3</v>
      </c>
      <c r="Y22" s="165">
        <v>5.5</v>
      </c>
      <c r="Z22" s="198">
        <v>4.5</v>
      </c>
    </row>
    <row r="23" spans="1:26" s="74" customFormat="1" x14ac:dyDescent="0.25">
      <c r="A23" s="112" t="s">
        <v>390</v>
      </c>
      <c r="B23" s="116" t="s">
        <v>868</v>
      </c>
      <c r="C23" s="117">
        <v>11</v>
      </c>
      <c r="D23" s="74" t="s">
        <v>605</v>
      </c>
      <c r="E23" s="199" t="s">
        <v>605</v>
      </c>
      <c r="F23" s="112" t="s">
        <v>390</v>
      </c>
      <c r="G23" s="200" t="s">
        <v>391</v>
      </c>
      <c r="H23" s="201"/>
      <c r="I23" s="202"/>
      <c r="J23" s="202"/>
      <c r="L23" s="203"/>
      <c r="M23" s="204"/>
      <c r="N23" s="205"/>
      <c r="P23" s="203"/>
      <c r="Q23" s="204"/>
      <c r="R23" s="205"/>
      <c r="T23" s="206"/>
      <c r="U23" s="207"/>
      <c r="V23" s="208"/>
      <c r="X23" s="206"/>
      <c r="Y23" s="207"/>
      <c r="Z23" s="208"/>
    </row>
    <row r="24" spans="1:26" s="74" customFormat="1" x14ac:dyDescent="0.25">
      <c r="A24" s="112"/>
      <c r="B24" s="116"/>
      <c r="C24" s="117"/>
      <c r="E24" s="199"/>
      <c r="F24" s="112"/>
      <c r="G24" s="192"/>
      <c r="H24" s="193"/>
      <c r="I24" s="194"/>
      <c r="J24" s="195"/>
      <c r="L24" s="75"/>
      <c r="N24" s="196"/>
      <c r="P24" s="75"/>
      <c r="R24" s="196"/>
      <c r="T24" s="164"/>
      <c r="U24" s="165"/>
      <c r="V24" s="198"/>
      <c r="X24" s="164"/>
      <c r="Y24" s="165"/>
      <c r="Z24" s="198"/>
    </row>
    <row r="25" spans="1:26" s="74" customFormat="1" x14ac:dyDescent="0.25">
      <c r="A25" s="112"/>
      <c r="B25" s="116"/>
      <c r="C25" s="117"/>
      <c r="E25" s="199"/>
      <c r="F25" s="112"/>
      <c r="G25" s="192"/>
      <c r="H25" s="193"/>
      <c r="I25" s="194"/>
      <c r="J25" s="195"/>
      <c r="L25" s="75"/>
      <c r="N25" s="196"/>
      <c r="P25" s="75"/>
      <c r="R25" s="196"/>
      <c r="T25" s="164"/>
      <c r="U25" s="165"/>
      <c r="V25" s="198"/>
      <c r="X25" s="164"/>
      <c r="Y25" s="165"/>
      <c r="Z25" s="198"/>
    </row>
    <row r="26" spans="1:26" s="74" customFormat="1" x14ac:dyDescent="0.25">
      <c r="A26" s="112" t="s">
        <v>392</v>
      </c>
      <c r="B26" s="116" t="s">
        <v>867</v>
      </c>
      <c r="C26" s="117">
        <v>2</v>
      </c>
      <c r="D26" s="74" t="s">
        <v>393</v>
      </c>
      <c r="E26" s="199" t="s">
        <v>420</v>
      </c>
      <c r="F26" s="112" t="s">
        <v>392</v>
      </c>
      <c r="G26" s="192">
        <v>2</v>
      </c>
      <c r="H26" s="193">
        <v>3</v>
      </c>
      <c r="I26" s="194">
        <v>7</v>
      </c>
      <c r="J26" s="195">
        <v>15</v>
      </c>
      <c r="L26" s="75">
        <v>16</v>
      </c>
      <c r="M26" s="74">
        <v>23</v>
      </c>
      <c r="N26" s="196">
        <v>64</v>
      </c>
      <c r="P26" s="75">
        <v>6</v>
      </c>
      <c r="Q26" s="74">
        <v>2</v>
      </c>
      <c r="R26" s="196">
        <v>3</v>
      </c>
      <c r="T26" s="164">
        <v>0.48499999999999999</v>
      </c>
      <c r="U26" s="165">
        <v>3.758</v>
      </c>
      <c r="V26" s="198">
        <v>1.3069999999999999</v>
      </c>
      <c r="X26" s="164">
        <v>1</v>
      </c>
      <c r="Y26" s="165">
        <v>1.5</v>
      </c>
      <c r="Z26" s="198">
        <v>3.5</v>
      </c>
    </row>
    <row r="27" spans="1:26" s="74" customFormat="1" x14ac:dyDescent="0.25">
      <c r="A27" s="112" t="s">
        <v>394</v>
      </c>
      <c r="B27" s="116" t="s">
        <v>867</v>
      </c>
      <c r="C27" s="117">
        <v>2</v>
      </c>
      <c r="D27" s="74" t="s">
        <v>393</v>
      </c>
      <c r="E27" s="199" t="s">
        <v>420</v>
      </c>
      <c r="F27" s="112" t="s">
        <v>394</v>
      </c>
      <c r="G27" s="192">
        <v>8</v>
      </c>
      <c r="H27" s="193">
        <v>13</v>
      </c>
      <c r="I27" s="194">
        <v>10</v>
      </c>
      <c r="J27" s="195">
        <v>32</v>
      </c>
      <c r="L27" s="75">
        <v>51</v>
      </c>
      <c r="M27" s="74">
        <v>91</v>
      </c>
      <c r="N27" s="196">
        <v>161</v>
      </c>
      <c r="P27" s="75">
        <v>4</v>
      </c>
      <c r="Q27" s="74">
        <v>2</v>
      </c>
      <c r="R27" s="196">
        <v>12</v>
      </c>
      <c r="T27" s="164">
        <v>0.76200000000000001</v>
      </c>
      <c r="U27" s="165">
        <v>0.04</v>
      </c>
      <c r="V27" s="198">
        <v>0.93300000000000005</v>
      </c>
      <c r="X27" s="164">
        <v>4</v>
      </c>
      <c r="Y27" s="165">
        <v>6.5</v>
      </c>
      <c r="Z27" s="198">
        <v>5</v>
      </c>
    </row>
    <row r="28" spans="1:26" s="74" customFormat="1" x14ac:dyDescent="0.25">
      <c r="A28" s="112" t="s">
        <v>395</v>
      </c>
      <c r="B28" s="116" t="s">
        <v>867</v>
      </c>
      <c r="C28" s="117">
        <v>12</v>
      </c>
      <c r="D28" s="74" t="s">
        <v>393</v>
      </c>
      <c r="E28" s="199" t="s">
        <v>420</v>
      </c>
      <c r="F28" s="112" t="s">
        <v>395</v>
      </c>
      <c r="G28" s="192">
        <v>3</v>
      </c>
      <c r="H28" s="193">
        <v>7</v>
      </c>
      <c r="I28" s="194">
        <v>9</v>
      </c>
      <c r="J28" s="195">
        <v>25</v>
      </c>
      <c r="L28" s="75">
        <v>20</v>
      </c>
      <c r="M28" s="74">
        <v>43</v>
      </c>
      <c r="N28" s="196">
        <v>106</v>
      </c>
      <c r="P28" s="75">
        <v>0</v>
      </c>
      <c r="Q28" s="74">
        <v>2</v>
      </c>
      <c r="R28" s="196">
        <v>19</v>
      </c>
      <c r="T28" s="164">
        <v>0.33</v>
      </c>
      <c r="U28" s="165">
        <v>1.6379999999999999</v>
      </c>
      <c r="V28" s="198">
        <v>1.5249999999999999</v>
      </c>
      <c r="X28" s="164">
        <v>1.5</v>
      </c>
      <c r="Y28" s="165">
        <v>3.5</v>
      </c>
      <c r="Z28" s="198">
        <v>4.5</v>
      </c>
    </row>
    <row r="29" spans="1:26" s="74" customFormat="1" x14ac:dyDescent="0.25">
      <c r="A29" s="112" t="s">
        <v>396</v>
      </c>
      <c r="B29" s="116" t="s">
        <v>867</v>
      </c>
      <c r="C29" s="117">
        <v>12</v>
      </c>
      <c r="D29" s="74" t="s">
        <v>393</v>
      </c>
      <c r="E29" s="199" t="s">
        <v>420</v>
      </c>
      <c r="F29" s="112" t="s">
        <v>396</v>
      </c>
      <c r="G29" s="192">
        <v>6</v>
      </c>
      <c r="H29" s="193">
        <v>5</v>
      </c>
      <c r="I29" s="194">
        <v>9</v>
      </c>
      <c r="J29" s="195">
        <v>25</v>
      </c>
      <c r="L29" s="75">
        <v>41</v>
      </c>
      <c r="M29" s="74">
        <v>44</v>
      </c>
      <c r="N29" s="196">
        <v>99</v>
      </c>
      <c r="P29" s="75">
        <v>21</v>
      </c>
      <c r="Q29" s="74">
        <v>12</v>
      </c>
      <c r="R29" s="196">
        <v>20</v>
      </c>
      <c r="T29" s="164">
        <v>0.95199999999999996</v>
      </c>
      <c r="U29" s="165">
        <v>1.7000000000000001E-2</v>
      </c>
      <c r="V29" s="198">
        <v>0.94299999999999995</v>
      </c>
      <c r="X29" s="164">
        <v>3</v>
      </c>
      <c r="Y29" s="165">
        <v>2.5</v>
      </c>
      <c r="Z29" s="198">
        <v>4.5</v>
      </c>
    </row>
    <row r="30" spans="1:26" s="74" customFormat="1" x14ac:dyDescent="0.25">
      <c r="A30" s="112" t="s">
        <v>397</v>
      </c>
      <c r="B30" s="116" t="s">
        <v>868</v>
      </c>
      <c r="C30" s="117">
        <v>5</v>
      </c>
      <c r="D30" s="74" t="s">
        <v>393</v>
      </c>
      <c r="E30" s="199" t="s">
        <v>420</v>
      </c>
      <c r="F30" s="112" t="s">
        <v>397</v>
      </c>
      <c r="G30" s="192">
        <v>8</v>
      </c>
      <c r="H30" s="193">
        <v>12</v>
      </c>
      <c r="I30" s="194">
        <v>10</v>
      </c>
      <c r="J30" s="195">
        <v>32</v>
      </c>
      <c r="L30" s="75">
        <v>64</v>
      </c>
      <c r="M30" s="74">
        <v>80</v>
      </c>
      <c r="N30" s="196">
        <v>137</v>
      </c>
      <c r="P30" s="75">
        <v>6</v>
      </c>
      <c r="Q30" s="74">
        <v>1</v>
      </c>
      <c r="R30" s="196">
        <v>12</v>
      </c>
      <c r="T30" s="164">
        <v>0.80700000000000005</v>
      </c>
      <c r="U30" s="165">
        <v>1.0169999999999999</v>
      </c>
      <c r="V30" s="198">
        <v>0.223</v>
      </c>
      <c r="X30" s="164">
        <v>4</v>
      </c>
      <c r="Y30" s="165">
        <v>6</v>
      </c>
      <c r="Z30" s="198">
        <v>5</v>
      </c>
    </row>
    <row r="31" spans="1:26" s="74" customFormat="1" x14ac:dyDescent="0.25">
      <c r="A31" s="112" t="s">
        <v>398</v>
      </c>
      <c r="B31" s="116" t="s">
        <v>868</v>
      </c>
      <c r="C31" s="117">
        <v>5</v>
      </c>
      <c r="D31" s="74" t="s">
        <v>393</v>
      </c>
      <c r="E31" s="199" t="s">
        <v>420</v>
      </c>
      <c r="F31" s="112" t="s">
        <v>398</v>
      </c>
      <c r="G31" s="192">
        <v>7</v>
      </c>
      <c r="H31" s="193">
        <v>7</v>
      </c>
      <c r="I31" s="194">
        <v>10</v>
      </c>
      <c r="J31" s="195">
        <v>32</v>
      </c>
      <c r="L31" s="75">
        <v>49</v>
      </c>
      <c r="M31" s="74">
        <v>51</v>
      </c>
      <c r="N31" s="196">
        <v>133</v>
      </c>
      <c r="P31" s="75">
        <v>0</v>
      </c>
      <c r="Q31" s="74">
        <v>6</v>
      </c>
      <c r="R31" s="196">
        <v>6</v>
      </c>
      <c r="T31" s="164">
        <v>2.9129999999999998</v>
      </c>
      <c r="U31" s="165">
        <v>0.34300000000000003</v>
      </c>
      <c r="V31" s="198">
        <v>2.3149999999999999</v>
      </c>
      <c r="X31" s="164">
        <v>3.5</v>
      </c>
      <c r="Y31" s="165">
        <v>3.5</v>
      </c>
      <c r="Z31" s="198">
        <v>5</v>
      </c>
    </row>
    <row r="32" spans="1:26" s="74" customFormat="1" x14ac:dyDescent="0.25">
      <c r="A32" s="112" t="s">
        <v>399</v>
      </c>
      <c r="B32" s="116" t="s">
        <v>868</v>
      </c>
      <c r="C32" s="117">
        <v>15</v>
      </c>
      <c r="D32" s="74" t="s">
        <v>393</v>
      </c>
      <c r="E32" s="199" t="s">
        <v>420</v>
      </c>
      <c r="F32" s="112" t="s">
        <v>399</v>
      </c>
      <c r="G32" s="192">
        <v>6</v>
      </c>
      <c r="H32" s="193">
        <v>10</v>
      </c>
      <c r="I32" s="194">
        <v>13</v>
      </c>
      <c r="J32" s="195">
        <v>62</v>
      </c>
      <c r="L32" s="75">
        <v>42</v>
      </c>
      <c r="M32" s="74">
        <v>73</v>
      </c>
      <c r="N32" s="196">
        <v>343</v>
      </c>
      <c r="P32" s="75">
        <v>2</v>
      </c>
      <c r="Q32" s="74">
        <v>9</v>
      </c>
      <c r="R32" s="196">
        <v>13</v>
      </c>
      <c r="T32" s="164">
        <v>0.55200000000000005</v>
      </c>
      <c r="U32" s="165">
        <v>0.51800000000000002</v>
      </c>
      <c r="V32" s="198">
        <v>0.105</v>
      </c>
      <c r="X32" s="164">
        <v>3</v>
      </c>
      <c r="Y32" s="165">
        <v>5</v>
      </c>
      <c r="Z32" s="198">
        <v>6.5</v>
      </c>
    </row>
    <row r="33" spans="1:26" s="74" customFormat="1" x14ac:dyDescent="0.25">
      <c r="A33" s="112" t="s">
        <v>400</v>
      </c>
      <c r="B33" s="116" t="s">
        <v>868</v>
      </c>
      <c r="C33" s="117">
        <v>15</v>
      </c>
      <c r="D33" s="74" t="s">
        <v>393</v>
      </c>
      <c r="E33" s="199" t="s">
        <v>420</v>
      </c>
      <c r="F33" s="112" t="s">
        <v>400</v>
      </c>
      <c r="G33" s="192">
        <v>7</v>
      </c>
      <c r="H33" s="193">
        <v>5</v>
      </c>
      <c r="I33" s="194">
        <v>8</v>
      </c>
      <c r="J33" s="195">
        <v>20</v>
      </c>
      <c r="L33" s="75">
        <v>44</v>
      </c>
      <c r="M33" s="74">
        <v>43</v>
      </c>
      <c r="N33" s="196">
        <v>89</v>
      </c>
      <c r="P33" s="75">
        <v>4</v>
      </c>
      <c r="Q33" s="74">
        <v>5</v>
      </c>
      <c r="R33" s="196">
        <v>6</v>
      </c>
      <c r="T33" s="164">
        <v>9.5000000000000001E-2</v>
      </c>
      <c r="U33" s="165">
        <v>0.04</v>
      </c>
      <c r="V33" s="198">
        <v>0.59699999999999998</v>
      </c>
      <c r="X33" s="164">
        <v>3.5</v>
      </c>
      <c r="Y33" s="165">
        <v>2.5</v>
      </c>
      <c r="Z33" s="198">
        <v>4</v>
      </c>
    </row>
    <row r="34" spans="1:26" s="74" customFormat="1" x14ac:dyDescent="0.25">
      <c r="A34" s="112"/>
      <c r="B34" s="116"/>
      <c r="C34" s="117"/>
      <c r="E34" s="199"/>
      <c r="F34" s="112"/>
      <c r="G34" s="192"/>
      <c r="H34" s="193"/>
      <c r="I34" s="194"/>
      <c r="J34" s="195"/>
      <c r="L34" s="75"/>
      <c r="N34" s="196"/>
      <c r="P34" s="75"/>
      <c r="R34" s="196"/>
      <c r="T34" s="164"/>
      <c r="U34" s="165"/>
      <c r="V34" s="198"/>
      <c r="X34" s="164"/>
      <c r="Y34" s="165"/>
      <c r="Z34" s="198"/>
    </row>
    <row r="35" spans="1:26" s="74" customFormat="1" x14ac:dyDescent="0.25">
      <c r="A35" s="112"/>
      <c r="B35" s="116"/>
      <c r="C35" s="117"/>
      <c r="E35" s="199"/>
      <c r="F35" s="112"/>
      <c r="G35" s="192"/>
      <c r="H35" s="193"/>
      <c r="I35" s="194"/>
      <c r="J35" s="195"/>
      <c r="L35" s="75"/>
      <c r="N35" s="196"/>
      <c r="P35" s="75"/>
      <c r="R35" s="196"/>
      <c r="T35" s="164"/>
      <c r="U35" s="165"/>
      <c r="V35" s="198"/>
      <c r="X35" s="164"/>
      <c r="Y35" s="165"/>
      <c r="Z35" s="198"/>
    </row>
    <row r="36" spans="1:26" s="74" customFormat="1" x14ac:dyDescent="0.25">
      <c r="A36" s="112" t="s">
        <v>401</v>
      </c>
      <c r="B36" s="116" t="s">
        <v>867</v>
      </c>
      <c r="C36" s="117">
        <v>4</v>
      </c>
      <c r="D36" s="74" t="s">
        <v>402</v>
      </c>
      <c r="E36" s="199" t="s">
        <v>421</v>
      </c>
      <c r="F36" s="112" t="s">
        <v>401</v>
      </c>
      <c r="G36" s="192">
        <v>5</v>
      </c>
      <c r="H36" s="193">
        <v>9</v>
      </c>
      <c r="I36" s="194">
        <v>10</v>
      </c>
      <c r="J36" s="195">
        <v>32</v>
      </c>
      <c r="L36" s="75">
        <v>39</v>
      </c>
      <c r="M36" s="74">
        <v>63</v>
      </c>
      <c r="N36" s="196">
        <v>168</v>
      </c>
      <c r="P36" s="75">
        <v>2</v>
      </c>
      <c r="Q36" s="74">
        <v>2</v>
      </c>
      <c r="R36" s="196">
        <v>2</v>
      </c>
      <c r="T36" s="164">
        <v>1.325</v>
      </c>
      <c r="U36" s="165">
        <v>0.42799999999999999</v>
      </c>
      <c r="V36" s="198">
        <v>0.73299999999999998</v>
      </c>
      <c r="X36" s="164">
        <v>2.5</v>
      </c>
      <c r="Y36" s="165">
        <v>4.5</v>
      </c>
      <c r="Z36" s="198">
        <v>5</v>
      </c>
    </row>
    <row r="37" spans="1:26" s="74" customFormat="1" x14ac:dyDescent="0.25">
      <c r="A37" s="112" t="s">
        <v>403</v>
      </c>
      <c r="B37" s="116" t="s">
        <v>867</v>
      </c>
      <c r="C37" s="117">
        <v>4</v>
      </c>
      <c r="D37" s="74" t="s">
        <v>402</v>
      </c>
      <c r="E37" s="199" t="s">
        <v>421</v>
      </c>
      <c r="F37" s="112" t="s">
        <v>403</v>
      </c>
      <c r="G37" s="192">
        <v>2</v>
      </c>
      <c r="H37" s="193">
        <v>6</v>
      </c>
      <c r="I37" s="194">
        <v>8</v>
      </c>
      <c r="J37" s="195">
        <v>20</v>
      </c>
      <c r="L37" s="75">
        <v>14</v>
      </c>
      <c r="M37" s="74">
        <v>42</v>
      </c>
      <c r="N37" s="196">
        <v>88</v>
      </c>
      <c r="P37" s="75">
        <v>12</v>
      </c>
      <c r="Q37" s="74">
        <v>27</v>
      </c>
      <c r="R37" s="196">
        <v>15</v>
      </c>
      <c r="T37" s="164">
        <v>14.542</v>
      </c>
      <c r="U37" s="165">
        <v>1.395</v>
      </c>
      <c r="V37" s="198">
        <v>0.48199999999999998</v>
      </c>
      <c r="X37" s="164">
        <v>1</v>
      </c>
      <c r="Y37" s="165">
        <v>3</v>
      </c>
      <c r="Z37" s="198">
        <v>4</v>
      </c>
    </row>
    <row r="38" spans="1:26" s="74" customFormat="1" x14ac:dyDescent="0.25">
      <c r="A38" s="112" t="s">
        <v>404</v>
      </c>
      <c r="B38" s="116" t="s">
        <v>867</v>
      </c>
      <c r="C38" s="117">
        <v>14</v>
      </c>
      <c r="D38" s="74" t="s">
        <v>402</v>
      </c>
      <c r="E38" s="199" t="s">
        <v>421</v>
      </c>
      <c r="F38" s="112" t="s">
        <v>404</v>
      </c>
      <c r="G38" s="192">
        <v>6</v>
      </c>
      <c r="H38" s="193">
        <v>7</v>
      </c>
      <c r="I38" s="194">
        <v>10</v>
      </c>
      <c r="J38" s="195">
        <v>32</v>
      </c>
      <c r="L38" s="75">
        <v>38</v>
      </c>
      <c r="M38" s="74">
        <v>47</v>
      </c>
      <c r="N38" s="196">
        <v>139</v>
      </c>
      <c r="P38" s="75">
        <v>4</v>
      </c>
      <c r="Q38" s="74">
        <v>8</v>
      </c>
      <c r="R38" s="196">
        <v>4</v>
      </c>
      <c r="T38" s="164">
        <v>4.2169999999999996</v>
      </c>
      <c r="U38" s="165">
        <v>5.1999999999999998E-2</v>
      </c>
      <c r="V38" s="198">
        <v>0.315</v>
      </c>
      <c r="X38" s="164">
        <v>3</v>
      </c>
      <c r="Y38" s="165">
        <v>3.5</v>
      </c>
      <c r="Z38" s="198">
        <v>5</v>
      </c>
    </row>
    <row r="39" spans="1:26" s="74" customFormat="1" x14ac:dyDescent="0.25">
      <c r="A39" s="112" t="s">
        <v>405</v>
      </c>
      <c r="B39" s="116" t="s">
        <v>867</v>
      </c>
      <c r="C39" s="117">
        <v>14</v>
      </c>
      <c r="D39" s="74" t="s">
        <v>402</v>
      </c>
      <c r="E39" s="199" t="s">
        <v>421</v>
      </c>
      <c r="F39" s="112" t="s">
        <v>405</v>
      </c>
      <c r="G39" s="192">
        <v>3</v>
      </c>
      <c r="H39" s="193">
        <v>4</v>
      </c>
      <c r="I39" s="194">
        <v>8</v>
      </c>
      <c r="J39" s="195">
        <v>20</v>
      </c>
      <c r="L39" s="75">
        <v>25</v>
      </c>
      <c r="M39" s="74">
        <v>31</v>
      </c>
      <c r="N39" s="196">
        <v>84</v>
      </c>
      <c r="P39" s="75">
        <v>7</v>
      </c>
      <c r="Q39" s="74">
        <v>2</v>
      </c>
      <c r="R39" s="196">
        <v>8</v>
      </c>
      <c r="T39" s="164">
        <v>0.14299999999999999</v>
      </c>
      <c r="U39" s="165">
        <v>0.66500000000000004</v>
      </c>
      <c r="V39" s="198">
        <v>0.42699999999999999</v>
      </c>
      <c r="X39" s="164">
        <v>1.5</v>
      </c>
      <c r="Y39" s="165">
        <v>2</v>
      </c>
      <c r="Z39" s="198">
        <v>4</v>
      </c>
    </row>
    <row r="40" spans="1:26" s="74" customFormat="1" x14ac:dyDescent="0.25">
      <c r="A40" s="112" t="s">
        <v>406</v>
      </c>
      <c r="B40" s="116" t="s">
        <v>868</v>
      </c>
      <c r="C40" s="117">
        <v>9</v>
      </c>
      <c r="D40" s="74" t="s">
        <v>402</v>
      </c>
      <c r="E40" s="199" t="s">
        <v>421</v>
      </c>
      <c r="F40" s="112" t="s">
        <v>406</v>
      </c>
      <c r="G40" s="192">
        <v>15</v>
      </c>
      <c r="H40" s="193">
        <v>20</v>
      </c>
      <c r="I40" s="194">
        <v>12</v>
      </c>
      <c r="J40" s="195">
        <v>50</v>
      </c>
      <c r="L40" s="75">
        <v>103</v>
      </c>
      <c r="M40" s="74">
        <v>133</v>
      </c>
      <c r="N40" s="196">
        <v>241</v>
      </c>
      <c r="P40" s="75">
        <v>5</v>
      </c>
      <c r="Q40" s="74">
        <v>2</v>
      </c>
      <c r="R40" s="196">
        <v>10</v>
      </c>
      <c r="T40" s="164">
        <v>2.218</v>
      </c>
      <c r="U40" s="165">
        <v>0.85499999999999998</v>
      </c>
      <c r="V40" s="198">
        <v>6.4749999999999996</v>
      </c>
      <c r="X40" s="164">
        <v>7.5</v>
      </c>
      <c r="Y40" s="165">
        <v>10</v>
      </c>
      <c r="Z40" s="198">
        <v>6</v>
      </c>
    </row>
    <row r="41" spans="1:26" s="74" customFormat="1" x14ac:dyDescent="0.25">
      <c r="A41" s="112" t="s">
        <v>407</v>
      </c>
      <c r="B41" s="116" t="s">
        <v>868</v>
      </c>
      <c r="C41" s="117">
        <v>9</v>
      </c>
      <c r="D41" s="74" t="s">
        <v>402</v>
      </c>
      <c r="E41" s="199" t="s">
        <v>421</v>
      </c>
      <c r="F41" s="112" t="s">
        <v>407</v>
      </c>
      <c r="G41" s="192">
        <v>6</v>
      </c>
      <c r="H41" s="193">
        <v>8</v>
      </c>
      <c r="I41" s="194">
        <v>11</v>
      </c>
      <c r="J41" s="195">
        <v>40</v>
      </c>
      <c r="L41" s="75">
        <v>41</v>
      </c>
      <c r="M41" s="74">
        <v>58</v>
      </c>
      <c r="N41" s="196">
        <v>188</v>
      </c>
      <c r="P41" s="75">
        <v>4</v>
      </c>
      <c r="Q41" s="74">
        <v>2</v>
      </c>
      <c r="R41" s="196">
        <v>4</v>
      </c>
      <c r="T41" s="164">
        <v>0.155</v>
      </c>
      <c r="U41" s="165">
        <v>1.65</v>
      </c>
      <c r="V41" s="198">
        <v>0.315</v>
      </c>
      <c r="X41" s="164">
        <v>3</v>
      </c>
      <c r="Y41" s="165">
        <v>4</v>
      </c>
      <c r="Z41" s="198">
        <v>5.5</v>
      </c>
    </row>
    <row r="42" spans="1:26" s="74" customFormat="1" x14ac:dyDescent="0.25">
      <c r="A42" s="112" t="s">
        <v>408</v>
      </c>
      <c r="B42" s="116" t="s">
        <v>868</v>
      </c>
      <c r="C42" s="117">
        <v>19</v>
      </c>
      <c r="D42" s="74" t="s">
        <v>402</v>
      </c>
      <c r="E42" s="199" t="s">
        <v>421</v>
      </c>
      <c r="F42" s="112" t="s">
        <v>408</v>
      </c>
      <c r="G42" s="192">
        <v>3</v>
      </c>
      <c r="H42" s="193">
        <v>6</v>
      </c>
      <c r="I42" s="194">
        <v>8</v>
      </c>
      <c r="J42" s="195">
        <v>20</v>
      </c>
      <c r="L42" s="75">
        <v>21</v>
      </c>
      <c r="M42" s="74">
        <v>45</v>
      </c>
      <c r="N42" s="196">
        <v>76</v>
      </c>
      <c r="P42" s="75">
        <v>3</v>
      </c>
      <c r="Q42" s="74">
        <v>11</v>
      </c>
      <c r="R42" s="196">
        <v>9</v>
      </c>
      <c r="T42" s="164">
        <v>1.36</v>
      </c>
      <c r="U42" s="165">
        <v>1.0529999999999999</v>
      </c>
      <c r="V42" s="198">
        <v>0.32200000000000001</v>
      </c>
      <c r="X42" s="164">
        <v>1.5</v>
      </c>
      <c r="Y42" s="165">
        <v>3</v>
      </c>
      <c r="Z42" s="198">
        <v>4</v>
      </c>
    </row>
    <row r="43" spans="1:26" s="74" customFormat="1" x14ac:dyDescent="0.25">
      <c r="A43" s="112" t="s">
        <v>409</v>
      </c>
      <c r="B43" s="116" t="s">
        <v>868</v>
      </c>
      <c r="C43" s="117">
        <v>19</v>
      </c>
      <c r="D43" s="74" t="s">
        <v>402</v>
      </c>
      <c r="E43" s="199" t="s">
        <v>421</v>
      </c>
      <c r="F43" s="112" t="s">
        <v>409</v>
      </c>
      <c r="G43" s="192">
        <v>6</v>
      </c>
      <c r="H43" s="193">
        <v>3</v>
      </c>
      <c r="I43" s="194">
        <v>9</v>
      </c>
      <c r="J43" s="195">
        <v>25</v>
      </c>
      <c r="L43" s="75">
        <v>39</v>
      </c>
      <c r="M43" s="74">
        <v>24</v>
      </c>
      <c r="N43" s="196">
        <v>117</v>
      </c>
      <c r="P43" s="75">
        <v>5</v>
      </c>
      <c r="Q43" s="74">
        <v>4</v>
      </c>
      <c r="R43" s="196">
        <v>3</v>
      </c>
      <c r="T43" s="164">
        <v>0.06</v>
      </c>
      <c r="U43" s="165">
        <v>5.5E-2</v>
      </c>
      <c r="V43" s="198">
        <v>4.6449999999999996</v>
      </c>
      <c r="X43" s="164">
        <v>3</v>
      </c>
      <c r="Y43" s="165">
        <v>1.5</v>
      </c>
      <c r="Z43" s="198">
        <v>4.5</v>
      </c>
    </row>
    <row r="44" spans="1:26" s="74" customFormat="1" x14ac:dyDescent="0.25">
      <c r="E44" s="182"/>
      <c r="G44" s="192"/>
      <c r="H44" s="193"/>
      <c r="I44" s="194"/>
      <c r="J44" s="195"/>
      <c r="L44" s="75"/>
      <c r="N44" s="196"/>
      <c r="P44" s="75"/>
      <c r="R44" s="196"/>
      <c r="T44" s="75"/>
      <c r="V44" s="196"/>
      <c r="X44" s="75"/>
      <c r="Z44" s="196"/>
    </row>
    <row r="45" spans="1:26" s="74" customFormat="1" x14ac:dyDescent="0.25">
      <c r="E45" s="182"/>
      <c r="G45" s="192"/>
      <c r="H45" s="193"/>
      <c r="I45" s="194"/>
      <c r="J45" s="195"/>
      <c r="L45" s="75"/>
      <c r="N45" s="196"/>
      <c r="P45" s="75"/>
      <c r="R45" s="196"/>
      <c r="T45" s="75"/>
      <c r="V45" s="196"/>
      <c r="X45" s="75"/>
      <c r="Z45" s="196"/>
    </row>
    <row r="46" spans="1:26" s="74" customFormat="1" x14ac:dyDescent="0.25">
      <c r="A46" s="112" t="s">
        <v>418</v>
      </c>
      <c r="B46" s="116" t="s">
        <v>867</v>
      </c>
      <c r="C46" s="117">
        <v>6</v>
      </c>
      <c r="D46" s="74" t="s">
        <v>411</v>
      </c>
      <c r="E46" s="199" t="s">
        <v>422</v>
      </c>
      <c r="F46" s="112" t="s">
        <v>418</v>
      </c>
      <c r="G46" s="200" t="s">
        <v>391</v>
      </c>
      <c r="H46" s="201"/>
      <c r="I46" s="202" t="s">
        <v>378</v>
      </c>
      <c r="J46" s="202"/>
      <c r="L46" s="203" t="s">
        <v>378</v>
      </c>
      <c r="M46" s="204" t="s">
        <v>378</v>
      </c>
      <c r="N46" s="205" t="s">
        <v>378</v>
      </c>
      <c r="P46" s="203" t="s">
        <v>378</v>
      </c>
      <c r="Q46" s="204" t="s">
        <v>378</v>
      </c>
      <c r="R46" s="205" t="s">
        <v>378</v>
      </c>
      <c r="T46" s="206" t="s">
        <v>378</v>
      </c>
      <c r="U46" s="207" t="s">
        <v>378</v>
      </c>
      <c r="V46" s="208" t="s">
        <v>378</v>
      </c>
      <c r="X46" s="206" t="s">
        <v>378</v>
      </c>
      <c r="Y46" s="207" t="s">
        <v>378</v>
      </c>
      <c r="Z46" s="208" t="s">
        <v>378</v>
      </c>
    </row>
    <row r="47" spans="1:26" s="74" customFormat="1" x14ac:dyDescent="0.25">
      <c r="A47" s="112" t="s">
        <v>410</v>
      </c>
      <c r="B47" s="116" t="s">
        <v>867</v>
      </c>
      <c r="C47" s="117">
        <v>6</v>
      </c>
      <c r="D47" s="74" t="s">
        <v>411</v>
      </c>
      <c r="E47" s="199" t="s">
        <v>422</v>
      </c>
      <c r="F47" s="112" t="s">
        <v>410</v>
      </c>
      <c r="G47" s="192">
        <v>6</v>
      </c>
      <c r="H47" s="193">
        <v>5</v>
      </c>
      <c r="I47" s="194">
        <v>8</v>
      </c>
      <c r="J47" s="195">
        <v>20</v>
      </c>
      <c r="L47" s="75">
        <v>41</v>
      </c>
      <c r="M47" s="74">
        <v>34</v>
      </c>
      <c r="N47" s="196">
        <v>84</v>
      </c>
      <c r="P47" s="75">
        <v>1</v>
      </c>
      <c r="Q47" s="74">
        <v>6</v>
      </c>
      <c r="R47" s="196">
        <v>8</v>
      </c>
      <c r="T47" s="164">
        <v>3.8279999999999998</v>
      </c>
      <c r="U47" s="165">
        <v>0.56299999999999994</v>
      </c>
      <c r="V47" s="198">
        <v>3.988</v>
      </c>
      <c r="X47" s="164">
        <v>3</v>
      </c>
      <c r="Y47" s="165">
        <v>2.5</v>
      </c>
      <c r="Z47" s="198">
        <v>4</v>
      </c>
    </row>
    <row r="48" spans="1:26" s="74" customFormat="1" x14ac:dyDescent="0.25">
      <c r="A48" s="112" t="s">
        <v>412</v>
      </c>
      <c r="B48" s="116" t="s">
        <v>867</v>
      </c>
      <c r="C48" s="117">
        <v>16</v>
      </c>
      <c r="D48" s="74" t="s">
        <v>411</v>
      </c>
      <c r="E48" s="199" t="s">
        <v>422</v>
      </c>
      <c r="F48" s="112" t="s">
        <v>412</v>
      </c>
      <c r="G48" s="192">
        <v>0</v>
      </c>
      <c r="H48" s="193">
        <v>2</v>
      </c>
      <c r="I48" s="194">
        <v>4</v>
      </c>
      <c r="J48" s="195">
        <v>6</v>
      </c>
      <c r="L48" s="75">
        <v>5</v>
      </c>
      <c r="M48" s="74">
        <v>13</v>
      </c>
      <c r="N48" s="196">
        <v>16</v>
      </c>
      <c r="P48" s="75">
        <v>4</v>
      </c>
      <c r="Q48" s="74">
        <v>3</v>
      </c>
      <c r="R48" s="196">
        <v>5</v>
      </c>
      <c r="T48" s="164">
        <v>0.78500000000000003</v>
      </c>
      <c r="U48" s="165">
        <v>19.170000000000002</v>
      </c>
      <c r="V48" s="198">
        <v>1.5720000000000001</v>
      </c>
      <c r="X48" s="164">
        <v>0</v>
      </c>
      <c r="Y48" s="165">
        <v>1</v>
      </c>
      <c r="Z48" s="198">
        <v>2</v>
      </c>
    </row>
    <row r="49" spans="1:26" s="74" customFormat="1" x14ac:dyDescent="0.25">
      <c r="A49" s="112" t="s">
        <v>413</v>
      </c>
      <c r="B49" s="116" t="s">
        <v>867</v>
      </c>
      <c r="C49" s="117">
        <v>16</v>
      </c>
      <c r="D49" s="74" t="s">
        <v>411</v>
      </c>
      <c r="E49" s="199" t="s">
        <v>422</v>
      </c>
      <c r="F49" s="112" t="s">
        <v>413</v>
      </c>
      <c r="G49" s="192">
        <v>6</v>
      </c>
      <c r="H49" s="193">
        <v>9</v>
      </c>
      <c r="I49" s="194">
        <v>12</v>
      </c>
      <c r="J49" s="195">
        <v>50</v>
      </c>
      <c r="L49" s="75">
        <v>39</v>
      </c>
      <c r="M49" s="74">
        <v>55</v>
      </c>
      <c r="N49" s="196">
        <v>253</v>
      </c>
      <c r="P49" s="75">
        <v>2</v>
      </c>
      <c r="Q49" s="74">
        <v>2</v>
      </c>
      <c r="R49" s="196">
        <v>11</v>
      </c>
      <c r="T49" s="164">
        <v>0.47299999999999998</v>
      </c>
      <c r="U49" s="165">
        <v>0.59499999999999997</v>
      </c>
      <c r="V49" s="198">
        <v>0.33500000000000002</v>
      </c>
      <c r="X49" s="164">
        <v>3</v>
      </c>
      <c r="Y49" s="165">
        <v>4.5</v>
      </c>
      <c r="Z49" s="198">
        <v>6</v>
      </c>
    </row>
    <row r="50" spans="1:26" s="74" customFormat="1" x14ac:dyDescent="0.25">
      <c r="A50" s="112" t="s">
        <v>414</v>
      </c>
      <c r="B50" s="116" t="s">
        <v>868</v>
      </c>
      <c r="C50" s="117">
        <v>3</v>
      </c>
      <c r="D50" s="74" t="s">
        <v>411</v>
      </c>
      <c r="E50" s="199" t="s">
        <v>422</v>
      </c>
      <c r="F50" s="112" t="s">
        <v>414</v>
      </c>
      <c r="G50" s="192">
        <v>1</v>
      </c>
      <c r="H50" s="193">
        <v>4</v>
      </c>
      <c r="I50" s="194">
        <v>10</v>
      </c>
      <c r="J50" s="195">
        <v>32</v>
      </c>
      <c r="L50" s="75">
        <v>6</v>
      </c>
      <c r="M50" s="74">
        <v>29</v>
      </c>
      <c r="N50" s="196">
        <v>162</v>
      </c>
      <c r="P50" s="75">
        <v>1</v>
      </c>
      <c r="Q50" s="74">
        <v>4</v>
      </c>
      <c r="R50" s="196">
        <v>2</v>
      </c>
      <c r="T50" s="164">
        <v>4.3819999999999997</v>
      </c>
      <c r="U50" s="165">
        <v>2.42</v>
      </c>
      <c r="V50" s="198">
        <v>0.46500000000000002</v>
      </c>
      <c r="X50" s="164">
        <v>0.5</v>
      </c>
      <c r="Y50" s="165">
        <v>2</v>
      </c>
      <c r="Z50" s="198">
        <v>5</v>
      </c>
    </row>
    <row r="51" spans="1:26" s="74" customFormat="1" x14ac:dyDescent="0.25">
      <c r="A51" s="112" t="s">
        <v>415</v>
      </c>
      <c r="B51" s="116" t="s">
        <v>868</v>
      </c>
      <c r="C51" s="117">
        <v>3</v>
      </c>
      <c r="D51" s="74" t="s">
        <v>411</v>
      </c>
      <c r="E51" s="199" t="s">
        <v>422</v>
      </c>
      <c r="F51" s="112" t="s">
        <v>415</v>
      </c>
      <c r="G51" s="192">
        <v>7</v>
      </c>
      <c r="H51" s="193">
        <v>9</v>
      </c>
      <c r="I51" s="194">
        <v>10</v>
      </c>
      <c r="J51" s="195">
        <v>32</v>
      </c>
      <c r="L51" s="75">
        <v>53</v>
      </c>
      <c r="M51" s="74">
        <v>61</v>
      </c>
      <c r="N51" s="196">
        <v>157</v>
      </c>
      <c r="P51" s="75">
        <v>1</v>
      </c>
      <c r="Q51" s="74">
        <v>1</v>
      </c>
      <c r="R51" s="196">
        <v>2</v>
      </c>
      <c r="T51" s="164">
        <v>1.7250000000000001</v>
      </c>
      <c r="U51" s="165">
        <v>0.64800000000000002</v>
      </c>
      <c r="V51" s="198">
        <v>0.65200000000000002</v>
      </c>
      <c r="X51" s="164">
        <v>3.5</v>
      </c>
      <c r="Y51" s="165">
        <v>4.5</v>
      </c>
      <c r="Z51" s="198">
        <v>5</v>
      </c>
    </row>
    <row r="52" spans="1:26" s="74" customFormat="1" x14ac:dyDescent="0.25">
      <c r="A52" s="112" t="s">
        <v>416</v>
      </c>
      <c r="B52" s="116" t="s">
        <v>868</v>
      </c>
      <c r="C52" s="117">
        <v>13</v>
      </c>
      <c r="D52" s="74" t="s">
        <v>411</v>
      </c>
      <c r="E52" s="199" t="s">
        <v>422</v>
      </c>
      <c r="F52" s="112" t="s">
        <v>416</v>
      </c>
      <c r="G52" s="192">
        <v>0</v>
      </c>
      <c r="H52" s="193">
        <v>2</v>
      </c>
      <c r="I52" s="194">
        <v>4</v>
      </c>
      <c r="J52" s="195">
        <v>6</v>
      </c>
      <c r="L52" s="75">
        <v>5</v>
      </c>
      <c r="M52" s="74">
        <v>16</v>
      </c>
      <c r="N52" s="196">
        <v>17</v>
      </c>
      <c r="P52" s="75">
        <v>2</v>
      </c>
      <c r="Q52" s="74">
        <v>1</v>
      </c>
      <c r="R52" s="196">
        <v>5</v>
      </c>
      <c r="T52" s="164">
        <v>0.69499999999999995</v>
      </c>
      <c r="U52" s="165">
        <v>27.693000000000001</v>
      </c>
      <c r="V52" s="198">
        <v>1.1419999999999999</v>
      </c>
      <c r="X52" s="164">
        <v>0</v>
      </c>
      <c r="Y52" s="165">
        <v>1</v>
      </c>
      <c r="Z52" s="198">
        <v>2</v>
      </c>
    </row>
    <row r="53" spans="1:26" s="74" customFormat="1" x14ac:dyDescent="0.25">
      <c r="A53" s="112" t="s">
        <v>417</v>
      </c>
      <c r="B53" s="116" t="s">
        <v>868</v>
      </c>
      <c r="C53" s="117">
        <v>13</v>
      </c>
      <c r="D53" s="74" t="s">
        <v>411</v>
      </c>
      <c r="E53" s="199" t="s">
        <v>422</v>
      </c>
      <c r="F53" s="112" t="s">
        <v>417</v>
      </c>
      <c r="G53" s="192">
        <v>2</v>
      </c>
      <c r="H53" s="193">
        <v>3</v>
      </c>
      <c r="I53" s="194">
        <v>7</v>
      </c>
      <c r="J53" s="195">
        <v>15</v>
      </c>
      <c r="L53" s="75">
        <v>13</v>
      </c>
      <c r="M53" s="74">
        <v>26</v>
      </c>
      <c r="N53" s="196">
        <v>70</v>
      </c>
      <c r="P53" s="75">
        <v>6</v>
      </c>
      <c r="Q53" s="74">
        <v>2</v>
      </c>
      <c r="R53" s="196">
        <v>5</v>
      </c>
      <c r="T53" s="164">
        <v>1.385</v>
      </c>
      <c r="U53" s="165">
        <v>0.56000000000000005</v>
      </c>
      <c r="V53" s="198">
        <v>0.498</v>
      </c>
      <c r="X53" s="164">
        <v>1</v>
      </c>
      <c r="Y53" s="165">
        <v>1.5</v>
      </c>
      <c r="Z53" s="198">
        <v>3.5</v>
      </c>
    </row>
    <row r="54" spans="1:26" s="74" customFormat="1" x14ac:dyDescent="0.25">
      <c r="E54" s="182"/>
      <c r="G54" s="192"/>
      <c r="H54" s="193"/>
      <c r="I54" s="194"/>
      <c r="J54" s="195"/>
      <c r="L54" s="75"/>
      <c r="N54" s="196"/>
      <c r="P54" s="75"/>
      <c r="R54" s="196"/>
      <c r="T54" s="75"/>
      <c r="V54" s="196"/>
      <c r="X54" s="75"/>
      <c r="Z54" s="196"/>
    </row>
    <row r="55" spans="1:26" s="74" customFormat="1" x14ac:dyDescent="0.25">
      <c r="E55" s="182"/>
      <c r="G55" s="192"/>
      <c r="H55" s="193"/>
      <c r="I55" s="194"/>
      <c r="J55" s="195"/>
      <c r="L55" s="75"/>
      <c r="N55" s="196"/>
      <c r="P55" s="75"/>
      <c r="R55" s="196"/>
      <c r="T55" s="75"/>
      <c r="V55" s="196"/>
      <c r="X55" s="75"/>
      <c r="Z55" s="196"/>
    </row>
    <row r="56" spans="1:26" s="74" customFormat="1" x14ac:dyDescent="0.25">
      <c r="E56" s="209" t="s">
        <v>381</v>
      </c>
      <c r="F56" s="210" t="s">
        <v>34</v>
      </c>
      <c r="G56" s="211">
        <f>AVERAGE(G4:G24)</f>
        <v>6.6842105263157894</v>
      </c>
      <c r="H56" s="184">
        <f t="shared" ref="H56:Z56" si="0">AVERAGE(H4:H24)</f>
        <v>9.3684210526315788</v>
      </c>
      <c r="I56" s="212">
        <f t="shared" si="0"/>
        <v>10.473684210526315</v>
      </c>
      <c r="J56" s="213">
        <f t="shared" si="0"/>
        <v>38.263157894736842</v>
      </c>
      <c r="K56" s="184"/>
      <c r="L56" s="211">
        <f t="shared" si="0"/>
        <v>49.157894736842103</v>
      </c>
      <c r="M56" s="184">
        <f t="shared" si="0"/>
        <v>68.578947368421055</v>
      </c>
      <c r="N56" s="212">
        <f t="shared" si="0"/>
        <v>186.10526315789474</v>
      </c>
      <c r="O56" s="184"/>
      <c r="P56" s="211">
        <f t="shared" si="0"/>
        <v>4.7368421052631575</v>
      </c>
      <c r="Q56" s="184">
        <f t="shared" si="0"/>
        <v>5.1578947368421053</v>
      </c>
      <c r="R56" s="212">
        <f t="shared" si="0"/>
        <v>8.7894736842105257</v>
      </c>
      <c r="S56" s="184"/>
      <c r="T56" s="211">
        <f t="shared" si="0"/>
        <v>3.3248947368421056</v>
      </c>
      <c r="U56" s="184">
        <f t="shared" si="0"/>
        <v>2.8120000000000003</v>
      </c>
      <c r="V56" s="212">
        <f t="shared" si="0"/>
        <v>1.2669473684210526</v>
      </c>
      <c r="W56" s="184"/>
      <c r="X56" s="211">
        <f t="shared" si="0"/>
        <v>3.3421052631578947</v>
      </c>
      <c r="Y56" s="184">
        <f t="shared" si="0"/>
        <v>4.6842105263157894</v>
      </c>
      <c r="Z56" s="212">
        <f t="shared" si="0"/>
        <v>5.2368421052631575</v>
      </c>
    </row>
    <row r="57" spans="1:26" s="74" customFormat="1" x14ac:dyDescent="0.25">
      <c r="E57" s="209"/>
      <c r="F57" s="210" t="s">
        <v>36</v>
      </c>
      <c r="G57" s="211">
        <f>STDEV(G4:G24)/SQRT(G58)</f>
        <v>1.0761981805659648</v>
      </c>
      <c r="H57" s="184">
        <f t="shared" ref="H57:Z57" si="1">STDEV(H4:H24)/SQRT(H58)</f>
        <v>0.91833349672297537</v>
      </c>
      <c r="I57" s="212">
        <f t="shared" si="1"/>
        <v>0.44831341540984754</v>
      </c>
      <c r="J57" s="213">
        <f t="shared" si="1"/>
        <v>3.3602789020830621</v>
      </c>
      <c r="K57" s="184"/>
      <c r="L57" s="211">
        <f t="shared" si="1"/>
        <v>8.6984112140382965</v>
      </c>
      <c r="M57" s="184">
        <f t="shared" si="1"/>
        <v>7.4658347709637596</v>
      </c>
      <c r="N57" s="212">
        <f t="shared" si="1"/>
        <v>19.74114572962711</v>
      </c>
      <c r="O57" s="184"/>
      <c r="P57" s="211">
        <f t="shared" si="1"/>
        <v>0.79413826650921227</v>
      </c>
      <c r="Q57" s="184">
        <f t="shared" si="1"/>
        <v>0.68082834778709667</v>
      </c>
      <c r="R57" s="212">
        <f t="shared" si="1"/>
        <v>1.8170391495948446</v>
      </c>
      <c r="S57" s="184"/>
      <c r="T57" s="211">
        <f t="shared" si="1"/>
        <v>1.7272269985869209</v>
      </c>
      <c r="U57" s="184">
        <f t="shared" si="1"/>
        <v>1.3827661720441773</v>
      </c>
      <c r="V57" s="212">
        <f t="shared" si="1"/>
        <v>0.29464864072914609</v>
      </c>
      <c r="W57" s="184"/>
      <c r="X57" s="211">
        <f t="shared" si="1"/>
        <v>0.53809909028298242</v>
      </c>
      <c r="Y57" s="184">
        <f t="shared" si="1"/>
        <v>0.45916674836148769</v>
      </c>
      <c r="Z57" s="212">
        <f t="shared" si="1"/>
        <v>0.22415670770492377</v>
      </c>
    </row>
    <row r="58" spans="1:26" s="74" customFormat="1" x14ac:dyDescent="0.25">
      <c r="E58" s="180"/>
      <c r="F58" s="210" t="s">
        <v>419</v>
      </c>
      <c r="G58" s="183">
        <f>COUNT(G4:G24)</f>
        <v>19</v>
      </c>
      <c r="H58" s="180">
        <f t="shared" ref="H58:Z58" si="2">COUNT(H4:H24)</f>
        <v>19</v>
      </c>
      <c r="I58" s="214">
        <f t="shared" si="2"/>
        <v>19</v>
      </c>
      <c r="J58" s="215">
        <f t="shared" si="2"/>
        <v>19</v>
      </c>
      <c r="K58" s="209"/>
      <c r="L58" s="216">
        <f t="shared" si="2"/>
        <v>19</v>
      </c>
      <c r="M58" s="209">
        <f t="shared" si="2"/>
        <v>19</v>
      </c>
      <c r="N58" s="217">
        <f t="shared" si="2"/>
        <v>19</v>
      </c>
      <c r="O58" s="209"/>
      <c r="P58" s="216">
        <f t="shared" si="2"/>
        <v>19</v>
      </c>
      <c r="Q58" s="209">
        <f t="shared" si="2"/>
        <v>19</v>
      </c>
      <c r="R58" s="217">
        <f t="shared" si="2"/>
        <v>19</v>
      </c>
      <c r="S58" s="209"/>
      <c r="T58" s="216">
        <f t="shared" si="2"/>
        <v>19</v>
      </c>
      <c r="U58" s="209">
        <f t="shared" si="2"/>
        <v>19</v>
      </c>
      <c r="V58" s="217">
        <f t="shared" si="2"/>
        <v>19</v>
      </c>
      <c r="W58" s="209"/>
      <c r="X58" s="216">
        <f t="shared" si="2"/>
        <v>19</v>
      </c>
      <c r="Y58" s="209">
        <f t="shared" si="2"/>
        <v>19</v>
      </c>
      <c r="Z58" s="217">
        <f t="shared" si="2"/>
        <v>19</v>
      </c>
    </row>
    <row r="59" spans="1:26" s="74" customFormat="1" x14ac:dyDescent="0.25">
      <c r="E59" s="182"/>
      <c r="G59" s="183"/>
      <c r="H59" s="180"/>
      <c r="I59" s="214"/>
      <c r="J59" s="215"/>
      <c r="K59" s="209"/>
      <c r="L59" s="216"/>
      <c r="M59" s="209"/>
      <c r="N59" s="217"/>
      <c r="O59" s="209"/>
      <c r="P59" s="216"/>
      <c r="Q59" s="209"/>
      <c r="R59" s="217"/>
      <c r="S59" s="209"/>
      <c r="T59" s="216"/>
      <c r="U59" s="209"/>
      <c r="V59" s="217"/>
      <c r="W59" s="209"/>
      <c r="X59" s="216"/>
      <c r="Y59" s="209"/>
      <c r="Z59" s="217"/>
    </row>
    <row r="60" spans="1:26" s="74" customFormat="1" x14ac:dyDescent="0.25">
      <c r="E60" s="182"/>
      <c r="G60" s="183"/>
      <c r="H60" s="180"/>
      <c r="I60" s="214"/>
      <c r="J60" s="215"/>
      <c r="K60" s="209"/>
      <c r="L60" s="216"/>
      <c r="M60" s="209"/>
      <c r="N60" s="217"/>
      <c r="O60" s="209"/>
      <c r="P60" s="216"/>
      <c r="Q60" s="209"/>
      <c r="R60" s="217"/>
      <c r="S60" s="209"/>
      <c r="T60" s="216"/>
      <c r="U60" s="209"/>
      <c r="V60" s="217"/>
      <c r="W60" s="209"/>
      <c r="X60" s="216"/>
      <c r="Y60" s="209"/>
      <c r="Z60" s="217"/>
    </row>
    <row r="61" spans="1:26" s="165" customFormat="1" x14ac:dyDescent="0.25">
      <c r="E61" s="184" t="s">
        <v>420</v>
      </c>
      <c r="F61" s="218" t="s">
        <v>34</v>
      </c>
      <c r="G61" s="211">
        <f>AVERAGE(G26:G34)</f>
        <v>5.875</v>
      </c>
      <c r="H61" s="184">
        <f t="shared" ref="H61:Z61" si="3">AVERAGE(H26:H34)</f>
        <v>7.75</v>
      </c>
      <c r="I61" s="212">
        <f t="shared" si="3"/>
        <v>9.5</v>
      </c>
      <c r="J61" s="213">
        <f t="shared" si="3"/>
        <v>30.375</v>
      </c>
      <c r="K61" s="184"/>
      <c r="L61" s="211">
        <f t="shared" si="3"/>
        <v>40.875</v>
      </c>
      <c r="M61" s="184">
        <f t="shared" si="3"/>
        <v>56</v>
      </c>
      <c r="N61" s="212">
        <f t="shared" si="3"/>
        <v>141.5</v>
      </c>
      <c r="O61" s="184"/>
      <c r="P61" s="211">
        <f t="shared" si="3"/>
        <v>5.375</v>
      </c>
      <c r="Q61" s="184">
        <f t="shared" si="3"/>
        <v>4.875</v>
      </c>
      <c r="R61" s="212">
        <f t="shared" si="3"/>
        <v>11.375</v>
      </c>
      <c r="S61" s="184"/>
      <c r="T61" s="211">
        <f t="shared" si="3"/>
        <v>0.86199999999999999</v>
      </c>
      <c r="U61" s="184">
        <f t="shared" si="3"/>
        <v>0.92137500000000006</v>
      </c>
      <c r="V61" s="212">
        <f t="shared" si="3"/>
        <v>0.99350000000000005</v>
      </c>
      <c r="W61" s="184"/>
      <c r="X61" s="211">
        <f t="shared" si="3"/>
        <v>2.9375</v>
      </c>
      <c r="Y61" s="184">
        <f t="shared" si="3"/>
        <v>3.875</v>
      </c>
      <c r="Z61" s="212">
        <f t="shared" si="3"/>
        <v>4.75</v>
      </c>
    </row>
    <row r="62" spans="1:26" s="165" customFormat="1" x14ac:dyDescent="0.25">
      <c r="E62" s="184"/>
      <c r="F62" s="218" t="s">
        <v>36</v>
      </c>
      <c r="G62" s="211">
        <f>STDEV(G26:G34)/SQRT(G63)</f>
        <v>0.78915642121372676</v>
      </c>
      <c r="H62" s="184">
        <f t="shared" ref="H62:Z62" si="4">STDEV(H26:H34)/SQRT(H63)</f>
        <v>1.2642050014591326</v>
      </c>
      <c r="I62" s="212">
        <f t="shared" si="4"/>
        <v>0.62678317052800869</v>
      </c>
      <c r="J62" s="213">
        <f t="shared" si="4"/>
        <v>5.0176029422139692</v>
      </c>
      <c r="K62" s="184"/>
      <c r="L62" s="211">
        <f t="shared" si="4"/>
        <v>5.6202360779088787</v>
      </c>
      <c r="M62" s="184">
        <f t="shared" si="4"/>
        <v>8.1130406489446703</v>
      </c>
      <c r="N62" s="212">
        <f t="shared" si="4"/>
        <v>30.736204803363176</v>
      </c>
      <c r="O62" s="184"/>
      <c r="P62" s="211">
        <f t="shared" si="4"/>
        <v>2.3825069329834667</v>
      </c>
      <c r="Q62" s="184">
        <f t="shared" si="4"/>
        <v>1.394344444020712</v>
      </c>
      <c r="R62" s="212">
        <f t="shared" si="4"/>
        <v>2.1707265077454068</v>
      </c>
      <c r="S62" s="184"/>
      <c r="T62" s="211">
        <f t="shared" si="4"/>
        <v>0.30872051623249319</v>
      </c>
      <c r="U62" s="184">
        <f t="shared" si="4"/>
        <v>0.45193836248114938</v>
      </c>
      <c r="V62" s="212">
        <f t="shared" si="4"/>
        <v>0.25612713082150645</v>
      </c>
      <c r="W62" s="184"/>
      <c r="X62" s="211">
        <f t="shared" si="4"/>
        <v>0.39457821060686338</v>
      </c>
      <c r="Y62" s="184">
        <f t="shared" si="4"/>
        <v>0.63210250072956631</v>
      </c>
      <c r="Z62" s="212">
        <f t="shared" si="4"/>
        <v>0.31339158526400435</v>
      </c>
    </row>
    <row r="63" spans="1:26" s="74" customFormat="1" x14ac:dyDescent="0.25">
      <c r="E63" s="180"/>
      <c r="F63" s="210" t="s">
        <v>419</v>
      </c>
      <c r="G63" s="183">
        <f>COUNT(G26:G34)</f>
        <v>8</v>
      </c>
      <c r="H63" s="180">
        <f t="shared" ref="H63:Z63" si="5">COUNT(H26:H34)</f>
        <v>8</v>
      </c>
      <c r="I63" s="214">
        <f t="shared" si="5"/>
        <v>8</v>
      </c>
      <c r="J63" s="215">
        <f t="shared" si="5"/>
        <v>8</v>
      </c>
      <c r="K63" s="209"/>
      <c r="L63" s="216">
        <f t="shared" si="5"/>
        <v>8</v>
      </c>
      <c r="M63" s="209">
        <f t="shared" si="5"/>
        <v>8</v>
      </c>
      <c r="N63" s="217">
        <f t="shared" si="5"/>
        <v>8</v>
      </c>
      <c r="O63" s="209"/>
      <c r="P63" s="216">
        <f t="shared" si="5"/>
        <v>8</v>
      </c>
      <c r="Q63" s="209">
        <f t="shared" si="5"/>
        <v>8</v>
      </c>
      <c r="R63" s="217">
        <f t="shared" si="5"/>
        <v>8</v>
      </c>
      <c r="S63" s="209"/>
      <c r="T63" s="216">
        <f t="shared" si="5"/>
        <v>8</v>
      </c>
      <c r="U63" s="209">
        <f t="shared" si="5"/>
        <v>8</v>
      </c>
      <c r="V63" s="217">
        <f t="shared" si="5"/>
        <v>8</v>
      </c>
      <c r="W63" s="209"/>
      <c r="X63" s="216">
        <f t="shared" si="5"/>
        <v>8</v>
      </c>
      <c r="Y63" s="209">
        <f t="shared" si="5"/>
        <v>8</v>
      </c>
      <c r="Z63" s="217">
        <f t="shared" si="5"/>
        <v>8</v>
      </c>
    </row>
    <row r="64" spans="1:26" s="74" customFormat="1" x14ac:dyDescent="0.25">
      <c r="E64" s="182"/>
      <c r="G64" s="183"/>
      <c r="H64" s="180"/>
      <c r="I64" s="214"/>
      <c r="J64" s="215"/>
      <c r="K64" s="209"/>
      <c r="L64" s="216"/>
      <c r="M64" s="209"/>
      <c r="N64" s="217"/>
      <c r="O64" s="209"/>
      <c r="P64" s="216"/>
      <c r="Q64" s="209"/>
      <c r="R64" s="217"/>
      <c r="S64" s="209"/>
      <c r="T64" s="216"/>
      <c r="U64" s="209"/>
      <c r="V64" s="217"/>
      <c r="W64" s="209"/>
      <c r="X64" s="216"/>
      <c r="Y64" s="209"/>
      <c r="Z64" s="217"/>
    </row>
    <row r="65" spans="1:26" s="74" customFormat="1" x14ac:dyDescent="0.25">
      <c r="E65" s="182"/>
      <c r="G65" s="183"/>
      <c r="H65" s="180"/>
      <c r="I65" s="214"/>
      <c r="J65" s="215"/>
      <c r="K65" s="209"/>
      <c r="L65" s="216"/>
      <c r="M65" s="209"/>
      <c r="N65" s="217"/>
      <c r="O65" s="209"/>
      <c r="P65" s="216"/>
      <c r="Q65" s="209"/>
      <c r="R65" s="217"/>
      <c r="S65" s="209"/>
      <c r="T65" s="216"/>
      <c r="U65" s="209"/>
      <c r="V65" s="217"/>
      <c r="W65" s="209"/>
      <c r="X65" s="216"/>
      <c r="Y65" s="209"/>
      <c r="Z65" s="217"/>
    </row>
    <row r="66" spans="1:26" s="165" customFormat="1" x14ac:dyDescent="0.25">
      <c r="E66" s="184" t="s">
        <v>421</v>
      </c>
      <c r="F66" s="218" t="s">
        <v>34</v>
      </c>
      <c r="G66" s="211">
        <f>AVERAGE(G36:G44)</f>
        <v>5.75</v>
      </c>
      <c r="H66" s="184">
        <f t="shared" ref="H66:Z66" si="6">AVERAGE(H36:H44)</f>
        <v>7.875</v>
      </c>
      <c r="I66" s="212">
        <f t="shared" si="6"/>
        <v>9.5</v>
      </c>
      <c r="J66" s="213">
        <f t="shared" si="6"/>
        <v>29.875</v>
      </c>
      <c r="K66" s="184"/>
      <c r="L66" s="211">
        <f t="shared" si="6"/>
        <v>40</v>
      </c>
      <c r="M66" s="184">
        <f t="shared" si="6"/>
        <v>55.375</v>
      </c>
      <c r="N66" s="212">
        <f t="shared" si="6"/>
        <v>137.625</v>
      </c>
      <c r="O66" s="184"/>
      <c r="P66" s="211">
        <f t="shared" si="6"/>
        <v>5.25</v>
      </c>
      <c r="Q66" s="184">
        <f t="shared" si="6"/>
        <v>7.25</v>
      </c>
      <c r="R66" s="212">
        <f t="shared" si="6"/>
        <v>6.875</v>
      </c>
      <c r="S66" s="184"/>
      <c r="T66" s="211">
        <f t="shared" si="6"/>
        <v>3.0024999999999999</v>
      </c>
      <c r="U66" s="184">
        <f t="shared" si="6"/>
        <v>0.76912499999999995</v>
      </c>
      <c r="V66" s="212">
        <f t="shared" si="6"/>
        <v>1.7142499999999996</v>
      </c>
      <c r="W66" s="184"/>
      <c r="X66" s="211">
        <f t="shared" si="6"/>
        <v>2.875</v>
      </c>
      <c r="Y66" s="184">
        <f t="shared" si="6"/>
        <v>3.9375</v>
      </c>
      <c r="Z66" s="212">
        <f t="shared" si="6"/>
        <v>4.75</v>
      </c>
    </row>
    <row r="67" spans="1:26" s="165" customFormat="1" x14ac:dyDescent="0.25">
      <c r="E67" s="184"/>
      <c r="F67" s="218" t="s">
        <v>36</v>
      </c>
      <c r="G67" s="211">
        <f>STDEV(G36:G44)/SQRT(G68)</f>
        <v>1.4361406616345072</v>
      </c>
      <c r="H67" s="184">
        <f t="shared" ref="H67:Z67" si="7">STDEV(H36:H44)/SQRT(H68)</f>
        <v>1.8654518793808954</v>
      </c>
      <c r="I67" s="212">
        <f t="shared" si="7"/>
        <v>0.53452248382484868</v>
      </c>
      <c r="J67" s="213">
        <f t="shared" si="7"/>
        <v>3.8565227676162959</v>
      </c>
      <c r="K67" s="184"/>
      <c r="L67" s="211">
        <f t="shared" si="7"/>
        <v>9.6713863683400785</v>
      </c>
      <c r="M67" s="184">
        <f t="shared" si="7"/>
        <v>11.971599576855692</v>
      </c>
      <c r="N67" s="212">
        <f t="shared" si="7"/>
        <v>20.57645802853348</v>
      </c>
      <c r="O67" s="184"/>
      <c r="P67" s="211">
        <f t="shared" si="7"/>
        <v>1.0978875820670997</v>
      </c>
      <c r="Q67" s="184">
        <f t="shared" si="7"/>
        <v>3.0633198611030759</v>
      </c>
      <c r="R67" s="212">
        <f t="shared" si="7"/>
        <v>1.5633926021864846</v>
      </c>
      <c r="S67" s="184"/>
      <c r="T67" s="211">
        <f t="shared" si="7"/>
        <v>1.7201828495001006</v>
      </c>
      <c r="U67" s="184">
        <f t="shared" si="7"/>
        <v>0.20732440397151239</v>
      </c>
      <c r="V67" s="212">
        <f t="shared" si="7"/>
        <v>0.85822180678590143</v>
      </c>
      <c r="W67" s="184"/>
      <c r="X67" s="211">
        <f t="shared" si="7"/>
        <v>0.71807033081725358</v>
      </c>
      <c r="Y67" s="184">
        <f t="shared" si="7"/>
        <v>0.9327259396904477</v>
      </c>
      <c r="Z67" s="212">
        <f t="shared" si="7"/>
        <v>0.26726124191242434</v>
      </c>
    </row>
    <row r="68" spans="1:26" s="74" customFormat="1" x14ac:dyDescent="0.25">
      <c r="E68" s="180"/>
      <c r="F68" s="210" t="s">
        <v>419</v>
      </c>
      <c r="G68" s="183">
        <f>COUNT(G36:G44)</f>
        <v>8</v>
      </c>
      <c r="H68" s="180">
        <f t="shared" ref="H68:Z68" si="8">COUNT(H36:H44)</f>
        <v>8</v>
      </c>
      <c r="I68" s="214">
        <f t="shared" si="8"/>
        <v>8</v>
      </c>
      <c r="J68" s="215">
        <f t="shared" si="8"/>
        <v>8</v>
      </c>
      <c r="K68" s="209"/>
      <c r="L68" s="216">
        <f t="shared" si="8"/>
        <v>8</v>
      </c>
      <c r="M68" s="209">
        <f t="shared" si="8"/>
        <v>8</v>
      </c>
      <c r="N68" s="217">
        <f t="shared" si="8"/>
        <v>8</v>
      </c>
      <c r="O68" s="209"/>
      <c r="P68" s="216">
        <f t="shared" si="8"/>
        <v>8</v>
      </c>
      <c r="Q68" s="209">
        <f t="shared" si="8"/>
        <v>8</v>
      </c>
      <c r="R68" s="217">
        <f t="shared" si="8"/>
        <v>8</v>
      </c>
      <c r="S68" s="209"/>
      <c r="T68" s="216">
        <f t="shared" si="8"/>
        <v>8</v>
      </c>
      <c r="U68" s="209">
        <f t="shared" si="8"/>
        <v>8</v>
      </c>
      <c r="V68" s="217">
        <f t="shared" si="8"/>
        <v>8</v>
      </c>
      <c r="W68" s="209"/>
      <c r="X68" s="216">
        <f t="shared" si="8"/>
        <v>8</v>
      </c>
      <c r="Y68" s="209">
        <f t="shared" si="8"/>
        <v>8</v>
      </c>
      <c r="Z68" s="217">
        <f t="shared" si="8"/>
        <v>8</v>
      </c>
    </row>
    <row r="69" spans="1:26" s="74" customFormat="1" x14ac:dyDescent="0.25">
      <c r="E69" s="182"/>
      <c r="G69" s="183"/>
      <c r="H69" s="180"/>
      <c r="I69" s="214"/>
      <c r="J69" s="215"/>
      <c r="K69" s="209"/>
      <c r="L69" s="216"/>
      <c r="M69" s="209"/>
      <c r="N69" s="217"/>
      <c r="O69" s="209"/>
      <c r="P69" s="216"/>
      <c r="Q69" s="209"/>
      <c r="R69" s="217"/>
      <c r="S69" s="209"/>
      <c r="T69" s="216"/>
      <c r="U69" s="209"/>
      <c r="V69" s="217"/>
      <c r="W69" s="209"/>
      <c r="X69" s="216"/>
      <c r="Y69" s="209"/>
      <c r="Z69" s="217"/>
    </row>
    <row r="70" spans="1:26" s="74" customFormat="1" x14ac:dyDescent="0.25">
      <c r="E70" s="182"/>
      <c r="G70" s="183"/>
      <c r="H70" s="180"/>
      <c r="I70" s="214"/>
      <c r="J70" s="215"/>
      <c r="K70" s="209"/>
      <c r="L70" s="216"/>
      <c r="M70" s="209"/>
      <c r="N70" s="217"/>
      <c r="O70" s="209"/>
      <c r="P70" s="216"/>
      <c r="Q70" s="209"/>
      <c r="R70" s="217"/>
      <c r="S70" s="209"/>
      <c r="T70" s="216"/>
      <c r="U70" s="209"/>
      <c r="V70" s="217"/>
      <c r="W70" s="209"/>
      <c r="X70" s="216"/>
      <c r="Y70" s="209"/>
      <c r="Z70" s="217"/>
    </row>
    <row r="71" spans="1:26" s="165" customFormat="1" x14ac:dyDescent="0.25">
      <c r="E71" s="116" t="s">
        <v>422</v>
      </c>
      <c r="F71" s="218" t="s">
        <v>34</v>
      </c>
      <c r="G71" s="211">
        <f>AVERAGE(G46:G54)</f>
        <v>3.1428571428571428</v>
      </c>
      <c r="H71" s="184">
        <f t="shared" ref="H71:Z71" si="9">AVERAGE(H46:H54)</f>
        <v>4.8571428571428568</v>
      </c>
      <c r="I71" s="212">
        <f t="shared" si="9"/>
        <v>7.8571428571428568</v>
      </c>
      <c r="J71" s="213">
        <f t="shared" si="9"/>
        <v>23</v>
      </c>
      <c r="K71" s="184"/>
      <c r="L71" s="211">
        <f t="shared" si="9"/>
        <v>23.142857142857142</v>
      </c>
      <c r="M71" s="184">
        <f t="shared" si="9"/>
        <v>33.428571428571431</v>
      </c>
      <c r="N71" s="212">
        <f t="shared" si="9"/>
        <v>108.42857142857143</v>
      </c>
      <c r="O71" s="184"/>
      <c r="P71" s="211">
        <f t="shared" si="9"/>
        <v>2.4285714285714284</v>
      </c>
      <c r="Q71" s="184">
        <f t="shared" si="9"/>
        <v>2.7142857142857144</v>
      </c>
      <c r="R71" s="212">
        <f t="shared" si="9"/>
        <v>5.4285714285714288</v>
      </c>
      <c r="S71" s="184"/>
      <c r="T71" s="211">
        <f t="shared" si="9"/>
        <v>1.8961428571428571</v>
      </c>
      <c r="U71" s="184">
        <f t="shared" si="9"/>
        <v>7.3784285714285716</v>
      </c>
      <c r="V71" s="212">
        <f t="shared" si="9"/>
        <v>1.236</v>
      </c>
      <c r="W71" s="184"/>
      <c r="X71" s="211">
        <f t="shared" si="9"/>
        <v>1.5714285714285714</v>
      </c>
      <c r="Y71" s="184">
        <f t="shared" si="9"/>
        <v>2.4285714285714284</v>
      </c>
      <c r="Z71" s="212">
        <f t="shared" si="9"/>
        <v>3.9285714285714284</v>
      </c>
    </row>
    <row r="72" spans="1:26" s="165" customFormat="1" x14ac:dyDescent="0.25">
      <c r="E72" s="184"/>
      <c r="F72" s="218" t="s">
        <v>36</v>
      </c>
      <c r="G72" s="211">
        <f>STDEV(G46:G54)/SQRT(G73)</f>
        <v>1.1635039736067254</v>
      </c>
      <c r="H72" s="184">
        <f t="shared" ref="H72:Z72" si="10">STDEV(H46:H54)/SQRT(H73)</f>
        <v>1.1428571428571428</v>
      </c>
      <c r="I72" s="212">
        <f t="shared" si="10"/>
        <v>1.163503973606725</v>
      </c>
      <c r="J72" s="213">
        <f t="shared" si="10"/>
        <v>6.0592314458424275</v>
      </c>
      <c r="K72" s="184"/>
      <c r="L72" s="211">
        <f t="shared" si="10"/>
        <v>7.7411349341054114</v>
      </c>
      <c r="M72" s="184">
        <f t="shared" si="10"/>
        <v>6.9380151644233736</v>
      </c>
      <c r="N72" s="212">
        <f t="shared" si="10"/>
        <v>32.771108895356171</v>
      </c>
      <c r="O72" s="184"/>
      <c r="P72" s="211">
        <f t="shared" si="10"/>
        <v>0.71903185097816658</v>
      </c>
      <c r="Q72" s="184">
        <f t="shared" si="10"/>
        <v>0.68013604081360479</v>
      </c>
      <c r="R72" s="212">
        <f t="shared" si="10"/>
        <v>1.212183053462653</v>
      </c>
      <c r="S72" s="184"/>
      <c r="T72" s="211">
        <f t="shared" si="10"/>
        <v>0.59571551330237782</v>
      </c>
      <c r="U72" s="184">
        <f t="shared" si="10"/>
        <v>4.2554267586176575</v>
      </c>
      <c r="V72" s="212">
        <f t="shared" si="10"/>
        <v>0.48763711136556503</v>
      </c>
      <c r="W72" s="184"/>
      <c r="X72" s="211">
        <f t="shared" si="10"/>
        <v>0.58175198680336271</v>
      </c>
      <c r="Y72" s="184">
        <f t="shared" si="10"/>
        <v>0.5714285714285714</v>
      </c>
      <c r="Z72" s="212">
        <f t="shared" si="10"/>
        <v>0.58175198680336249</v>
      </c>
    </row>
    <row r="73" spans="1:26" s="74" customFormat="1" x14ac:dyDescent="0.25">
      <c r="E73" s="180"/>
      <c r="F73" s="210" t="s">
        <v>419</v>
      </c>
      <c r="G73" s="183">
        <f>COUNT(G46:G54)</f>
        <v>7</v>
      </c>
      <c r="H73" s="180">
        <f t="shared" ref="H73:Z73" si="11">COUNT(H46:H54)</f>
        <v>7</v>
      </c>
      <c r="I73" s="214">
        <f t="shared" si="11"/>
        <v>7</v>
      </c>
      <c r="J73" s="215">
        <f t="shared" si="11"/>
        <v>7</v>
      </c>
      <c r="K73" s="209"/>
      <c r="L73" s="216">
        <f t="shared" si="11"/>
        <v>7</v>
      </c>
      <c r="M73" s="209">
        <f t="shared" si="11"/>
        <v>7</v>
      </c>
      <c r="N73" s="217">
        <f t="shared" si="11"/>
        <v>7</v>
      </c>
      <c r="O73" s="209"/>
      <c r="P73" s="216">
        <f t="shared" si="11"/>
        <v>7</v>
      </c>
      <c r="Q73" s="209">
        <f t="shared" si="11"/>
        <v>7</v>
      </c>
      <c r="R73" s="217">
        <f t="shared" si="11"/>
        <v>7</v>
      </c>
      <c r="S73" s="209"/>
      <c r="T73" s="216">
        <f t="shared" si="11"/>
        <v>7</v>
      </c>
      <c r="U73" s="209">
        <f t="shared" si="11"/>
        <v>7</v>
      </c>
      <c r="V73" s="217">
        <f t="shared" si="11"/>
        <v>7</v>
      </c>
      <c r="W73" s="209"/>
      <c r="X73" s="216">
        <f t="shared" si="11"/>
        <v>7</v>
      </c>
      <c r="Y73" s="209">
        <f t="shared" si="11"/>
        <v>7</v>
      </c>
      <c r="Z73" s="217">
        <f t="shared" si="11"/>
        <v>7</v>
      </c>
    </row>
    <row r="74" spans="1:26" s="74" customFormat="1" x14ac:dyDescent="0.25">
      <c r="E74" s="182"/>
      <c r="G74" s="192"/>
      <c r="H74" s="193"/>
      <c r="I74" s="194"/>
      <c r="J74" s="195"/>
      <c r="L74" s="75"/>
      <c r="N74" s="196"/>
      <c r="P74" s="75"/>
      <c r="R74" s="196"/>
      <c r="T74" s="75"/>
      <c r="V74" s="196"/>
      <c r="X74" s="75"/>
      <c r="Z74" s="196"/>
    </row>
    <row r="76" spans="1:26" x14ac:dyDescent="0.25">
      <c r="A76" s="352" t="s">
        <v>778</v>
      </c>
      <c r="B76" s="348"/>
      <c r="C76" s="348"/>
    </row>
    <row r="77" spans="1:26" x14ac:dyDescent="0.25">
      <c r="A77" s="352" t="s">
        <v>734</v>
      </c>
      <c r="B77" s="348" t="s">
        <v>735</v>
      </c>
      <c r="C77" s="348"/>
    </row>
    <row r="78" spans="1:26" x14ac:dyDescent="0.25">
      <c r="A78" s="352" t="s">
        <v>752</v>
      </c>
      <c r="B78" s="351" t="s">
        <v>758</v>
      </c>
      <c r="C78" s="348"/>
    </row>
    <row r="79" spans="1:26" x14ac:dyDescent="0.25">
      <c r="A79" s="353" t="s">
        <v>753</v>
      </c>
      <c r="B79" s="348" t="s">
        <v>736</v>
      </c>
      <c r="C79" s="348"/>
    </row>
    <row r="80" spans="1:26" x14ac:dyDescent="0.25">
      <c r="A80" s="354" t="s">
        <v>737</v>
      </c>
      <c r="B80" s="348" t="s">
        <v>738</v>
      </c>
      <c r="C80" s="348"/>
    </row>
    <row r="81" spans="1:3" x14ac:dyDescent="0.25">
      <c r="A81" s="352" t="s">
        <v>750</v>
      </c>
      <c r="B81" s="348" t="s">
        <v>751</v>
      </c>
      <c r="C81" s="348"/>
    </row>
    <row r="82" spans="1:3" x14ac:dyDescent="0.25">
      <c r="A82" s="352" t="s">
        <v>754</v>
      </c>
      <c r="B82" s="348" t="s">
        <v>755</v>
      </c>
      <c r="C82" s="348"/>
    </row>
    <row r="83" spans="1:3" x14ac:dyDescent="0.25">
      <c r="A83" s="352" t="s">
        <v>739</v>
      </c>
      <c r="B83" s="348" t="s">
        <v>740</v>
      </c>
      <c r="C83" s="348"/>
    </row>
    <row r="84" spans="1:3" x14ac:dyDescent="0.25">
      <c r="A84" s="352" t="s">
        <v>741</v>
      </c>
      <c r="B84" s="348" t="s">
        <v>742</v>
      </c>
      <c r="C84" s="348"/>
    </row>
    <row r="85" spans="1:3" x14ac:dyDescent="0.25">
      <c r="A85" s="355" t="s">
        <v>743</v>
      </c>
      <c r="B85" s="348" t="s">
        <v>744</v>
      </c>
      <c r="C85" s="348"/>
    </row>
    <row r="86" spans="1:3" x14ac:dyDescent="0.25">
      <c r="A86" s="356" t="s">
        <v>759</v>
      </c>
      <c r="B86" s="348" t="s">
        <v>879</v>
      </c>
      <c r="C86" s="348"/>
    </row>
    <row r="87" spans="1:3" x14ac:dyDescent="0.25">
      <c r="A87" s="356" t="s">
        <v>770</v>
      </c>
      <c r="B87" s="357" t="s">
        <v>771</v>
      </c>
      <c r="C87" s="197"/>
    </row>
    <row r="89" spans="1:3" x14ac:dyDescent="0.25">
      <c r="A89" s="356" t="s">
        <v>840</v>
      </c>
      <c r="B89" s="348" t="s">
        <v>843</v>
      </c>
    </row>
    <row r="90" spans="1:3" x14ac:dyDescent="0.25">
      <c r="A90" s="356" t="s">
        <v>839</v>
      </c>
      <c r="B90" s="348" t="s">
        <v>842</v>
      </c>
    </row>
    <row r="91" spans="1:3" x14ac:dyDescent="0.25">
      <c r="A91" s="356" t="s">
        <v>841</v>
      </c>
      <c r="B91" s="348" t="s">
        <v>844</v>
      </c>
    </row>
    <row r="96" spans="1:3" x14ac:dyDescent="0.25">
      <c r="A96" s="374" t="s">
        <v>806</v>
      </c>
    </row>
  </sheetData>
  <hyperlinks>
    <hyperlink ref="A96" location="'Table of contents'!A1" display="Link back to table of contents" xr:uid="{3ED7C9F7-D134-462D-A3A3-7D091E458CD4}"/>
    <hyperlink ref="AB1" location="'Table of contents'!A1" display="Link back to table of contents" xr:uid="{0712FE28-BE4F-4A5B-925A-001FFD3FD433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9B293-BF4A-1646-9628-FE260520F128}">
  <dimension ref="A1:DW64"/>
  <sheetViews>
    <sheetView zoomScaleNormal="100" workbookViewId="0">
      <selection activeCell="Y12" sqref="Y12"/>
    </sheetView>
  </sheetViews>
  <sheetFormatPr defaultColWidth="6.85546875" defaultRowHeight="21.2" customHeight="1" x14ac:dyDescent="0.25"/>
  <cols>
    <col min="1" max="1" width="8.140625" style="68" customWidth="1"/>
    <col min="2" max="2" width="6.85546875" style="68"/>
    <col min="3" max="47" width="6.85546875" style="68" bestFit="1" customWidth="1"/>
    <col min="48" max="50" width="6.85546875" style="68"/>
    <col min="51" max="52" width="6.85546875" style="68" bestFit="1" customWidth="1"/>
    <col min="53" max="53" width="7" style="68" bestFit="1" customWidth="1"/>
    <col min="54" max="60" width="6.85546875" style="68" bestFit="1" customWidth="1"/>
    <col min="61" max="68" width="6.85546875" style="68"/>
    <col min="69" max="69" width="6.85546875" style="68" bestFit="1" customWidth="1"/>
    <col min="70" max="70" width="7" style="68" bestFit="1" customWidth="1"/>
    <col min="71" max="77" width="6.85546875" style="68" bestFit="1" customWidth="1"/>
    <col min="78" max="80" width="6.85546875" style="68"/>
    <col min="81" max="81" width="6.85546875" style="68" bestFit="1" customWidth="1"/>
    <col min="82" max="82" width="7" style="68" bestFit="1" customWidth="1"/>
    <col min="83" max="89" width="6.85546875" style="68" bestFit="1" customWidth="1"/>
    <col min="90" max="93" width="6.85546875" style="68"/>
    <col min="94" max="94" width="6.85546875" style="68" bestFit="1" customWidth="1"/>
    <col min="95" max="95" width="6.85546875" style="68"/>
    <col min="96" max="96" width="6.85546875" style="325"/>
    <col min="97" max="97" width="6.85546875" style="68"/>
    <col min="98" max="107" width="6.85546875" style="68" bestFit="1" customWidth="1"/>
    <col min="108" max="108" width="6.85546875" style="68"/>
    <col min="109" max="117" width="6.85546875" style="68" bestFit="1" customWidth="1"/>
    <col min="118" max="118" width="6.85546875" style="68"/>
    <col min="119" max="127" width="6.85546875" style="68" bestFit="1" customWidth="1"/>
    <col min="128" max="16384" width="6.85546875" style="68"/>
  </cols>
  <sheetData>
    <row r="1" spans="1:127" ht="21" customHeight="1" x14ac:dyDescent="0.25">
      <c r="A1" s="67" t="s">
        <v>788</v>
      </c>
      <c r="K1" s="374" t="s">
        <v>806</v>
      </c>
    </row>
    <row r="2" spans="1:127" ht="21" customHeight="1" x14ac:dyDescent="0.25">
      <c r="A2" s="219" t="s">
        <v>808</v>
      </c>
    </row>
    <row r="3" spans="1:127" s="74" customFormat="1" ht="132.94999999999999" customHeight="1" x14ac:dyDescent="0.25">
      <c r="A3" s="79" t="s">
        <v>877</v>
      </c>
      <c r="B3" s="79" t="s">
        <v>253</v>
      </c>
      <c r="C3" s="188" t="s">
        <v>254</v>
      </c>
      <c r="D3" s="220" t="s">
        <v>255</v>
      </c>
      <c r="E3" s="79" t="s">
        <v>284</v>
      </c>
      <c r="F3" s="79" t="s">
        <v>310</v>
      </c>
      <c r="G3" s="221" t="s">
        <v>339</v>
      </c>
      <c r="H3" s="220" t="s">
        <v>256</v>
      </c>
      <c r="I3" s="79" t="s">
        <v>285</v>
      </c>
      <c r="J3" s="79" t="s">
        <v>311</v>
      </c>
      <c r="K3" s="221" t="s">
        <v>340</v>
      </c>
      <c r="L3" s="220" t="s">
        <v>257</v>
      </c>
      <c r="M3" s="79" t="s">
        <v>286</v>
      </c>
      <c r="N3" s="79" t="s">
        <v>312</v>
      </c>
      <c r="O3" s="221" t="s">
        <v>341</v>
      </c>
      <c r="P3" s="220" t="s">
        <v>834</v>
      </c>
      <c r="Q3" s="79" t="s">
        <v>835</v>
      </c>
      <c r="R3" s="79" t="s">
        <v>836</v>
      </c>
      <c r="S3" s="221" t="s">
        <v>837</v>
      </c>
      <c r="T3" s="220" t="s">
        <v>433</v>
      </c>
      <c r="U3" s="79" t="s">
        <v>434</v>
      </c>
      <c r="V3" s="79" t="s">
        <v>435</v>
      </c>
      <c r="W3" s="221" t="s">
        <v>436</v>
      </c>
      <c r="X3" s="220" t="s">
        <v>437</v>
      </c>
      <c r="Y3" s="79" t="s">
        <v>438</v>
      </c>
      <c r="Z3" s="79" t="s">
        <v>439</v>
      </c>
      <c r="AA3" s="221" t="s">
        <v>440</v>
      </c>
      <c r="AB3" s="220" t="s">
        <v>441</v>
      </c>
      <c r="AC3" s="79" t="s">
        <v>442</v>
      </c>
      <c r="AD3" s="79" t="s">
        <v>443</v>
      </c>
      <c r="AE3" s="221" t="s">
        <v>444</v>
      </c>
      <c r="AF3" s="220" t="s">
        <v>445</v>
      </c>
      <c r="AG3" s="79" t="s">
        <v>446</v>
      </c>
      <c r="AH3" s="79" t="s">
        <v>447</v>
      </c>
      <c r="AI3" s="221" t="s">
        <v>448</v>
      </c>
      <c r="AJ3" s="220" t="s">
        <v>449</v>
      </c>
      <c r="AK3" s="79" t="s">
        <v>450</v>
      </c>
      <c r="AL3" s="79" t="s">
        <v>451</v>
      </c>
      <c r="AM3" s="221" t="s">
        <v>452</v>
      </c>
      <c r="AN3" s="220" t="s">
        <v>453</v>
      </c>
      <c r="AO3" s="79" t="s">
        <v>454</v>
      </c>
      <c r="AP3" s="79" t="s">
        <v>455</v>
      </c>
      <c r="AQ3" s="221" t="s">
        <v>456</v>
      </c>
      <c r="AR3" s="220" t="s">
        <v>457</v>
      </c>
      <c r="AS3" s="79" t="s">
        <v>458</v>
      </c>
      <c r="AT3" s="79" t="s">
        <v>459</v>
      </c>
      <c r="AU3" s="221" t="s">
        <v>460</v>
      </c>
      <c r="AV3" s="79" t="s">
        <v>877</v>
      </c>
      <c r="AW3" s="79" t="s">
        <v>461</v>
      </c>
      <c r="AX3" s="79" t="s">
        <v>253</v>
      </c>
      <c r="AY3" s="188" t="s">
        <v>254</v>
      </c>
      <c r="AZ3" s="220" t="s">
        <v>462</v>
      </c>
      <c r="BA3" s="79" t="s">
        <v>463</v>
      </c>
      <c r="BB3" s="79" t="s">
        <v>464</v>
      </c>
      <c r="BC3" s="221" t="s">
        <v>465</v>
      </c>
      <c r="BD3" s="222" t="s">
        <v>466</v>
      </c>
      <c r="BE3" s="79" t="s">
        <v>467</v>
      </c>
      <c r="BF3" s="79" t="s">
        <v>468</v>
      </c>
      <c r="BG3" s="79" t="s">
        <v>469</v>
      </c>
      <c r="BH3" s="223" t="s">
        <v>470</v>
      </c>
      <c r="BI3" s="220" t="s">
        <v>745</v>
      </c>
      <c r="BJ3" s="224" t="s">
        <v>746</v>
      </c>
      <c r="BK3" s="224" t="s">
        <v>747</v>
      </c>
      <c r="BL3" s="224" t="s">
        <v>748</v>
      </c>
      <c r="BM3" s="223" t="s">
        <v>749</v>
      </c>
      <c r="BN3" s="79" t="s">
        <v>471</v>
      </c>
      <c r="BO3" s="79" t="s">
        <v>877</v>
      </c>
      <c r="BP3" s="79" t="s">
        <v>472</v>
      </c>
      <c r="BQ3" s="220" t="s">
        <v>473</v>
      </c>
      <c r="BR3" s="79" t="s">
        <v>474</v>
      </c>
      <c r="BS3" s="79" t="s">
        <v>475</v>
      </c>
      <c r="BT3" s="221" t="s">
        <v>476</v>
      </c>
      <c r="BU3" s="220" t="s">
        <v>477</v>
      </c>
      <c r="BV3" s="79" t="s">
        <v>478</v>
      </c>
      <c r="BW3" s="79" t="s">
        <v>479</v>
      </c>
      <c r="BX3" s="221" t="s">
        <v>480</v>
      </c>
      <c r="BY3" s="223" t="s">
        <v>481</v>
      </c>
      <c r="BZ3" s="79" t="s">
        <v>482</v>
      </c>
      <c r="CA3" s="79" t="s">
        <v>877</v>
      </c>
      <c r="CB3" s="79" t="s">
        <v>483</v>
      </c>
      <c r="CC3" s="220" t="s">
        <v>484</v>
      </c>
      <c r="CD3" s="79" t="s">
        <v>485</v>
      </c>
      <c r="CE3" s="79" t="s">
        <v>486</v>
      </c>
      <c r="CF3" s="221" t="s">
        <v>487</v>
      </c>
      <c r="CG3" s="220" t="s">
        <v>488</v>
      </c>
      <c r="CH3" s="79" t="s">
        <v>489</v>
      </c>
      <c r="CI3" s="79" t="s">
        <v>490</v>
      </c>
      <c r="CJ3" s="221" t="s">
        <v>491</v>
      </c>
      <c r="CK3" s="223" t="s">
        <v>492</v>
      </c>
      <c r="CP3" s="225" t="s">
        <v>251</v>
      </c>
      <c r="CQ3" s="79" t="s">
        <v>877</v>
      </c>
      <c r="CR3" s="79" t="s">
        <v>431</v>
      </c>
      <c r="CS3" s="79" t="s">
        <v>253</v>
      </c>
      <c r="CT3" s="188" t="s">
        <v>254</v>
      </c>
      <c r="CU3" s="220" t="s">
        <v>255</v>
      </c>
      <c r="CV3" s="220" t="s">
        <v>256</v>
      </c>
      <c r="CW3" s="220" t="s">
        <v>257</v>
      </c>
      <c r="CX3" s="220" t="s">
        <v>258</v>
      </c>
      <c r="CY3" s="220" t="s">
        <v>433</v>
      </c>
      <c r="CZ3" s="220" t="s">
        <v>437</v>
      </c>
      <c r="DA3" s="220" t="s">
        <v>441</v>
      </c>
      <c r="DB3" s="220" t="s">
        <v>445</v>
      </c>
      <c r="DC3" s="220" t="s">
        <v>449</v>
      </c>
      <c r="DE3" s="79" t="s">
        <v>284</v>
      </c>
      <c r="DF3" s="79" t="s">
        <v>285</v>
      </c>
      <c r="DG3" s="79" t="s">
        <v>286</v>
      </c>
      <c r="DH3" s="79" t="s">
        <v>287</v>
      </c>
      <c r="DI3" s="79" t="s">
        <v>434</v>
      </c>
      <c r="DJ3" s="79" t="s">
        <v>438</v>
      </c>
      <c r="DK3" s="79" t="s">
        <v>442</v>
      </c>
      <c r="DL3" s="79" t="s">
        <v>446</v>
      </c>
      <c r="DM3" s="79" t="s">
        <v>450</v>
      </c>
      <c r="DO3" s="79" t="s">
        <v>310</v>
      </c>
      <c r="DP3" s="79" t="s">
        <v>311</v>
      </c>
      <c r="DQ3" s="79" t="s">
        <v>312</v>
      </c>
      <c r="DR3" s="79" t="s">
        <v>313</v>
      </c>
      <c r="DS3" s="79" t="s">
        <v>435</v>
      </c>
      <c r="DT3" s="79" t="s">
        <v>439</v>
      </c>
      <c r="DU3" s="79" t="s">
        <v>443</v>
      </c>
      <c r="DV3" s="79" t="s">
        <v>447</v>
      </c>
      <c r="DW3" s="79" t="s">
        <v>451</v>
      </c>
    </row>
    <row r="4" spans="1:127" s="74" customFormat="1" ht="21.2" customHeight="1" x14ac:dyDescent="0.25">
      <c r="A4" s="226" t="s">
        <v>493</v>
      </c>
      <c r="B4" s="73" t="s">
        <v>868</v>
      </c>
      <c r="C4" s="193">
        <v>2</v>
      </c>
      <c r="D4" s="228">
        <v>13</v>
      </c>
      <c r="E4" s="193">
        <v>18</v>
      </c>
      <c r="F4" s="193">
        <v>13</v>
      </c>
      <c r="G4" s="177">
        <v>3.1349999999999998</v>
      </c>
      <c r="H4" s="228">
        <v>13</v>
      </c>
      <c r="I4" s="193">
        <v>21</v>
      </c>
      <c r="J4" s="193">
        <v>4</v>
      </c>
      <c r="K4" s="177">
        <v>0.16700000000000001</v>
      </c>
      <c r="L4" s="228">
        <v>12</v>
      </c>
      <c r="M4" s="193">
        <v>16</v>
      </c>
      <c r="N4" s="193">
        <v>6</v>
      </c>
      <c r="O4" s="177">
        <v>0.193</v>
      </c>
      <c r="P4" s="228">
        <v>11</v>
      </c>
      <c r="Q4" s="193">
        <v>15</v>
      </c>
      <c r="R4" s="193">
        <v>11</v>
      </c>
      <c r="S4" s="177">
        <v>0.25700000000000001</v>
      </c>
      <c r="T4" s="228">
        <v>12</v>
      </c>
      <c r="U4" s="193">
        <v>41</v>
      </c>
      <c r="V4" s="193">
        <v>19</v>
      </c>
      <c r="W4" s="177">
        <v>0.32300000000000001</v>
      </c>
      <c r="X4" s="228">
        <v>11</v>
      </c>
      <c r="Y4" s="193">
        <v>36</v>
      </c>
      <c r="Z4" s="193">
        <v>12</v>
      </c>
      <c r="AA4" s="177">
        <v>7.8E-2</v>
      </c>
      <c r="AB4" s="228">
        <v>14</v>
      </c>
      <c r="AC4" s="193">
        <v>47</v>
      </c>
      <c r="AD4" s="193">
        <v>9</v>
      </c>
      <c r="AE4" s="177">
        <v>2.0720000000000001</v>
      </c>
      <c r="AF4" s="228">
        <v>14</v>
      </c>
      <c r="AG4" s="193">
        <v>53</v>
      </c>
      <c r="AH4" s="193">
        <v>9</v>
      </c>
      <c r="AI4" s="177">
        <v>0.158</v>
      </c>
      <c r="AJ4" s="228">
        <v>16</v>
      </c>
      <c r="AK4" s="193">
        <v>71</v>
      </c>
      <c r="AL4" s="193">
        <v>9</v>
      </c>
      <c r="AM4" s="177">
        <v>1.1519999999999999</v>
      </c>
      <c r="AN4" s="228">
        <f t="shared" ref="AN4:AQ15" si="0">AVERAGE(D4,H4,L4,P4,T4,X4,AB4,AF4,AJ4)</f>
        <v>12.888888888888889</v>
      </c>
      <c r="AO4" s="193">
        <f t="shared" si="0"/>
        <v>35.333333333333336</v>
      </c>
      <c r="AP4" s="193">
        <f t="shared" si="0"/>
        <v>10.222222222222221</v>
      </c>
      <c r="AQ4" s="177">
        <f t="shared" si="0"/>
        <v>0.83722222222222231</v>
      </c>
      <c r="AR4" s="228">
        <f t="shared" ref="AR4:AU15" si="1">AVERAGE(AB4,AF4,AJ4)</f>
        <v>14.666666666666666</v>
      </c>
      <c r="AS4" s="193">
        <f t="shared" si="1"/>
        <v>57</v>
      </c>
      <c r="AT4" s="193">
        <f t="shared" si="1"/>
        <v>9</v>
      </c>
      <c r="AU4" s="177">
        <f t="shared" si="1"/>
        <v>1.1273333333333333</v>
      </c>
      <c r="AV4" s="226" t="s">
        <v>493</v>
      </c>
      <c r="AW4" s="227" t="s">
        <v>249</v>
      </c>
      <c r="AX4" s="73" t="s">
        <v>868</v>
      </c>
      <c r="AY4" s="193">
        <v>2</v>
      </c>
      <c r="AZ4" s="228">
        <v>12</v>
      </c>
      <c r="BA4" s="193">
        <v>238</v>
      </c>
      <c r="BB4" s="193">
        <v>31</v>
      </c>
      <c r="BC4" s="177">
        <v>6.5000000000000002E-2</v>
      </c>
      <c r="BD4" s="229">
        <f>LOG(AZ4)</f>
        <v>1.0791812460476249</v>
      </c>
      <c r="BE4" s="177">
        <f t="shared" ref="BE4:BG15" si="2">LOG(BA4)</f>
        <v>2.3765769570565118</v>
      </c>
      <c r="BF4" s="177">
        <f t="shared" si="2"/>
        <v>1.4913616938342726</v>
      </c>
      <c r="BG4" s="177">
        <f t="shared" si="2"/>
        <v>-1.1870866433571443</v>
      </c>
      <c r="BH4" s="230">
        <v>50</v>
      </c>
      <c r="BI4" s="228" t="s">
        <v>378</v>
      </c>
      <c r="BJ4" s="193" t="s">
        <v>378</v>
      </c>
      <c r="BK4" s="193" t="s">
        <v>378</v>
      </c>
      <c r="BL4" s="193" t="s">
        <v>378</v>
      </c>
      <c r="BM4" s="230"/>
      <c r="BN4" s="193" t="s">
        <v>494</v>
      </c>
      <c r="BO4" s="231" t="s">
        <v>495</v>
      </c>
      <c r="BP4" s="231" t="s">
        <v>249</v>
      </c>
      <c r="BQ4" s="228">
        <v>10</v>
      </c>
      <c r="BR4" s="193">
        <v>156</v>
      </c>
      <c r="BS4" s="193">
        <v>11</v>
      </c>
      <c r="BT4" s="177">
        <v>0.83499999999999996</v>
      </c>
      <c r="BU4" s="232">
        <f>LOG(BQ4)</f>
        <v>1</v>
      </c>
      <c r="BV4" s="177">
        <f t="shared" ref="BV4:BX16" si="3">LOG(BR4)</f>
        <v>2.1931245983544616</v>
      </c>
      <c r="BW4" s="177">
        <f t="shared" si="3"/>
        <v>1.0413926851582251</v>
      </c>
      <c r="BX4" s="177">
        <f t="shared" si="3"/>
        <v>-7.8313524516397934E-2</v>
      </c>
      <c r="BY4" s="230">
        <v>32</v>
      </c>
      <c r="BZ4" s="193"/>
      <c r="CA4" s="231" t="s">
        <v>493</v>
      </c>
      <c r="CB4" s="231" t="s">
        <v>249</v>
      </c>
      <c r="CC4" s="228">
        <v>9</v>
      </c>
      <c r="CD4" s="193">
        <v>128</v>
      </c>
      <c r="CE4" s="193">
        <v>32</v>
      </c>
      <c r="CF4" s="177">
        <v>0.19</v>
      </c>
      <c r="CG4" s="232">
        <f>LOG(CC4)</f>
        <v>0.95424250943932487</v>
      </c>
      <c r="CH4" s="177">
        <f t="shared" ref="CH4:CJ14" si="4">LOG(CD4)</f>
        <v>2.1072099696478683</v>
      </c>
      <c r="CI4" s="177">
        <f t="shared" si="4"/>
        <v>1.505149978319906</v>
      </c>
      <c r="CJ4" s="177">
        <f t="shared" si="4"/>
        <v>-0.72124639904717103</v>
      </c>
      <c r="CK4" s="230">
        <v>25</v>
      </c>
      <c r="CP4" s="227">
        <v>1</v>
      </c>
      <c r="CQ4" s="226" t="s">
        <v>493</v>
      </c>
      <c r="CR4" s="326" t="s">
        <v>249</v>
      </c>
      <c r="CS4" s="73" t="s">
        <v>868</v>
      </c>
      <c r="CT4" s="193">
        <v>2</v>
      </c>
      <c r="CU4" s="228">
        <v>13</v>
      </c>
      <c r="CV4" s="228">
        <v>13</v>
      </c>
      <c r="CW4" s="228">
        <v>12</v>
      </c>
      <c r="CX4" s="228">
        <v>11</v>
      </c>
      <c r="CY4" s="228">
        <v>12</v>
      </c>
      <c r="CZ4" s="228">
        <v>11</v>
      </c>
      <c r="DA4" s="228">
        <v>14</v>
      </c>
      <c r="DB4" s="228">
        <v>14</v>
      </c>
      <c r="DC4" s="228">
        <v>16</v>
      </c>
      <c r="DE4" s="193">
        <v>18</v>
      </c>
      <c r="DF4" s="193">
        <v>21</v>
      </c>
      <c r="DG4" s="193">
        <v>16</v>
      </c>
      <c r="DH4" s="193">
        <v>15</v>
      </c>
      <c r="DI4" s="193">
        <v>41</v>
      </c>
      <c r="DJ4" s="193">
        <v>36</v>
      </c>
      <c r="DK4" s="193">
        <v>47</v>
      </c>
      <c r="DL4" s="193">
        <v>53</v>
      </c>
      <c r="DM4" s="193">
        <v>71</v>
      </c>
      <c r="DO4" s="193">
        <v>13</v>
      </c>
      <c r="DP4" s="193">
        <v>4</v>
      </c>
      <c r="DQ4" s="193">
        <v>6</v>
      </c>
      <c r="DR4" s="193">
        <v>11</v>
      </c>
      <c r="DS4" s="193">
        <v>19</v>
      </c>
      <c r="DT4" s="193">
        <v>12</v>
      </c>
      <c r="DU4" s="193">
        <v>9</v>
      </c>
      <c r="DV4" s="193">
        <v>9</v>
      </c>
      <c r="DW4" s="193">
        <v>9</v>
      </c>
    </row>
    <row r="5" spans="1:127" s="74" customFormat="1" ht="21.2" customHeight="1" x14ac:dyDescent="0.25">
      <c r="A5" s="226" t="s">
        <v>496</v>
      </c>
      <c r="B5" s="73" t="s">
        <v>868</v>
      </c>
      <c r="C5" s="193">
        <v>2</v>
      </c>
      <c r="D5" s="228">
        <v>14</v>
      </c>
      <c r="E5" s="193">
        <v>22</v>
      </c>
      <c r="F5" s="193">
        <v>14</v>
      </c>
      <c r="G5" s="177">
        <v>3.5430000000000001</v>
      </c>
      <c r="H5" s="228">
        <v>9</v>
      </c>
      <c r="I5" s="193">
        <v>9</v>
      </c>
      <c r="J5" s="193">
        <v>6</v>
      </c>
      <c r="K5" s="177">
        <v>1.0880000000000001</v>
      </c>
      <c r="L5" s="228">
        <v>9</v>
      </c>
      <c r="M5" s="193">
        <v>14</v>
      </c>
      <c r="N5" s="193">
        <v>5</v>
      </c>
      <c r="O5" s="177">
        <v>0.90500000000000003</v>
      </c>
      <c r="P5" s="228">
        <v>9</v>
      </c>
      <c r="Q5" s="193">
        <v>13</v>
      </c>
      <c r="R5" s="193">
        <v>2</v>
      </c>
      <c r="S5" s="177">
        <v>1.67</v>
      </c>
      <c r="T5" s="228">
        <v>5</v>
      </c>
      <c r="U5" s="193">
        <v>25</v>
      </c>
      <c r="V5" s="193">
        <v>3</v>
      </c>
      <c r="W5" s="177">
        <v>0.41299999999999998</v>
      </c>
      <c r="X5" s="228">
        <v>5</v>
      </c>
      <c r="Y5" s="193">
        <v>22</v>
      </c>
      <c r="Z5" s="193">
        <v>12</v>
      </c>
      <c r="AA5" s="177">
        <v>22.992999999999999</v>
      </c>
      <c r="AB5" s="228">
        <v>6</v>
      </c>
      <c r="AC5" s="193">
        <v>23</v>
      </c>
      <c r="AD5" s="193">
        <v>6</v>
      </c>
      <c r="AE5" s="177">
        <v>0.43</v>
      </c>
      <c r="AF5" s="228">
        <v>6</v>
      </c>
      <c r="AG5" s="193">
        <v>28</v>
      </c>
      <c r="AH5" s="193">
        <v>19</v>
      </c>
      <c r="AI5" s="177">
        <v>0.97</v>
      </c>
      <c r="AJ5" s="228">
        <v>7</v>
      </c>
      <c r="AK5" s="193">
        <v>28</v>
      </c>
      <c r="AL5" s="193">
        <v>18</v>
      </c>
      <c r="AM5" s="177">
        <v>2.5619999999999998</v>
      </c>
      <c r="AN5" s="228">
        <f t="shared" si="0"/>
        <v>7.7777777777777777</v>
      </c>
      <c r="AO5" s="193">
        <f t="shared" si="0"/>
        <v>20.444444444444443</v>
      </c>
      <c r="AP5" s="193">
        <f t="shared" si="0"/>
        <v>9.4444444444444446</v>
      </c>
      <c r="AQ5" s="177">
        <f t="shared" si="0"/>
        <v>3.8415555555555554</v>
      </c>
      <c r="AR5" s="228">
        <f t="shared" si="1"/>
        <v>6.333333333333333</v>
      </c>
      <c r="AS5" s="193">
        <f t="shared" si="1"/>
        <v>26.333333333333332</v>
      </c>
      <c r="AT5" s="193">
        <f t="shared" si="1"/>
        <v>14.333333333333334</v>
      </c>
      <c r="AU5" s="177">
        <f t="shared" si="1"/>
        <v>1.3206666666666667</v>
      </c>
      <c r="AV5" s="226" t="s">
        <v>496</v>
      </c>
      <c r="AW5" s="227" t="s">
        <v>249</v>
      </c>
      <c r="AX5" s="73" t="s">
        <v>868</v>
      </c>
      <c r="AY5" s="193">
        <v>2</v>
      </c>
      <c r="AZ5" s="228">
        <v>7</v>
      </c>
      <c r="BA5" s="193">
        <v>55</v>
      </c>
      <c r="BB5" s="193">
        <v>10</v>
      </c>
      <c r="BC5" s="177">
        <v>0.97299999999999998</v>
      </c>
      <c r="BD5" s="229">
        <f t="shared" ref="BD5:BD15" si="5">LOG(AZ5)</f>
        <v>0.84509804001425681</v>
      </c>
      <c r="BE5" s="177">
        <f t="shared" si="2"/>
        <v>1.7403626894942439</v>
      </c>
      <c r="BF5" s="177">
        <f t="shared" si="2"/>
        <v>1</v>
      </c>
      <c r="BG5" s="177">
        <f t="shared" si="2"/>
        <v>-1.1887159731648099E-2</v>
      </c>
      <c r="BH5" s="230">
        <v>15</v>
      </c>
      <c r="BI5" s="228" t="s">
        <v>378</v>
      </c>
      <c r="BJ5" s="193" t="s">
        <v>378</v>
      </c>
      <c r="BK5" s="193" t="s">
        <v>378</v>
      </c>
      <c r="BL5" s="193" t="s">
        <v>378</v>
      </c>
      <c r="BM5" s="230"/>
      <c r="BN5" s="193" t="s">
        <v>494</v>
      </c>
      <c r="BO5" s="231" t="s">
        <v>497</v>
      </c>
      <c r="BP5" s="231" t="s">
        <v>249</v>
      </c>
      <c r="BQ5" s="228">
        <v>5</v>
      </c>
      <c r="BR5" s="193">
        <v>36</v>
      </c>
      <c r="BS5" s="193">
        <v>5</v>
      </c>
      <c r="BT5" s="177">
        <v>1.39</v>
      </c>
      <c r="BU5" s="232">
        <f t="shared" ref="BU5:BU16" si="6">LOG(BQ5)</f>
        <v>0.69897000433601886</v>
      </c>
      <c r="BV5" s="177">
        <f t="shared" si="3"/>
        <v>1.5563025007672873</v>
      </c>
      <c r="BW5" s="177">
        <f t="shared" si="3"/>
        <v>0.69897000433601886</v>
      </c>
      <c r="BX5" s="177">
        <f t="shared" si="3"/>
        <v>0.14301480025409505</v>
      </c>
      <c r="BY5" s="230">
        <v>9</v>
      </c>
      <c r="BZ5" s="193"/>
      <c r="CA5" s="231" t="s">
        <v>496</v>
      </c>
      <c r="CB5" s="231" t="s">
        <v>249</v>
      </c>
      <c r="CC5" s="228">
        <v>7</v>
      </c>
      <c r="CD5" s="193">
        <v>56</v>
      </c>
      <c r="CE5" s="193">
        <v>26</v>
      </c>
      <c r="CF5" s="177">
        <v>0.91700000000000004</v>
      </c>
      <c r="CG5" s="232">
        <f t="shared" ref="CG5:CG14" si="7">LOG(CC5)</f>
        <v>0.84509804001425681</v>
      </c>
      <c r="CH5" s="177">
        <f t="shared" si="4"/>
        <v>1.7481880270062005</v>
      </c>
      <c r="CI5" s="177">
        <f t="shared" si="4"/>
        <v>1.414973347970818</v>
      </c>
      <c r="CJ5" s="177">
        <f t="shared" si="4"/>
        <v>-3.7630664329978893E-2</v>
      </c>
      <c r="CK5" s="230">
        <v>15</v>
      </c>
      <c r="CP5" s="227">
        <v>1</v>
      </c>
      <c r="CQ5" s="226" t="s">
        <v>496</v>
      </c>
      <c r="CR5" s="326" t="s">
        <v>249</v>
      </c>
      <c r="CS5" s="73" t="s">
        <v>868</v>
      </c>
      <c r="CT5" s="193">
        <v>2</v>
      </c>
      <c r="CU5" s="228">
        <v>14</v>
      </c>
      <c r="CV5" s="228">
        <v>9</v>
      </c>
      <c r="CW5" s="228">
        <v>9</v>
      </c>
      <c r="CX5" s="228">
        <v>9</v>
      </c>
      <c r="CY5" s="228">
        <v>5</v>
      </c>
      <c r="CZ5" s="228">
        <v>5</v>
      </c>
      <c r="DA5" s="228">
        <v>6</v>
      </c>
      <c r="DB5" s="228">
        <v>6</v>
      </c>
      <c r="DC5" s="228">
        <v>7</v>
      </c>
      <c r="DE5" s="193">
        <v>22</v>
      </c>
      <c r="DF5" s="193">
        <v>9</v>
      </c>
      <c r="DG5" s="193">
        <v>14</v>
      </c>
      <c r="DH5" s="193">
        <v>13</v>
      </c>
      <c r="DI5" s="193">
        <v>25</v>
      </c>
      <c r="DJ5" s="193">
        <v>22</v>
      </c>
      <c r="DK5" s="193">
        <v>23</v>
      </c>
      <c r="DL5" s="193">
        <v>28</v>
      </c>
      <c r="DM5" s="193">
        <v>28</v>
      </c>
      <c r="DO5" s="193">
        <v>14</v>
      </c>
      <c r="DP5" s="193">
        <v>6</v>
      </c>
      <c r="DQ5" s="193">
        <v>5</v>
      </c>
      <c r="DR5" s="193">
        <v>2</v>
      </c>
      <c r="DS5" s="193">
        <v>3</v>
      </c>
      <c r="DT5" s="193">
        <v>12</v>
      </c>
      <c r="DU5" s="193">
        <v>6</v>
      </c>
      <c r="DV5" s="193">
        <v>19</v>
      </c>
      <c r="DW5" s="193">
        <v>18</v>
      </c>
    </row>
    <row r="6" spans="1:127" s="74" customFormat="1" ht="21.2" customHeight="1" x14ac:dyDescent="0.25">
      <c r="A6" s="226" t="s">
        <v>498</v>
      </c>
      <c r="B6" s="73" t="s">
        <v>867</v>
      </c>
      <c r="C6" s="193">
        <v>3</v>
      </c>
      <c r="D6" s="228">
        <v>7</v>
      </c>
      <c r="E6" s="193">
        <v>10</v>
      </c>
      <c r="F6" s="193">
        <v>21</v>
      </c>
      <c r="G6" s="177">
        <v>15.275</v>
      </c>
      <c r="H6" s="228">
        <v>10</v>
      </c>
      <c r="I6" s="193">
        <v>11</v>
      </c>
      <c r="J6" s="193">
        <v>10</v>
      </c>
      <c r="K6" s="177">
        <v>0.26800000000000002</v>
      </c>
      <c r="L6" s="228">
        <v>11</v>
      </c>
      <c r="M6" s="193">
        <v>13</v>
      </c>
      <c r="N6" s="193">
        <v>14</v>
      </c>
      <c r="O6" s="177">
        <v>0.40200000000000002</v>
      </c>
      <c r="P6" s="228">
        <v>11</v>
      </c>
      <c r="Q6" s="193">
        <v>14</v>
      </c>
      <c r="R6" s="193">
        <v>13</v>
      </c>
      <c r="S6" s="177">
        <v>0.73699999999999999</v>
      </c>
      <c r="T6" s="228">
        <v>8</v>
      </c>
      <c r="U6" s="193">
        <v>26</v>
      </c>
      <c r="V6" s="193">
        <v>2</v>
      </c>
      <c r="W6" s="177">
        <v>0.77700000000000002</v>
      </c>
      <c r="X6" s="228">
        <v>10</v>
      </c>
      <c r="Y6" s="193">
        <v>32</v>
      </c>
      <c r="Z6" s="193">
        <v>14</v>
      </c>
      <c r="AA6" s="177">
        <v>0.20300000000000001</v>
      </c>
      <c r="AB6" s="228">
        <v>12</v>
      </c>
      <c r="AC6" s="193">
        <v>40</v>
      </c>
      <c r="AD6" s="193">
        <v>12</v>
      </c>
      <c r="AE6" s="177">
        <v>0.188</v>
      </c>
      <c r="AF6" s="228">
        <v>10</v>
      </c>
      <c r="AG6" s="193">
        <v>35</v>
      </c>
      <c r="AH6" s="193">
        <v>8</v>
      </c>
      <c r="AI6" s="177">
        <v>0.29299999999999998</v>
      </c>
      <c r="AJ6" s="228">
        <v>13</v>
      </c>
      <c r="AK6" s="193">
        <v>42</v>
      </c>
      <c r="AL6" s="193">
        <v>4</v>
      </c>
      <c r="AM6" s="177">
        <v>6.3E-2</v>
      </c>
      <c r="AN6" s="228">
        <f t="shared" si="0"/>
        <v>10.222222222222221</v>
      </c>
      <c r="AO6" s="193">
        <f t="shared" si="0"/>
        <v>24.777777777777779</v>
      </c>
      <c r="AP6" s="193">
        <f t="shared" si="0"/>
        <v>10.888888888888889</v>
      </c>
      <c r="AQ6" s="177">
        <f t="shared" si="0"/>
        <v>2.0228888888888883</v>
      </c>
      <c r="AR6" s="228">
        <f t="shared" si="1"/>
        <v>11.666666666666666</v>
      </c>
      <c r="AS6" s="193">
        <f t="shared" si="1"/>
        <v>39</v>
      </c>
      <c r="AT6" s="193">
        <f t="shared" si="1"/>
        <v>8</v>
      </c>
      <c r="AU6" s="177">
        <f t="shared" si="1"/>
        <v>0.18133333333333335</v>
      </c>
      <c r="AV6" s="226" t="s">
        <v>498</v>
      </c>
      <c r="AW6" s="227" t="s">
        <v>249</v>
      </c>
      <c r="AX6" s="73" t="s">
        <v>867</v>
      </c>
      <c r="AY6" s="193">
        <v>3</v>
      </c>
      <c r="AZ6" s="228">
        <v>10</v>
      </c>
      <c r="BA6" s="193">
        <v>136</v>
      </c>
      <c r="BB6" s="193">
        <v>13</v>
      </c>
      <c r="BC6" s="177">
        <v>0.748</v>
      </c>
      <c r="BD6" s="229">
        <f t="shared" si="5"/>
        <v>1</v>
      </c>
      <c r="BE6" s="177">
        <f t="shared" si="2"/>
        <v>2.1335389083702174</v>
      </c>
      <c r="BF6" s="177">
        <f t="shared" si="2"/>
        <v>1.1139433523068367</v>
      </c>
      <c r="BG6" s="177">
        <f t="shared" si="2"/>
        <v>-0.12609840213553863</v>
      </c>
      <c r="BH6" s="230">
        <v>32</v>
      </c>
      <c r="BI6" s="228" t="s">
        <v>378</v>
      </c>
      <c r="BJ6" s="193" t="s">
        <v>378</v>
      </c>
      <c r="BK6" s="193" t="s">
        <v>378</v>
      </c>
      <c r="BL6" s="193" t="s">
        <v>378</v>
      </c>
      <c r="BM6" s="230"/>
      <c r="BN6" s="193"/>
      <c r="BO6" s="231" t="s">
        <v>493</v>
      </c>
      <c r="BP6" s="231" t="s">
        <v>249</v>
      </c>
      <c r="BQ6" s="228">
        <v>12</v>
      </c>
      <c r="BR6" s="193">
        <v>251</v>
      </c>
      <c r="BS6" s="193">
        <v>18</v>
      </c>
      <c r="BT6" s="177">
        <v>1.663</v>
      </c>
      <c r="BU6" s="232">
        <f t="shared" si="6"/>
        <v>1.0791812460476249</v>
      </c>
      <c r="BV6" s="177">
        <f t="shared" si="3"/>
        <v>2.399673721481038</v>
      </c>
      <c r="BW6" s="177">
        <f t="shared" si="3"/>
        <v>1.255272505103306</v>
      </c>
      <c r="BX6" s="177">
        <f t="shared" si="3"/>
        <v>0.22089224921951925</v>
      </c>
      <c r="BY6" s="230">
        <v>50</v>
      </c>
      <c r="BZ6" s="193"/>
      <c r="CA6" s="231" t="s">
        <v>498</v>
      </c>
      <c r="CB6" s="231" t="s">
        <v>249</v>
      </c>
      <c r="CC6" s="228">
        <v>10</v>
      </c>
      <c r="CD6" s="193">
        <v>135</v>
      </c>
      <c r="CE6" s="193">
        <v>29</v>
      </c>
      <c r="CF6" s="177">
        <v>1.9119999999999999</v>
      </c>
      <c r="CG6" s="232">
        <f t="shared" si="7"/>
        <v>1</v>
      </c>
      <c r="CH6" s="177">
        <f t="shared" si="4"/>
        <v>2.1303337684950061</v>
      </c>
      <c r="CI6" s="177">
        <f t="shared" si="4"/>
        <v>1.4623979978989561</v>
      </c>
      <c r="CJ6" s="177">
        <f t="shared" si="4"/>
        <v>0.28148788794008123</v>
      </c>
      <c r="CK6" s="230">
        <v>32</v>
      </c>
      <c r="CP6" s="227">
        <v>1</v>
      </c>
      <c r="CQ6" s="226" t="s">
        <v>498</v>
      </c>
      <c r="CR6" s="326" t="s">
        <v>249</v>
      </c>
      <c r="CS6" s="73" t="s">
        <v>867</v>
      </c>
      <c r="CT6" s="193">
        <v>3</v>
      </c>
      <c r="CU6" s="228">
        <v>7</v>
      </c>
      <c r="CV6" s="228">
        <v>10</v>
      </c>
      <c r="CW6" s="228">
        <v>11</v>
      </c>
      <c r="CX6" s="228">
        <v>11</v>
      </c>
      <c r="CY6" s="228">
        <v>8</v>
      </c>
      <c r="CZ6" s="228">
        <v>10</v>
      </c>
      <c r="DA6" s="228">
        <v>12</v>
      </c>
      <c r="DB6" s="228">
        <v>10</v>
      </c>
      <c r="DC6" s="228">
        <v>13</v>
      </c>
      <c r="DE6" s="193">
        <v>10</v>
      </c>
      <c r="DF6" s="193">
        <v>11</v>
      </c>
      <c r="DG6" s="193">
        <v>13</v>
      </c>
      <c r="DH6" s="193">
        <v>14</v>
      </c>
      <c r="DI6" s="193">
        <v>26</v>
      </c>
      <c r="DJ6" s="193">
        <v>32</v>
      </c>
      <c r="DK6" s="193">
        <v>40</v>
      </c>
      <c r="DL6" s="193">
        <v>35</v>
      </c>
      <c r="DM6" s="193">
        <v>42</v>
      </c>
      <c r="DO6" s="193">
        <v>21</v>
      </c>
      <c r="DP6" s="193">
        <v>10</v>
      </c>
      <c r="DQ6" s="193">
        <v>14</v>
      </c>
      <c r="DR6" s="193">
        <v>13</v>
      </c>
      <c r="DS6" s="193">
        <v>2</v>
      </c>
      <c r="DT6" s="193">
        <v>14</v>
      </c>
      <c r="DU6" s="193">
        <v>12</v>
      </c>
      <c r="DV6" s="193">
        <v>8</v>
      </c>
      <c r="DW6" s="193">
        <v>4</v>
      </c>
    </row>
    <row r="7" spans="1:127" s="74" customFormat="1" ht="21.2" customHeight="1" x14ac:dyDescent="0.25">
      <c r="A7" s="226" t="s">
        <v>499</v>
      </c>
      <c r="B7" s="73" t="s">
        <v>867</v>
      </c>
      <c r="C7" s="193">
        <v>3</v>
      </c>
      <c r="D7" s="228">
        <v>10</v>
      </c>
      <c r="E7" s="193">
        <v>18</v>
      </c>
      <c r="F7" s="193">
        <v>11</v>
      </c>
      <c r="G7" s="177">
        <v>1.458</v>
      </c>
      <c r="H7" s="228">
        <v>9</v>
      </c>
      <c r="I7" s="193">
        <v>16</v>
      </c>
      <c r="J7" s="193">
        <v>16</v>
      </c>
      <c r="K7" s="177">
        <v>0.85199999999999998</v>
      </c>
      <c r="L7" s="228">
        <v>10</v>
      </c>
      <c r="M7" s="193">
        <v>13</v>
      </c>
      <c r="N7" s="193">
        <v>18</v>
      </c>
      <c r="O7" s="177">
        <v>0.188</v>
      </c>
      <c r="P7" s="228">
        <v>9</v>
      </c>
      <c r="Q7" s="193">
        <v>11</v>
      </c>
      <c r="R7" s="193">
        <v>7</v>
      </c>
      <c r="S7" s="177">
        <v>0.182</v>
      </c>
      <c r="T7" s="228">
        <v>4</v>
      </c>
      <c r="U7" s="193">
        <v>18</v>
      </c>
      <c r="V7" s="193">
        <v>13</v>
      </c>
      <c r="W7" s="177">
        <v>0.13200000000000001</v>
      </c>
      <c r="X7" s="228">
        <v>5</v>
      </c>
      <c r="Y7" s="193">
        <v>30</v>
      </c>
      <c r="Z7" s="193">
        <v>10</v>
      </c>
      <c r="AA7" s="177">
        <v>0.442</v>
      </c>
      <c r="AB7" s="228">
        <v>7</v>
      </c>
      <c r="AC7" s="193">
        <v>40</v>
      </c>
      <c r="AD7" s="193">
        <v>8</v>
      </c>
      <c r="AE7" s="177">
        <v>0.74299999999999999</v>
      </c>
      <c r="AF7" s="228">
        <v>7</v>
      </c>
      <c r="AG7" s="193">
        <v>40</v>
      </c>
      <c r="AH7" s="193">
        <v>6</v>
      </c>
      <c r="AI7" s="177">
        <v>0.313</v>
      </c>
      <c r="AJ7" s="228">
        <v>9</v>
      </c>
      <c r="AK7" s="193">
        <v>46</v>
      </c>
      <c r="AL7" s="193">
        <v>2</v>
      </c>
      <c r="AM7" s="177">
        <v>0.16200000000000001</v>
      </c>
      <c r="AN7" s="228">
        <f t="shared" si="0"/>
        <v>7.7777777777777777</v>
      </c>
      <c r="AO7" s="193">
        <f t="shared" si="0"/>
        <v>25.777777777777779</v>
      </c>
      <c r="AP7" s="193">
        <f t="shared" si="0"/>
        <v>10.111111111111111</v>
      </c>
      <c r="AQ7" s="177">
        <f t="shared" si="0"/>
        <v>0.49688888888888894</v>
      </c>
      <c r="AR7" s="228">
        <f t="shared" si="1"/>
        <v>7.666666666666667</v>
      </c>
      <c r="AS7" s="193">
        <f t="shared" si="1"/>
        <v>42</v>
      </c>
      <c r="AT7" s="193">
        <f t="shared" si="1"/>
        <v>5.333333333333333</v>
      </c>
      <c r="AU7" s="177">
        <f t="shared" si="1"/>
        <v>0.40599999999999997</v>
      </c>
      <c r="AV7" s="226" t="s">
        <v>499</v>
      </c>
      <c r="AW7" s="227" t="s">
        <v>249</v>
      </c>
      <c r="AX7" s="73" t="s">
        <v>867</v>
      </c>
      <c r="AY7" s="193">
        <v>3</v>
      </c>
      <c r="AZ7" s="228">
        <v>8</v>
      </c>
      <c r="BA7" s="193">
        <v>75</v>
      </c>
      <c r="BB7" s="193">
        <v>8</v>
      </c>
      <c r="BC7" s="177">
        <v>1.3180000000000001</v>
      </c>
      <c r="BD7" s="229">
        <f t="shared" si="5"/>
        <v>0.90308998699194354</v>
      </c>
      <c r="BE7" s="177">
        <f t="shared" si="2"/>
        <v>1.8750612633917001</v>
      </c>
      <c r="BF7" s="177">
        <f t="shared" si="2"/>
        <v>0.90308998699194354</v>
      </c>
      <c r="BG7" s="177">
        <f t="shared" si="2"/>
        <v>0.11991541025799107</v>
      </c>
      <c r="BH7" s="230">
        <v>20</v>
      </c>
      <c r="BI7" s="228" t="s">
        <v>378</v>
      </c>
      <c r="BJ7" s="193" t="s">
        <v>378</v>
      </c>
      <c r="BK7" s="193" t="s">
        <v>378</v>
      </c>
      <c r="BL7" s="193" t="s">
        <v>378</v>
      </c>
      <c r="BM7" s="230"/>
      <c r="BN7" s="193"/>
      <c r="BO7" s="231" t="s">
        <v>496</v>
      </c>
      <c r="BP7" s="231" t="s">
        <v>249</v>
      </c>
      <c r="BQ7" s="228">
        <v>8</v>
      </c>
      <c r="BR7" s="193">
        <v>88</v>
      </c>
      <c r="BS7" s="193">
        <v>27</v>
      </c>
      <c r="BT7" s="177">
        <v>0.33</v>
      </c>
      <c r="BU7" s="232">
        <f t="shared" si="6"/>
        <v>0.90308998699194354</v>
      </c>
      <c r="BV7" s="177">
        <f t="shared" si="3"/>
        <v>1.9444826721501687</v>
      </c>
      <c r="BW7" s="177">
        <f t="shared" si="3"/>
        <v>1.4313637641589874</v>
      </c>
      <c r="BX7" s="177">
        <f t="shared" si="3"/>
        <v>-0.48148606012211248</v>
      </c>
      <c r="BY7" s="230">
        <v>20</v>
      </c>
      <c r="BZ7" s="193"/>
      <c r="CA7" s="231" t="s">
        <v>499</v>
      </c>
      <c r="CB7" s="231" t="s">
        <v>249</v>
      </c>
      <c r="CC7" s="228">
        <v>8</v>
      </c>
      <c r="CD7" s="193">
        <v>103</v>
      </c>
      <c r="CE7" s="193">
        <v>11</v>
      </c>
      <c r="CF7" s="177">
        <v>0.33800000000000002</v>
      </c>
      <c r="CG7" s="232">
        <f t="shared" si="7"/>
        <v>0.90308998699194354</v>
      </c>
      <c r="CH7" s="177">
        <f t="shared" si="4"/>
        <v>2.012837224705172</v>
      </c>
      <c r="CI7" s="177">
        <f t="shared" si="4"/>
        <v>1.0413926851582251</v>
      </c>
      <c r="CJ7" s="177">
        <f t="shared" si="4"/>
        <v>-0.47108329972234525</v>
      </c>
      <c r="CK7" s="230">
        <v>20</v>
      </c>
      <c r="CP7" s="227">
        <v>1</v>
      </c>
      <c r="CQ7" s="226" t="s">
        <v>499</v>
      </c>
      <c r="CR7" s="326" t="s">
        <v>249</v>
      </c>
      <c r="CS7" s="73" t="s">
        <v>867</v>
      </c>
      <c r="CT7" s="193">
        <v>3</v>
      </c>
      <c r="CU7" s="228">
        <v>10</v>
      </c>
      <c r="CV7" s="228">
        <v>9</v>
      </c>
      <c r="CW7" s="228">
        <v>10</v>
      </c>
      <c r="CX7" s="228">
        <v>9</v>
      </c>
      <c r="CY7" s="228">
        <v>4</v>
      </c>
      <c r="CZ7" s="228">
        <v>5</v>
      </c>
      <c r="DA7" s="228">
        <v>7</v>
      </c>
      <c r="DB7" s="228">
        <v>7</v>
      </c>
      <c r="DC7" s="228">
        <v>9</v>
      </c>
      <c r="DE7" s="193">
        <v>18</v>
      </c>
      <c r="DF7" s="193">
        <v>16</v>
      </c>
      <c r="DG7" s="193">
        <v>13</v>
      </c>
      <c r="DH7" s="193">
        <v>11</v>
      </c>
      <c r="DI7" s="193">
        <v>18</v>
      </c>
      <c r="DJ7" s="193">
        <v>30</v>
      </c>
      <c r="DK7" s="193">
        <v>40</v>
      </c>
      <c r="DL7" s="193">
        <v>40</v>
      </c>
      <c r="DM7" s="193">
        <v>46</v>
      </c>
      <c r="DO7" s="193">
        <v>11</v>
      </c>
      <c r="DP7" s="193">
        <v>16</v>
      </c>
      <c r="DQ7" s="193">
        <v>18</v>
      </c>
      <c r="DR7" s="193">
        <v>7</v>
      </c>
      <c r="DS7" s="193">
        <v>13</v>
      </c>
      <c r="DT7" s="193">
        <v>10</v>
      </c>
      <c r="DU7" s="193">
        <v>8</v>
      </c>
      <c r="DV7" s="193">
        <v>6</v>
      </c>
      <c r="DW7" s="193">
        <v>2</v>
      </c>
    </row>
    <row r="8" spans="1:127" s="74" customFormat="1" ht="21.2" customHeight="1" x14ac:dyDescent="0.25">
      <c r="A8" s="226" t="s">
        <v>500</v>
      </c>
      <c r="B8" s="73" t="s">
        <v>867</v>
      </c>
      <c r="C8" s="193">
        <v>4</v>
      </c>
      <c r="D8" s="228">
        <v>14</v>
      </c>
      <c r="E8" s="193">
        <v>38</v>
      </c>
      <c r="F8" s="193">
        <v>18</v>
      </c>
      <c r="G8" s="177">
        <v>2.7730000000000001</v>
      </c>
      <c r="H8" s="228">
        <v>12</v>
      </c>
      <c r="I8" s="193">
        <v>20</v>
      </c>
      <c r="J8" s="193">
        <v>21</v>
      </c>
      <c r="K8" s="177">
        <v>1.843</v>
      </c>
      <c r="L8" s="228">
        <v>11</v>
      </c>
      <c r="M8" s="193">
        <v>19</v>
      </c>
      <c r="N8" s="193">
        <v>38</v>
      </c>
      <c r="O8" s="177">
        <v>1.633</v>
      </c>
      <c r="P8" s="228">
        <v>9</v>
      </c>
      <c r="Q8" s="193">
        <v>12</v>
      </c>
      <c r="R8" s="193">
        <v>7</v>
      </c>
      <c r="S8" s="177">
        <v>8.7999999999999995E-2</v>
      </c>
      <c r="T8" s="228">
        <v>11</v>
      </c>
      <c r="U8" s="193">
        <v>42</v>
      </c>
      <c r="V8" s="193">
        <v>12</v>
      </c>
      <c r="W8" s="177">
        <v>0.94199999999999995</v>
      </c>
      <c r="X8" s="228">
        <v>7</v>
      </c>
      <c r="Y8" s="193">
        <v>24</v>
      </c>
      <c r="Z8" s="193">
        <v>12</v>
      </c>
      <c r="AA8" s="177">
        <v>0.13200000000000001</v>
      </c>
      <c r="AB8" s="228">
        <v>8</v>
      </c>
      <c r="AC8" s="193">
        <v>38</v>
      </c>
      <c r="AD8" s="193">
        <v>9</v>
      </c>
      <c r="AE8" s="177">
        <v>0.08</v>
      </c>
      <c r="AF8" s="228">
        <v>8</v>
      </c>
      <c r="AG8" s="193">
        <v>41</v>
      </c>
      <c r="AH8" s="193">
        <v>10</v>
      </c>
      <c r="AI8" s="177">
        <v>0.20300000000000001</v>
      </c>
      <c r="AJ8" s="228">
        <v>13</v>
      </c>
      <c r="AK8" s="193">
        <v>70</v>
      </c>
      <c r="AL8" s="193">
        <v>28</v>
      </c>
      <c r="AM8" s="177">
        <v>5.2999999999999999E-2</v>
      </c>
      <c r="AN8" s="228">
        <f t="shared" si="0"/>
        <v>10.333333333333334</v>
      </c>
      <c r="AO8" s="193">
        <f t="shared" si="0"/>
        <v>33.777777777777779</v>
      </c>
      <c r="AP8" s="193">
        <f t="shared" si="0"/>
        <v>17.222222222222221</v>
      </c>
      <c r="AQ8" s="177">
        <f t="shared" si="0"/>
        <v>0.86077777777777775</v>
      </c>
      <c r="AR8" s="228">
        <f t="shared" si="1"/>
        <v>9.6666666666666661</v>
      </c>
      <c r="AS8" s="193">
        <f t="shared" si="1"/>
        <v>49.666666666666664</v>
      </c>
      <c r="AT8" s="193">
        <f t="shared" si="1"/>
        <v>15.666666666666666</v>
      </c>
      <c r="AU8" s="177">
        <f t="shared" si="1"/>
        <v>0.112</v>
      </c>
      <c r="AV8" s="226" t="s">
        <v>500</v>
      </c>
      <c r="AW8" s="227" t="s">
        <v>249</v>
      </c>
      <c r="AX8" s="73" t="s">
        <v>867</v>
      </c>
      <c r="AY8" s="193">
        <v>4</v>
      </c>
      <c r="AZ8" s="228">
        <v>11</v>
      </c>
      <c r="BA8" s="193">
        <v>210</v>
      </c>
      <c r="BB8" s="193">
        <v>60</v>
      </c>
      <c r="BC8" s="177">
        <v>0.38</v>
      </c>
      <c r="BD8" s="229">
        <f t="shared" si="5"/>
        <v>1.0413926851582251</v>
      </c>
      <c r="BE8" s="177">
        <f t="shared" si="2"/>
        <v>2.3222192947339191</v>
      </c>
      <c r="BF8" s="177">
        <f t="shared" si="2"/>
        <v>1.7781512503836436</v>
      </c>
      <c r="BG8" s="177">
        <f t="shared" si="2"/>
        <v>-0.42021640338318983</v>
      </c>
      <c r="BH8" s="230">
        <v>40</v>
      </c>
      <c r="BI8" s="228" t="s">
        <v>378</v>
      </c>
      <c r="BJ8" s="193" t="s">
        <v>378</v>
      </c>
      <c r="BK8" s="193" t="s">
        <v>378</v>
      </c>
      <c r="BL8" s="193" t="s">
        <v>378</v>
      </c>
      <c r="BM8" s="230"/>
      <c r="BN8" s="193"/>
      <c r="BO8" s="231" t="s">
        <v>498</v>
      </c>
      <c r="BP8" s="231" t="s">
        <v>249</v>
      </c>
      <c r="BQ8" s="228">
        <v>11</v>
      </c>
      <c r="BR8" s="193">
        <v>217</v>
      </c>
      <c r="BS8" s="193">
        <v>9</v>
      </c>
      <c r="BT8" s="177">
        <v>0.28799999999999998</v>
      </c>
      <c r="BU8" s="232">
        <f t="shared" si="6"/>
        <v>1.0413926851582251</v>
      </c>
      <c r="BV8" s="177">
        <f t="shared" si="3"/>
        <v>2.3364597338485296</v>
      </c>
      <c r="BW8" s="177">
        <f t="shared" si="3"/>
        <v>0.95424250943932487</v>
      </c>
      <c r="BX8" s="177">
        <f t="shared" si="3"/>
        <v>-0.54060751224076919</v>
      </c>
      <c r="BY8" s="230">
        <v>40</v>
      </c>
      <c r="BZ8" s="193"/>
      <c r="CA8" s="231" t="s">
        <v>500</v>
      </c>
      <c r="CB8" s="231" t="s">
        <v>249</v>
      </c>
      <c r="CC8" s="228">
        <v>9</v>
      </c>
      <c r="CD8" s="193">
        <v>121</v>
      </c>
      <c r="CE8" s="193">
        <v>31</v>
      </c>
      <c r="CF8" s="177">
        <v>0.498</v>
      </c>
      <c r="CG8" s="232">
        <f t="shared" si="7"/>
        <v>0.95424250943932487</v>
      </c>
      <c r="CH8" s="177">
        <f t="shared" si="4"/>
        <v>2.0827853703164503</v>
      </c>
      <c r="CI8" s="177">
        <f t="shared" si="4"/>
        <v>1.4913616938342726</v>
      </c>
      <c r="CJ8" s="177">
        <f t="shared" si="4"/>
        <v>-0.30277065724028246</v>
      </c>
      <c r="CK8" s="230">
        <v>25</v>
      </c>
      <c r="CP8" s="227">
        <v>1</v>
      </c>
      <c r="CQ8" s="226" t="s">
        <v>500</v>
      </c>
      <c r="CR8" s="326" t="s">
        <v>249</v>
      </c>
      <c r="CS8" s="73" t="s">
        <v>867</v>
      </c>
      <c r="CT8" s="193">
        <v>4</v>
      </c>
      <c r="CU8" s="228">
        <v>14</v>
      </c>
      <c r="CV8" s="228">
        <v>12</v>
      </c>
      <c r="CW8" s="228">
        <v>11</v>
      </c>
      <c r="CX8" s="228">
        <v>9</v>
      </c>
      <c r="CY8" s="228">
        <v>11</v>
      </c>
      <c r="CZ8" s="228">
        <v>7</v>
      </c>
      <c r="DA8" s="228">
        <v>8</v>
      </c>
      <c r="DB8" s="228">
        <v>8</v>
      </c>
      <c r="DC8" s="228">
        <v>13</v>
      </c>
      <c r="DE8" s="193">
        <v>38</v>
      </c>
      <c r="DF8" s="193">
        <v>20</v>
      </c>
      <c r="DG8" s="193">
        <v>19</v>
      </c>
      <c r="DH8" s="193">
        <v>12</v>
      </c>
      <c r="DI8" s="193">
        <v>42</v>
      </c>
      <c r="DJ8" s="193">
        <v>24</v>
      </c>
      <c r="DK8" s="193">
        <v>38</v>
      </c>
      <c r="DL8" s="193">
        <v>41</v>
      </c>
      <c r="DM8" s="193">
        <v>70</v>
      </c>
      <c r="DO8" s="193">
        <v>18</v>
      </c>
      <c r="DP8" s="193">
        <v>21</v>
      </c>
      <c r="DQ8" s="193">
        <v>38</v>
      </c>
      <c r="DR8" s="193">
        <v>7</v>
      </c>
      <c r="DS8" s="193">
        <v>12</v>
      </c>
      <c r="DT8" s="193">
        <v>12</v>
      </c>
      <c r="DU8" s="193">
        <v>9</v>
      </c>
      <c r="DV8" s="193">
        <v>10</v>
      </c>
      <c r="DW8" s="193">
        <v>28</v>
      </c>
    </row>
    <row r="9" spans="1:127" s="74" customFormat="1" ht="21.2" customHeight="1" x14ac:dyDescent="0.25">
      <c r="A9" s="226" t="s">
        <v>501</v>
      </c>
      <c r="B9" s="73" t="s">
        <v>867</v>
      </c>
      <c r="C9" s="193">
        <v>5</v>
      </c>
      <c r="D9" s="228">
        <v>13</v>
      </c>
      <c r="E9" s="193">
        <v>22</v>
      </c>
      <c r="F9" s="193">
        <v>14</v>
      </c>
      <c r="G9" s="177">
        <v>1.1950000000000001</v>
      </c>
      <c r="H9" s="228">
        <v>11</v>
      </c>
      <c r="I9" s="193">
        <v>22</v>
      </c>
      <c r="J9" s="193">
        <v>12</v>
      </c>
      <c r="K9" s="177">
        <v>0.64700000000000002</v>
      </c>
      <c r="L9" s="228">
        <v>13</v>
      </c>
      <c r="M9" s="193">
        <v>21</v>
      </c>
      <c r="N9" s="193">
        <v>16</v>
      </c>
      <c r="O9" s="177">
        <v>0.44500000000000001</v>
      </c>
      <c r="P9" s="228">
        <v>11</v>
      </c>
      <c r="Q9" s="193">
        <v>22</v>
      </c>
      <c r="R9" s="193">
        <v>26</v>
      </c>
      <c r="S9" s="177">
        <v>0.22</v>
      </c>
      <c r="T9" s="228">
        <v>6</v>
      </c>
      <c r="U9" s="193">
        <v>23</v>
      </c>
      <c r="V9" s="193">
        <v>19</v>
      </c>
      <c r="W9" s="177">
        <v>0.13700000000000001</v>
      </c>
      <c r="X9" s="228">
        <v>7</v>
      </c>
      <c r="Y9" s="193">
        <v>31</v>
      </c>
      <c r="Z9" s="193">
        <v>15</v>
      </c>
      <c r="AA9" s="177">
        <v>0.55000000000000004</v>
      </c>
      <c r="AB9" s="228">
        <v>8</v>
      </c>
      <c r="AC9" s="193">
        <v>33</v>
      </c>
      <c r="AD9" s="193">
        <v>6</v>
      </c>
      <c r="AE9" s="177">
        <v>0.185</v>
      </c>
      <c r="AF9" s="228">
        <v>8</v>
      </c>
      <c r="AG9" s="193">
        <v>29</v>
      </c>
      <c r="AH9" s="193">
        <v>13</v>
      </c>
      <c r="AI9" s="177">
        <v>5.1999999999999998E-2</v>
      </c>
      <c r="AJ9" s="228">
        <v>11</v>
      </c>
      <c r="AK9" s="193">
        <v>39</v>
      </c>
      <c r="AL9" s="193">
        <v>10</v>
      </c>
      <c r="AM9" s="177">
        <v>0.45300000000000001</v>
      </c>
      <c r="AN9" s="228">
        <f t="shared" si="0"/>
        <v>9.7777777777777786</v>
      </c>
      <c r="AO9" s="193">
        <f t="shared" si="0"/>
        <v>26.888888888888889</v>
      </c>
      <c r="AP9" s="193">
        <f t="shared" si="0"/>
        <v>14.555555555555555</v>
      </c>
      <c r="AQ9" s="177">
        <f t="shared" si="0"/>
        <v>0.43155555555555553</v>
      </c>
      <c r="AR9" s="228">
        <f t="shared" si="1"/>
        <v>9</v>
      </c>
      <c r="AS9" s="193">
        <f t="shared" si="1"/>
        <v>33.666666666666664</v>
      </c>
      <c r="AT9" s="193">
        <f t="shared" si="1"/>
        <v>9.6666666666666661</v>
      </c>
      <c r="AU9" s="177">
        <f t="shared" si="1"/>
        <v>0.22999999999999998</v>
      </c>
      <c r="AV9" s="226" t="s">
        <v>501</v>
      </c>
      <c r="AW9" s="227" t="s">
        <v>249</v>
      </c>
      <c r="AX9" s="73" t="s">
        <v>867</v>
      </c>
      <c r="AY9" s="193">
        <v>5</v>
      </c>
      <c r="AZ9" s="228">
        <v>7</v>
      </c>
      <c r="BA9" s="193">
        <v>56</v>
      </c>
      <c r="BB9" s="193">
        <v>23</v>
      </c>
      <c r="BC9" s="177">
        <v>0.16500000000000001</v>
      </c>
      <c r="BD9" s="229">
        <f t="shared" si="5"/>
        <v>0.84509804001425681</v>
      </c>
      <c r="BE9" s="177">
        <f t="shared" si="2"/>
        <v>1.7481880270062005</v>
      </c>
      <c r="BF9" s="177">
        <f t="shared" si="2"/>
        <v>1.3617278360175928</v>
      </c>
      <c r="BG9" s="177">
        <f t="shared" si="2"/>
        <v>-0.78251605578609373</v>
      </c>
      <c r="BH9" s="230">
        <v>15</v>
      </c>
      <c r="BI9" s="228" t="s">
        <v>378</v>
      </c>
      <c r="BJ9" s="193" t="s">
        <v>378</v>
      </c>
      <c r="BK9" s="193" t="s">
        <v>378</v>
      </c>
      <c r="BL9" s="193" t="s">
        <v>378</v>
      </c>
      <c r="BM9" s="230"/>
      <c r="BN9" s="193"/>
      <c r="BO9" s="231" t="s">
        <v>499</v>
      </c>
      <c r="BP9" s="231" t="s">
        <v>249</v>
      </c>
      <c r="BQ9" s="228">
        <v>8</v>
      </c>
      <c r="BR9" s="193">
        <v>97</v>
      </c>
      <c r="BS9" s="193">
        <v>18</v>
      </c>
      <c r="BT9" s="177">
        <v>0.26</v>
      </c>
      <c r="BU9" s="232">
        <f t="shared" si="6"/>
        <v>0.90308998699194354</v>
      </c>
      <c r="BV9" s="177">
        <f t="shared" si="3"/>
        <v>1.9867717342662448</v>
      </c>
      <c r="BW9" s="177">
        <f t="shared" si="3"/>
        <v>1.255272505103306</v>
      </c>
      <c r="BX9" s="177">
        <f t="shared" si="3"/>
        <v>-0.58502665202918203</v>
      </c>
      <c r="BY9" s="230">
        <v>20</v>
      </c>
      <c r="BZ9" s="193"/>
      <c r="CA9" s="231" t="s">
        <v>501</v>
      </c>
      <c r="CB9" s="231" t="s">
        <v>249</v>
      </c>
      <c r="CC9" s="228">
        <v>5</v>
      </c>
      <c r="CD9" s="193">
        <v>30</v>
      </c>
      <c r="CE9" s="193">
        <v>14</v>
      </c>
      <c r="CF9" s="177">
        <v>0.107</v>
      </c>
      <c r="CG9" s="232">
        <f t="shared" si="7"/>
        <v>0.69897000433601886</v>
      </c>
      <c r="CH9" s="177">
        <f t="shared" si="4"/>
        <v>1.4771212547196624</v>
      </c>
      <c r="CI9" s="177">
        <f t="shared" si="4"/>
        <v>1.146128035678238</v>
      </c>
      <c r="CJ9" s="177">
        <f t="shared" si="4"/>
        <v>-0.97061622231479039</v>
      </c>
      <c r="CK9" s="230">
        <v>9</v>
      </c>
      <c r="CP9" s="227">
        <v>1</v>
      </c>
      <c r="CQ9" s="226" t="s">
        <v>501</v>
      </c>
      <c r="CR9" s="326" t="s">
        <v>249</v>
      </c>
      <c r="CS9" s="73" t="s">
        <v>867</v>
      </c>
      <c r="CT9" s="193">
        <v>5</v>
      </c>
      <c r="CU9" s="228">
        <v>13</v>
      </c>
      <c r="CV9" s="228">
        <v>11</v>
      </c>
      <c r="CW9" s="228">
        <v>13</v>
      </c>
      <c r="CX9" s="228">
        <v>11</v>
      </c>
      <c r="CY9" s="228">
        <v>6</v>
      </c>
      <c r="CZ9" s="228">
        <v>7</v>
      </c>
      <c r="DA9" s="228">
        <v>8</v>
      </c>
      <c r="DB9" s="228">
        <v>8</v>
      </c>
      <c r="DC9" s="228">
        <v>11</v>
      </c>
      <c r="DE9" s="193">
        <v>22</v>
      </c>
      <c r="DF9" s="193">
        <v>22</v>
      </c>
      <c r="DG9" s="193">
        <v>21</v>
      </c>
      <c r="DH9" s="193">
        <v>22</v>
      </c>
      <c r="DI9" s="193">
        <v>23</v>
      </c>
      <c r="DJ9" s="193">
        <v>31</v>
      </c>
      <c r="DK9" s="193">
        <v>33</v>
      </c>
      <c r="DL9" s="193">
        <v>29</v>
      </c>
      <c r="DM9" s="193">
        <v>39</v>
      </c>
      <c r="DO9" s="193">
        <v>14</v>
      </c>
      <c r="DP9" s="193">
        <v>12</v>
      </c>
      <c r="DQ9" s="193">
        <v>16</v>
      </c>
      <c r="DR9" s="193">
        <v>26</v>
      </c>
      <c r="DS9" s="193">
        <v>19</v>
      </c>
      <c r="DT9" s="193">
        <v>15</v>
      </c>
      <c r="DU9" s="193">
        <v>6</v>
      </c>
      <c r="DV9" s="193">
        <v>13</v>
      </c>
      <c r="DW9" s="193">
        <v>10</v>
      </c>
    </row>
    <row r="10" spans="1:127" s="74" customFormat="1" ht="21.2" customHeight="1" x14ac:dyDescent="0.25">
      <c r="A10" s="226" t="s">
        <v>502</v>
      </c>
      <c r="B10" s="73" t="s">
        <v>867</v>
      </c>
      <c r="C10" s="193">
        <v>9</v>
      </c>
      <c r="D10" s="228">
        <v>8</v>
      </c>
      <c r="E10" s="193">
        <v>8</v>
      </c>
      <c r="F10" s="193">
        <v>16</v>
      </c>
      <c r="G10" s="177">
        <v>2.4180000000000001</v>
      </c>
      <c r="H10" s="228">
        <v>9</v>
      </c>
      <c r="I10" s="193">
        <v>11</v>
      </c>
      <c r="J10" s="193">
        <v>6</v>
      </c>
      <c r="K10" s="177">
        <v>0.25800000000000001</v>
      </c>
      <c r="L10" s="228">
        <v>9</v>
      </c>
      <c r="M10" s="193">
        <v>11</v>
      </c>
      <c r="N10" s="193">
        <v>6</v>
      </c>
      <c r="O10" s="177">
        <v>0.107</v>
      </c>
      <c r="P10" s="228">
        <v>11</v>
      </c>
      <c r="Q10" s="193">
        <v>13</v>
      </c>
      <c r="R10" s="193">
        <v>3</v>
      </c>
      <c r="S10" s="177">
        <v>2.4550000000000001</v>
      </c>
      <c r="T10" s="228">
        <v>6</v>
      </c>
      <c r="U10" s="193">
        <v>21</v>
      </c>
      <c r="V10" s="193">
        <v>13</v>
      </c>
      <c r="W10" s="177">
        <v>2.3980000000000001</v>
      </c>
      <c r="X10" s="228">
        <v>11</v>
      </c>
      <c r="Y10" s="193">
        <v>39</v>
      </c>
      <c r="Z10" s="193">
        <v>10</v>
      </c>
      <c r="AA10" s="177">
        <v>0.71199999999999997</v>
      </c>
      <c r="AB10" s="228">
        <v>9</v>
      </c>
      <c r="AC10" s="193">
        <v>30</v>
      </c>
      <c r="AD10" s="193">
        <v>10</v>
      </c>
      <c r="AE10" s="177">
        <v>0.77500000000000002</v>
      </c>
      <c r="AF10" s="228">
        <v>11</v>
      </c>
      <c r="AG10" s="193">
        <v>35</v>
      </c>
      <c r="AH10" s="193">
        <v>4</v>
      </c>
      <c r="AI10" s="177">
        <v>0.23799999999999999</v>
      </c>
      <c r="AJ10" s="228">
        <v>6</v>
      </c>
      <c r="AK10" s="193">
        <v>20</v>
      </c>
      <c r="AL10" s="193">
        <v>22</v>
      </c>
      <c r="AM10" s="177">
        <v>1.8029999999999999</v>
      </c>
      <c r="AN10" s="228">
        <f t="shared" si="0"/>
        <v>8.8888888888888893</v>
      </c>
      <c r="AO10" s="193">
        <f t="shared" si="0"/>
        <v>20.888888888888889</v>
      </c>
      <c r="AP10" s="193">
        <f t="shared" si="0"/>
        <v>10</v>
      </c>
      <c r="AQ10" s="177">
        <f t="shared" si="0"/>
        <v>1.2404444444444447</v>
      </c>
      <c r="AR10" s="228">
        <f t="shared" si="1"/>
        <v>8.6666666666666661</v>
      </c>
      <c r="AS10" s="193">
        <f t="shared" si="1"/>
        <v>28.333333333333332</v>
      </c>
      <c r="AT10" s="193">
        <f t="shared" si="1"/>
        <v>12</v>
      </c>
      <c r="AU10" s="177">
        <f t="shared" si="1"/>
        <v>0.93866666666666665</v>
      </c>
      <c r="AV10" s="226" t="s">
        <v>502</v>
      </c>
      <c r="AW10" s="227" t="s">
        <v>249</v>
      </c>
      <c r="AX10" s="73" t="s">
        <v>867</v>
      </c>
      <c r="AY10" s="193">
        <v>9</v>
      </c>
      <c r="AZ10" s="228">
        <v>10</v>
      </c>
      <c r="BA10" s="193">
        <v>146</v>
      </c>
      <c r="BB10" s="193">
        <v>17</v>
      </c>
      <c r="BC10" s="177">
        <v>0.67200000000000004</v>
      </c>
      <c r="BD10" s="229">
        <f t="shared" si="5"/>
        <v>1</v>
      </c>
      <c r="BE10" s="177">
        <f t="shared" si="2"/>
        <v>2.1643528557844371</v>
      </c>
      <c r="BF10" s="177">
        <f t="shared" si="2"/>
        <v>1.2304489213782739</v>
      </c>
      <c r="BG10" s="177">
        <f t="shared" si="2"/>
        <v>-0.17263072694617473</v>
      </c>
      <c r="BH10" s="230">
        <v>32</v>
      </c>
      <c r="BI10" s="228" t="s">
        <v>378</v>
      </c>
      <c r="BJ10" s="193" t="s">
        <v>378</v>
      </c>
      <c r="BK10" s="193" t="s">
        <v>378</v>
      </c>
      <c r="BL10" s="193" t="s">
        <v>378</v>
      </c>
      <c r="BM10" s="230"/>
      <c r="BN10" s="193"/>
      <c r="BO10" s="231" t="s">
        <v>500</v>
      </c>
      <c r="BP10" s="231" t="s">
        <v>249</v>
      </c>
      <c r="BQ10" s="228">
        <v>9</v>
      </c>
      <c r="BR10" s="193">
        <v>124</v>
      </c>
      <c r="BS10" s="193">
        <v>14</v>
      </c>
      <c r="BT10" s="177">
        <v>0.17299999999999999</v>
      </c>
      <c r="BU10" s="232">
        <f t="shared" si="6"/>
        <v>0.95424250943932487</v>
      </c>
      <c r="BV10" s="177">
        <f t="shared" si="3"/>
        <v>2.0934216851622351</v>
      </c>
      <c r="BW10" s="177">
        <f t="shared" si="3"/>
        <v>1.146128035678238</v>
      </c>
      <c r="BX10" s="177">
        <f t="shared" si="3"/>
        <v>-0.76195389687120463</v>
      </c>
      <c r="BY10" s="230">
        <v>25</v>
      </c>
      <c r="BZ10" s="193"/>
      <c r="CA10" s="231" t="s">
        <v>502</v>
      </c>
      <c r="CB10" s="231" t="s">
        <v>249</v>
      </c>
      <c r="CC10" s="228">
        <v>10</v>
      </c>
      <c r="CD10" s="193">
        <v>163</v>
      </c>
      <c r="CE10" s="193">
        <v>11</v>
      </c>
      <c r="CF10" s="177">
        <v>0.93</v>
      </c>
      <c r="CG10" s="232">
        <f t="shared" si="7"/>
        <v>1</v>
      </c>
      <c r="CH10" s="177">
        <f t="shared" si="4"/>
        <v>2.2121876044039577</v>
      </c>
      <c r="CI10" s="177">
        <f t="shared" si="4"/>
        <v>1.0413926851582251</v>
      </c>
      <c r="CJ10" s="177">
        <f t="shared" si="4"/>
        <v>-3.1517051446064863E-2</v>
      </c>
      <c r="CK10" s="230">
        <v>32</v>
      </c>
      <c r="CP10" s="227">
        <v>1</v>
      </c>
      <c r="CQ10" s="226" t="s">
        <v>502</v>
      </c>
      <c r="CR10" s="326" t="s">
        <v>249</v>
      </c>
      <c r="CS10" s="73" t="s">
        <v>867</v>
      </c>
      <c r="CT10" s="193">
        <v>9</v>
      </c>
      <c r="CU10" s="228">
        <v>8</v>
      </c>
      <c r="CV10" s="228">
        <v>9</v>
      </c>
      <c r="CW10" s="228">
        <v>9</v>
      </c>
      <c r="CX10" s="228">
        <v>11</v>
      </c>
      <c r="CY10" s="228">
        <v>6</v>
      </c>
      <c r="CZ10" s="228">
        <v>11</v>
      </c>
      <c r="DA10" s="228">
        <v>9</v>
      </c>
      <c r="DB10" s="228">
        <v>11</v>
      </c>
      <c r="DC10" s="228">
        <v>6</v>
      </c>
      <c r="DE10" s="193">
        <v>8</v>
      </c>
      <c r="DF10" s="193">
        <v>11</v>
      </c>
      <c r="DG10" s="193">
        <v>11</v>
      </c>
      <c r="DH10" s="193">
        <v>13</v>
      </c>
      <c r="DI10" s="193">
        <v>21</v>
      </c>
      <c r="DJ10" s="193">
        <v>39</v>
      </c>
      <c r="DK10" s="193">
        <v>30</v>
      </c>
      <c r="DL10" s="193">
        <v>35</v>
      </c>
      <c r="DM10" s="193">
        <v>20</v>
      </c>
      <c r="DO10" s="193">
        <v>16</v>
      </c>
      <c r="DP10" s="193">
        <v>6</v>
      </c>
      <c r="DQ10" s="193">
        <v>6</v>
      </c>
      <c r="DR10" s="193">
        <v>3</v>
      </c>
      <c r="DS10" s="193">
        <v>13</v>
      </c>
      <c r="DT10" s="193">
        <v>10</v>
      </c>
      <c r="DU10" s="193">
        <v>10</v>
      </c>
      <c r="DV10" s="193">
        <v>4</v>
      </c>
      <c r="DW10" s="193">
        <v>22</v>
      </c>
    </row>
    <row r="11" spans="1:127" s="74" customFormat="1" ht="21.2" customHeight="1" x14ac:dyDescent="0.25">
      <c r="A11" s="226" t="s">
        <v>503</v>
      </c>
      <c r="B11" s="73" t="s">
        <v>867</v>
      </c>
      <c r="C11" s="193">
        <v>9</v>
      </c>
      <c r="D11" s="228">
        <v>13</v>
      </c>
      <c r="E11" s="193">
        <v>17</v>
      </c>
      <c r="F11" s="193">
        <v>4</v>
      </c>
      <c r="G11" s="177">
        <v>7.4999999999999997E-2</v>
      </c>
      <c r="H11" s="228">
        <v>11</v>
      </c>
      <c r="I11" s="193">
        <v>13</v>
      </c>
      <c r="J11" s="193">
        <v>12</v>
      </c>
      <c r="K11" s="177">
        <v>0.438</v>
      </c>
      <c r="L11" s="228">
        <v>10</v>
      </c>
      <c r="M11" s="193">
        <v>11</v>
      </c>
      <c r="N11" s="193">
        <v>22</v>
      </c>
      <c r="O11" s="177">
        <v>0.26800000000000002</v>
      </c>
      <c r="P11" s="228">
        <v>9</v>
      </c>
      <c r="Q11" s="193">
        <v>11</v>
      </c>
      <c r="R11" s="193">
        <v>3</v>
      </c>
      <c r="S11" s="177">
        <v>0.187</v>
      </c>
      <c r="T11" s="228">
        <v>8</v>
      </c>
      <c r="U11" s="193">
        <v>36</v>
      </c>
      <c r="V11" s="193">
        <v>22</v>
      </c>
      <c r="W11" s="177">
        <v>0.27500000000000002</v>
      </c>
      <c r="X11" s="228">
        <v>9</v>
      </c>
      <c r="Y11" s="193">
        <v>34</v>
      </c>
      <c r="Z11" s="193">
        <v>18</v>
      </c>
      <c r="AA11" s="177">
        <v>0.14699999999999999</v>
      </c>
      <c r="AB11" s="228">
        <v>11</v>
      </c>
      <c r="AC11" s="193">
        <v>41</v>
      </c>
      <c r="AD11" s="193">
        <v>2</v>
      </c>
      <c r="AE11" s="177">
        <v>0.38700000000000001</v>
      </c>
      <c r="AF11" s="228">
        <v>8</v>
      </c>
      <c r="AG11" s="193">
        <v>53</v>
      </c>
      <c r="AH11" s="193">
        <v>12</v>
      </c>
      <c r="AI11" s="177">
        <v>0.42699999999999999</v>
      </c>
      <c r="AJ11" s="228">
        <v>7</v>
      </c>
      <c r="AK11" s="193">
        <v>30</v>
      </c>
      <c r="AL11" s="193">
        <v>13</v>
      </c>
      <c r="AM11" s="177">
        <v>0.152</v>
      </c>
      <c r="AN11" s="228">
        <f t="shared" si="0"/>
        <v>9.5555555555555554</v>
      </c>
      <c r="AO11" s="193">
        <f t="shared" si="0"/>
        <v>27.333333333333332</v>
      </c>
      <c r="AP11" s="193">
        <f t="shared" si="0"/>
        <v>12</v>
      </c>
      <c r="AQ11" s="177">
        <f t="shared" si="0"/>
        <v>0.26177777777777778</v>
      </c>
      <c r="AR11" s="228">
        <f t="shared" si="1"/>
        <v>8.6666666666666661</v>
      </c>
      <c r="AS11" s="193">
        <f t="shared" si="1"/>
        <v>41.333333333333336</v>
      </c>
      <c r="AT11" s="193">
        <f t="shared" si="1"/>
        <v>9</v>
      </c>
      <c r="AU11" s="177">
        <f t="shared" si="1"/>
        <v>0.32200000000000001</v>
      </c>
      <c r="AV11" s="226" t="s">
        <v>503</v>
      </c>
      <c r="AW11" s="227" t="s">
        <v>249</v>
      </c>
      <c r="AX11" s="73" t="s">
        <v>867</v>
      </c>
      <c r="AY11" s="193">
        <v>9</v>
      </c>
      <c r="AZ11" s="228">
        <v>7</v>
      </c>
      <c r="BA11" s="193">
        <v>78</v>
      </c>
      <c r="BB11" s="193">
        <v>27</v>
      </c>
      <c r="BC11" s="177">
        <v>0.308</v>
      </c>
      <c r="BD11" s="229">
        <f t="shared" si="5"/>
        <v>0.84509804001425681</v>
      </c>
      <c r="BE11" s="177">
        <f t="shared" si="2"/>
        <v>1.8920946026904804</v>
      </c>
      <c r="BF11" s="177">
        <f t="shared" si="2"/>
        <v>1.4313637641589874</v>
      </c>
      <c r="BG11" s="177">
        <f t="shared" si="2"/>
        <v>-0.51144928349955576</v>
      </c>
      <c r="BH11" s="230">
        <v>15</v>
      </c>
      <c r="BI11" s="228" t="s">
        <v>378</v>
      </c>
      <c r="BJ11" s="193" t="s">
        <v>378</v>
      </c>
      <c r="BK11" s="193" t="s">
        <v>378</v>
      </c>
      <c r="BL11" s="193" t="s">
        <v>378</v>
      </c>
      <c r="BM11" s="230"/>
      <c r="BN11" s="193"/>
      <c r="BO11" s="231" t="s">
        <v>501</v>
      </c>
      <c r="BP11" s="231" t="s">
        <v>249</v>
      </c>
      <c r="BQ11" s="228">
        <v>6</v>
      </c>
      <c r="BR11" s="193">
        <v>37</v>
      </c>
      <c r="BS11" s="193">
        <v>10</v>
      </c>
      <c r="BT11" s="177">
        <v>0.115</v>
      </c>
      <c r="BU11" s="232">
        <f t="shared" si="6"/>
        <v>0.77815125038364363</v>
      </c>
      <c r="BV11" s="177">
        <f t="shared" si="3"/>
        <v>1.568201724066995</v>
      </c>
      <c r="BW11" s="177">
        <f t="shared" si="3"/>
        <v>1</v>
      </c>
      <c r="BX11" s="177">
        <f t="shared" si="3"/>
        <v>-0.9393021596463883</v>
      </c>
      <c r="BY11" s="230">
        <v>12</v>
      </c>
      <c r="BZ11" s="193"/>
      <c r="CA11" s="231" t="s">
        <v>503</v>
      </c>
      <c r="CB11" s="231" t="s">
        <v>249</v>
      </c>
      <c r="CC11" s="228">
        <v>11</v>
      </c>
      <c r="CD11" s="193">
        <v>205</v>
      </c>
      <c r="CE11" s="193">
        <v>19</v>
      </c>
      <c r="CF11" s="177">
        <v>0.13500000000000001</v>
      </c>
      <c r="CG11" s="232">
        <f t="shared" si="7"/>
        <v>1.0413926851582251</v>
      </c>
      <c r="CH11" s="177">
        <f t="shared" si="4"/>
        <v>2.3117538610557542</v>
      </c>
      <c r="CI11" s="177">
        <f t="shared" si="4"/>
        <v>1.2787536009528289</v>
      </c>
      <c r="CJ11" s="177">
        <f t="shared" si="4"/>
        <v>-0.86966623150499389</v>
      </c>
      <c r="CK11" s="230">
        <v>40</v>
      </c>
      <c r="CP11" s="227">
        <v>1</v>
      </c>
      <c r="CQ11" s="226" t="s">
        <v>503</v>
      </c>
      <c r="CR11" s="326" t="s">
        <v>249</v>
      </c>
      <c r="CS11" s="73" t="s">
        <v>867</v>
      </c>
      <c r="CT11" s="193">
        <v>9</v>
      </c>
      <c r="CU11" s="228">
        <v>13</v>
      </c>
      <c r="CV11" s="228">
        <v>11</v>
      </c>
      <c r="CW11" s="228">
        <v>10</v>
      </c>
      <c r="CX11" s="228">
        <v>9</v>
      </c>
      <c r="CY11" s="228">
        <v>8</v>
      </c>
      <c r="CZ11" s="228">
        <v>9</v>
      </c>
      <c r="DA11" s="228">
        <v>11</v>
      </c>
      <c r="DB11" s="228">
        <v>8</v>
      </c>
      <c r="DC11" s="228">
        <v>7</v>
      </c>
      <c r="DE11" s="193">
        <v>17</v>
      </c>
      <c r="DF11" s="193">
        <v>13</v>
      </c>
      <c r="DG11" s="193">
        <v>11</v>
      </c>
      <c r="DH11" s="193">
        <v>11</v>
      </c>
      <c r="DI11" s="193">
        <v>36</v>
      </c>
      <c r="DJ11" s="193">
        <v>34</v>
      </c>
      <c r="DK11" s="193">
        <v>41</v>
      </c>
      <c r="DL11" s="193">
        <v>53</v>
      </c>
      <c r="DM11" s="193">
        <v>30</v>
      </c>
      <c r="DO11" s="193">
        <v>4</v>
      </c>
      <c r="DP11" s="193">
        <v>12</v>
      </c>
      <c r="DQ11" s="193">
        <v>22</v>
      </c>
      <c r="DR11" s="193">
        <v>3</v>
      </c>
      <c r="DS11" s="193">
        <v>22</v>
      </c>
      <c r="DT11" s="193">
        <v>18</v>
      </c>
      <c r="DU11" s="193">
        <v>2</v>
      </c>
      <c r="DV11" s="193">
        <v>12</v>
      </c>
      <c r="DW11" s="193">
        <v>13</v>
      </c>
    </row>
    <row r="12" spans="1:127" s="74" customFormat="1" ht="21.2" customHeight="1" x14ac:dyDescent="0.25">
      <c r="A12" s="226" t="s">
        <v>504</v>
      </c>
      <c r="B12" s="73" t="s">
        <v>867</v>
      </c>
      <c r="C12" s="193">
        <v>9</v>
      </c>
      <c r="D12" s="228">
        <v>10</v>
      </c>
      <c r="E12" s="193">
        <v>14</v>
      </c>
      <c r="F12" s="193">
        <v>8</v>
      </c>
      <c r="G12" s="177">
        <v>0.72299999999999998</v>
      </c>
      <c r="H12" s="228">
        <v>12</v>
      </c>
      <c r="I12" s="193">
        <v>17</v>
      </c>
      <c r="J12" s="193">
        <v>42</v>
      </c>
      <c r="K12" s="177">
        <v>1.96</v>
      </c>
      <c r="L12" s="228">
        <v>12</v>
      </c>
      <c r="M12" s="193">
        <v>34</v>
      </c>
      <c r="N12" s="193">
        <v>21</v>
      </c>
      <c r="O12" s="177">
        <v>1.8049999999999999</v>
      </c>
      <c r="P12" s="228">
        <v>11</v>
      </c>
      <c r="Q12" s="193">
        <v>16</v>
      </c>
      <c r="R12" s="193">
        <v>16</v>
      </c>
      <c r="S12" s="177">
        <v>0.51500000000000001</v>
      </c>
      <c r="T12" s="228">
        <v>7</v>
      </c>
      <c r="U12" s="193">
        <v>27</v>
      </c>
      <c r="V12" s="193">
        <v>20</v>
      </c>
      <c r="W12" s="177">
        <v>0.313</v>
      </c>
      <c r="X12" s="228">
        <v>7</v>
      </c>
      <c r="Y12" s="193">
        <v>34</v>
      </c>
      <c r="Z12" s="193">
        <v>7</v>
      </c>
      <c r="AA12" s="177">
        <v>0.28999999999999998</v>
      </c>
      <c r="AB12" s="228">
        <v>8</v>
      </c>
      <c r="AC12" s="193">
        <v>33</v>
      </c>
      <c r="AD12" s="193">
        <v>23</v>
      </c>
      <c r="AE12" s="177">
        <v>0.46700000000000003</v>
      </c>
      <c r="AF12" s="228">
        <v>8</v>
      </c>
      <c r="AG12" s="193">
        <v>25</v>
      </c>
      <c r="AH12" s="193">
        <v>3</v>
      </c>
      <c r="AI12" s="177">
        <v>0.185</v>
      </c>
      <c r="AJ12" s="228">
        <v>8</v>
      </c>
      <c r="AK12" s="193">
        <v>37</v>
      </c>
      <c r="AL12" s="193">
        <v>12</v>
      </c>
      <c r="AM12" s="177">
        <v>0.36699999999999999</v>
      </c>
      <c r="AN12" s="228">
        <f t="shared" si="0"/>
        <v>9.2222222222222214</v>
      </c>
      <c r="AO12" s="193">
        <f t="shared" si="0"/>
        <v>26.333333333333332</v>
      </c>
      <c r="AP12" s="193">
        <f t="shared" si="0"/>
        <v>16.888888888888889</v>
      </c>
      <c r="AQ12" s="177">
        <f t="shared" si="0"/>
        <v>0.73611111111111094</v>
      </c>
      <c r="AR12" s="228">
        <f t="shared" si="1"/>
        <v>8</v>
      </c>
      <c r="AS12" s="193">
        <f t="shared" si="1"/>
        <v>31.666666666666668</v>
      </c>
      <c r="AT12" s="193">
        <f t="shared" si="1"/>
        <v>12.666666666666666</v>
      </c>
      <c r="AU12" s="177">
        <f t="shared" si="1"/>
        <v>0.33966666666666673</v>
      </c>
      <c r="AV12" s="226" t="s">
        <v>504</v>
      </c>
      <c r="AW12" s="227" t="s">
        <v>249</v>
      </c>
      <c r="AX12" s="73" t="s">
        <v>867</v>
      </c>
      <c r="AY12" s="193">
        <v>9</v>
      </c>
      <c r="AZ12" s="228">
        <v>9</v>
      </c>
      <c r="BA12" s="193">
        <v>121</v>
      </c>
      <c r="BB12" s="193">
        <v>14</v>
      </c>
      <c r="BC12" s="177">
        <v>0.60199999999999998</v>
      </c>
      <c r="BD12" s="229">
        <f t="shared" si="5"/>
        <v>0.95424250943932487</v>
      </c>
      <c r="BE12" s="177">
        <f t="shared" si="2"/>
        <v>2.0827853703164503</v>
      </c>
      <c r="BF12" s="177">
        <f t="shared" si="2"/>
        <v>1.146128035678238</v>
      </c>
      <c r="BG12" s="177">
        <f t="shared" si="2"/>
        <v>-0.22040350874217546</v>
      </c>
      <c r="BH12" s="230">
        <v>25</v>
      </c>
      <c r="BI12" s="228" t="s">
        <v>378</v>
      </c>
      <c r="BJ12" s="193" t="s">
        <v>378</v>
      </c>
      <c r="BK12" s="193" t="s">
        <v>378</v>
      </c>
      <c r="BL12" s="193" t="s">
        <v>378</v>
      </c>
      <c r="BM12" s="230"/>
      <c r="BN12" s="193"/>
      <c r="BO12" s="231" t="s">
        <v>502</v>
      </c>
      <c r="BP12" s="231" t="s">
        <v>249</v>
      </c>
      <c r="BQ12" s="228">
        <v>10</v>
      </c>
      <c r="BR12" s="193">
        <v>148</v>
      </c>
      <c r="BS12" s="193">
        <v>10</v>
      </c>
      <c r="BT12" s="177">
        <v>3.2000000000000001E-2</v>
      </c>
      <c r="BU12" s="232">
        <f t="shared" si="6"/>
        <v>1</v>
      </c>
      <c r="BV12" s="177">
        <f t="shared" si="3"/>
        <v>2.1702617153949575</v>
      </c>
      <c r="BW12" s="177">
        <f t="shared" si="3"/>
        <v>1</v>
      </c>
      <c r="BX12" s="177">
        <f t="shared" si="3"/>
        <v>-1.494850021680094</v>
      </c>
      <c r="BY12" s="230">
        <v>32</v>
      </c>
      <c r="BZ12" s="193"/>
      <c r="CA12" s="231" t="s">
        <v>504</v>
      </c>
      <c r="CB12" s="231" t="s">
        <v>249</v>
      </c>
      <c r="CC12" s="228">
        <v>6</v>
      </c>
      <c r="CD12" s="193">
        <v>43</v>
      </c>
      <c r="CE12" s="193">
        <v>7</v>
      </c>
      <c r="CF12" s="177">
        <v>1.0049999999999999</v>
      </c>
      <c r="CG12" s="232">
        <f t="shared" si="7"/>
        <v>0.77815125038364363</v>
      </c>
      <c r="CH12" s="177">
        <f t="shared" si="4"/>
        <v>1.6334684555795864</v>
      </c>
      <c r="CI12" s="177">
        <f t="shared" si="4"/>
        <v>0.84509804001425681</v>
      </c>
      <c r="CJ12" s="177">
        <f t="shared" si="4"/>
        <v>2.1660617565076304E-3</v>
      </c>
      <c r="CK12" s="230">
        <v>12</v>
      </c>
      <c r="CP12" s="227">
        <v>1</v>
      </c>
      <c r="CQ12" s="226" t="s">
        <v>504</v>
      </c>
      <c r="CR12" s="326" t="s">
        <v>249</v>
      </c>
      <c r="CS12" s="73" t="s">
        <v>867</v>
      </c>
      <c r="CT12" s="193">
        <v>9</v>
      </c>
      <c r="CU12" s="228">
        <v>10</v>
      </c>
      <c r="CV12" s="228">
        <v>12</v>
      </c>
      <c r="CW12" s="228">
        <v>12</v>
      </c>
      <c r="CX12" s="228">
        <v>11</v>
      </c>
      <c r="CY12" s="228">
        <v>7</v>
      </c>
      <c r="CZ12" s="228">
        <v>7</v>
      </c>
      <c r="DA12" s="228">
        <v>8</v>
      </c>
      <c r="DB12" s="228">
        <v>8</v>
      </c>
      <c r="DC12" s="228">
        <v>8</v>
      </c>
      <c r="DE12" s="193">
        <v>14</v>
      </c>
      <c r="DF12" s="193">
        <v>17</v>
      </c>
      <c r="DG12" s="193">
        <v>34</v>
      </c>
      <c r="DH12" s="193">
        <v>16</v>
      </c>
      <c r="DI12" s="193">
        <v>27</v>
      </c>
      <c r="DJ12" s="193">
        <v>34</v>
      </c>
      <c r="DK12" s="193">
        <v>33</v>
      </c>
      <c r="DL12" s="193">
        <v>25</v>
      </c>
      <c r="DM12" s="193">
        <v>37</v>
      </c>
      <c r="DO12" s="193">
        <v>8</v>
      </c>
      <c r="DP12" s="193">
        <v>42</v>
      </c>
      <c r="DQ12" s="193">
        <v>21</v>
      </c>
      <c r="DR12" s="193">
        <v>16</v>
      </c>
      <c r="DS12" s="193">
        <v>20</v>
      </c>
      <c r="DT12" s="193">
        <v>7</v>
      </c>
      <c r="DU12" s="193">
        <v>23</v>
      </c>
      <c r="DV12" s="193">
        <v>3</v>
      </c>
      <c r="DW12" s="193">
        <v>12</v>
      </c>
    </row>
    <row r="13" spans="1:127" s="74" customFormat="1" ht="21.2" customHeight="1" x14ac:dyDescent="0.25">
      <c r="A13" s="226" t="s">
        <v>505</v>
      </c>
      <c r="B13" s="73" t="s">
        <v>868</v>
      </c>
      <c r="C13" s="193">
        <v>10</v>
      </c>
      <c r="D13" s="228">
        <v>9</v>
      </c>
      <c r="E13" s="193">
        <v>21</v>
      </c>
      <c r="F13" s="193">
        <v>8</v>
      </c>
      <c r="G13" s="177">
        <v>1.2130000000000001</v>
      </c>
      <c r="H13" s="228">
        <v>11</v>
      </c>
      <c r="I13" s="193">
        <v>14</v>
      </c>
      <c r="J13" s="193">
        <v>2</v>
      </c>
      <c r="K13" s="177">
        <v>9.8000000000000004E-2</v>
      </c>
      <c r="L13" s="228">
        <v>12</v>
      </c>
      <c r="M13" s="193">
        <v>19</v>
      </c>
      <c r="N13" s="193">
        <v>9</v>
      </c>
      <c r="O13" s="177">
        <v>0.38800000000000001</v>
      </c>
      <c r="P13" s="228">
        <v>10</v>
      </c>
      <c r="Q13" s="193">
        <v>16</v>
      </c>
      <c r="R13" s="193">
        <v>1</v>
      </c>
      <c r="S13" s="177">
        <v>0.38300000000000001</v>
      </c>
      <c r="T13" s="228">
        <v>7</v>
      </c>
      <c r="U13" s="193">
        <v>25</v>
      </c>
      <c r="V13" s="193">
        <v>9</v>
      </c>
      <c r="W13" s="177">
        <v>0.128</v>
      </c>
      <c r="X13" s="228">
        <v>8</v>
      </c>
      <c r="Y13" s="193">
        <v>25</v>
      </c>
      <c r="Z13" s="193">
        <v>7</v>
      </c>
      <c r="AA13" s="177">
        <v>0.502</v>
      </c>
      <c r="AB13" s="228">
        <v>7</v>
      </c>
      <c r="AC13" s="193">
        <v>23</v>
      </c>
      <c r="AD13" s="193">
        <v>7</v>
      </c>
      <c r="AE13" s="177">
        <v>1.458</v>
      </c>
      <c r="AF13" s="228">
        <v>13</v>
      </c>
      <c r="AG13" s="193">
        <v>47</v>
      </c>
      <c r="AH13" s="193">
        <v>7</v>
      </c>
      <c r="AI13" s="177">
        <v>0.49199999999999999</v>
      </c>
      <c r="AJ13" s="228">
        <v>17</v>
      </c>
      <c r="AK13" s="193">
        <v>58</v>
      </c>
      <c r="AL13" s="193">
        <v>4</v>
      </c>
      <c r="AM13" s="177">
        <v>0.34</v>
      </c>
      <c r="AN13" s="228">
        <f t="shared" si="0"/>
        <v>10.444444444444445</v>
      </c>
      <c r="AO13" s="193">
        <f t="shared" si="0"/>
        <v>27.555555555555557</v>
      </c>
      <c r="AP13" s="193">
        <f t="shared" si="0"/>
        <v>6</v>
      </c>
      <c r="AQ13" s="177">
        <f t="shared" si="0"/>
        <v>0.55577777777777781</v>
      </c>
      <c r="AR13" s="228">
        <f t="shared" si="1"/>
        <v>12.333333333333334</v>
      </c>
      <c r="AS13" s="193">
        <f t="shared" si="1"/>
        <v>42.666666666666664</v>
      </c>
      <c r="AT13" s="193">
        <f t="shared" si="1"/>
        <v>6</v>
      </c>
      <c r="AU13" s="177">
        <f t="shared" si="1"/>
        <v>0.76333333333333331</v>
      </c>
      <c r="AV13" s="226" t="s">
        <v>505</v>
      </c>
      <c r="AW13" s="227" t="s">
        <v>249</v>
      </c>
      <c r="AX13" s="73" t="s">
        <v>868</v>
      </c>
      <c r="AY13" s="193">
        <v>10</v>
      </c>
      <c r="AZ13" s="228">
        <v>10</v>
      </c>
      <c r="BA13" s="193">
        <v>155</v>
      </c>
      <c r="BB13" s="193">
        <v>14</v>
      </c>
      <c r="BC13" s="177">
        <v>0.35199999999999998</v>
      </c>
      <c r="BD13" s="229">
        <f t="shared" si="5"/>
        <v>1</v>
      </c>
      <c r="BE13" s="177">
        <f t="shared" si="2"/>
        <v>2.1903316981702914</v>
      </c>
      <c r="BF13" s="177">
        <f t="shared" si="2"/>
        <v>1.146128035678238</v>
      </c>
      <c r="BG13" s="177">
        <f t="shared" si="2"/>
        <v>-0.45345733652186898</v>
      </c>
      <c r="BH13" s="230">
        <v>32</v>
      </c>
      <c r="BI13" s="228" t="s">
        <v>378</v>
      </c>
      <c r="BJ13" s="193" t="s">
        <v>378</v>
      </c>
      <c r="BK13" s="193" t="s">
        <v>378</v>
      </c>
      <c r="BL13" s="193" t="s">
        <v>378</v>
      </c>
      <c r="BM13" s="230"/>
      <c r="BN13" s="193"/>
      <c r="BO13" s="231" t="s">
        <v>503</v>
      </c>
      <c r="BP13" s="231" t="s">
        <v>249</v>
      </c>
      <c r="BQ13" s="228">
        <v>10</v>
      </c>
      <c r="BR13" s="193">
        <v>140</v>
      </c>
      <c r="BS13" s="193">
        <v>14</v>
      </c>
      <c r="BT13" s="177">
        <v>1.1719999999999999</v>
      </c>
      <c r="BU13" s="232">
        <f t="shared" si="6"/>
        <v>1</v>
      </c>
      <c r="BV13" s="177">
        <f t="shared" si="3"/>
        <v>2.1461280356782382</v>
      </c>
      <c r="BW13" s="177">
        <f t="shared" si="3"/>
        <v>1.146128035678238</v>
      </c>
      <c r="BX13" s="177">
        <f t="shared" si="3"/>
        <v>6.8927611682071815E-2</v>
      </c>
      <c r="BY13" s="230">
        <v>32</v>
      </c>
      <c r="BZ13" s="193"/>
      <c r="CA13" s="231" t="s">
        <v>506</v>
      </c>
      <c r="CB13" s="231" t="s">
        <v>249</v>
      </c>
      <c r="CC13" s="228">
        <v>9</v>
      </c>
      <c r="CD13" s="193">
        <v>110</v>
      </c>
      <c r="CE13" s="193">
        <v>3</v>
      </c>
      <c r="CF13" s="177">
        <v>0.36699999999999999</v>
      </c>
      <c r="CG13" s="232">
        <f t="shared" si="7"/>
        <v>0.95424250943932487</v>
      </c>
      <c r="CH13" s="177">
        <f t="shared" si="4"/>
        <v>2.0413926851582249</v>
      </c>
      <c r="CI13" s="177">
        <f t="shared" si="4"/>
        <v>0.47712125471966244</v>
      </c>
      <c r="CJ13" s="177">
        <f t="shared" si="4"/>
        <v>-0.43533393574791068</v>
      </c>
      <c r="CK13" s="230">
        <v>25</v>
      </c>
      <c r="CP13" s="227">
        <v>1</v>
      </c>
      <c r="CQ13" s="226" t="s">
        <v>505</v>
      </c>
      <c r="CR13" s="326" t="s">
        <v>249</v>
      </c>
      <c r="CS13" s="73" t="s">
        <v>868</v>
      </c>
      <c r="CT13" s="193">
        <v>10</v>
      </c>
      <c r="CU13" s="228">
        <v>9</v>
      </c>
      <c r="CV13" s="228">
        <v>11</v>
      </c>
      <c r="CW13" s="228">
        <v>12</v>
      </c>
      <c r="CX13" s="228">
        <v>10</v>
      </c>
      <c r="CY13" s="228">
        <v>7</v>
      </c>
      <c r="CZ13" s="228">
        <v>8</v>
      </c>
      <c r="DA13" s="228">
        <v>7</v>
      </c>
      <c r="DB13" s="228">
        <v>13</v>
      </c>
      <c r="DC13" s="228">
        <v>17</v>
      </c>
      <c r="DE13" s="193">
        <v>21</v>
      </c>
      <c r="DF13" s="193">
        <v>14</v>
      </c>
      <c r="DG13" s="193">
        <v>19</v>
      </c>
      <c r="DH13" s="193">
        <v>16</v>
      </c>
      <c r="DI13" s="193">
        <v>25</v>
      </c>
      <c r="DJ13" s="193">
        <v>25</v>
      </c>
      <c r="DK13" s="193">
        <v>23</v>
      </c>
      <c r="DL13" s="193">
        <v>47</v>
      </c>
      <c r="DM13" s="193">
        <v>58</v>
      </c>
      <c r="DO13" s="193">
        <v>8</v>
      </c>
      <c r="DP13" s="193">
        <v>2</v>
      </c>
      <c r="DQ13" s="193">
        <v>9</v>
      </c>
      <c r="DR13" s="193">
        <v>1</v>
      </c>
      <c r="DS13" s="193">
        <v>9</v>
      </c>
      <c r="DT13" s="193">
        <v>7</v>
      </c>
      <c r="DU13" s="193">
        <v>7</v>
      </c>
      <c r="DV13" s="193">
        <v>7</v>
      </c>
      <c r="DW13" s="193">
        <v>4</v>
      </c>
    </row>
    <row r="14" spans="1:127" s="74" customFormat="1" ht="21.2" customHeight="1" x14ac:dyDescent="0.25">
      <c r="A14" s="226" t="s">
        <v>506</v>
      </c>
      <c r="B14" s="73" t="s">
        <v>867</v>
      </c>
      <c r="C14" s="193">
        <v>11</v>
      </c>
      <c r="D14" s="228">
        <v>7</v>
      </c>
      <c r="E14" s="193">
        <v>15</v>
      </c>
      <c r="F14" s="193">
        <v>21</v>
      </c>
      <c r="G14" s="177">
        <v>3.93</v>
      </c>
      <c r="H14" s="228">
        <v>10</v>
      </c>
      <c r="I14" s="193">
        <v>13</v>
      </c>
      <c r="J14" s="193">
        <v>11</v>
      </c>
      <c r="K14" s="177">
        <v>0.14499999999999999</v>
      </c>
      <c r="L14" s="228">
        <v>8</v>
      </c>
      <c r="M14" s="193">
        <v>12</v>
      </c>
      <c r="N14" s="193">
        <v>2</v>
      </c>
      <c r="O14" s="177">
        <v>0.52700000000000002</v>
      </c>
      <c r="P14" s="228">
        <v>7</v>
      </c>
      <c r="Q14" s="193">
        <v>12</v>
      </c>
      <c r="R14" s="193">
        <v>17</v>
      </c>
      <c r="S14" s="177">
        <v>0.63200000000000001</v>
      </c>
      <c r="T14" s="228">
        <v>5</v>
      </c>
      <c r="U14" s="193">
        <v>17</v>
      </c>
      <c r="V14" s="193">
        <v>7</v>
      </c>
      <c r="W14" s="177">
        <v>0.54200000000000004</v>
      </c>
      <c r="X14" s="228">
        <v>4</v>
      </c>
      <c r="Y14" s="193">
        <v>19</v>
      </c>
      <c r="Z14" s="193">
        <v>8</v>
      </c>
      <c r="AA14" s="177">
        <v>0.58199999999999996</v>
      </c>
      <c r="AB14" s="228">
        <v>5</v>
      </c>
      <c r="AC14" s="193">
        <v>17</v>
      </c>
      <c r="AD14" s="193">
        <v>9</v>
      </c>
      <c r="AE14" s="177">
        <v>1.2350000000000001</v>
      </c>
      <c r="AF14" s="228">
        <v>7</v>
      </c>
      <c r="AG14" s="193">
        <v>28</v>
      </c>
      <c r="AH14" s="193">
        <v>6</v>
      </c>
      <c r="AI14" s="177">
        <v>0.193</v>
      </c>
      <c r="AJ14" s="228">
        <v>7</v>
      </c>
      <c r="AK14" s="193">
        <v>26</v>
      </c>
      <c r="AL14" s="193">
        <v>1</v>
      </c>
      <c r="AM14" s="177">
        <v>0.45</v>
      </c>
      <c r="AN14" s="228">
        <f t="shared" si="0"/>
        <v>6.666666666666667</v>
      </c>
      <c r="AO14" s="193">
        <f t="shared" si="0"/>
        <v>17.666666666666668</v>
      </c>
      <c r="AP14" s="193">
        <f t="shared" si="0"/>
        <v>9.1111111111111107</v>
      </c>
      <c r="AQ14" s="177">
        <f t="shared" si="0"/>
        <v>0.91511111111111099</v>
      </c>
      <c r="AR14" s="228">
        <f t="shared" si="1"/>
        <v>6.333333333333333</v>
      </c>
      <c r="AS14" s="193">
        <f t="shared" si="1"/>
        <v>23.666666666666668</v>
      </c>
      <c r="AT14" s="193">
        <f t="shared" si="1"/>
        <v>5.333333333333333</v>
      </c>
      <c r="AU14" s="177">
        <f t="shared" si="1"/>
        <v>0.626</v>
      </c>
      <c r="AV14" s="226" t="s">
        <v>506</v>
      </c>
      <c r="AW14" s="227" t="s">
        <v>249</v>
      </c>
      <c r="AX14" s="73" t="s">
        <v>867</v>
      </c>
      <c r="AY14" s="193">
        <v>11</v>
      </c>
      <c r="AZ14" s="228">
        <v>9</v>
      </c>
      <c r="BA14" s="193">
        <v>110</v>
      </c>
      <c r="BB14" s="193">
        <v>10</v>
      </c>
      <c r="BC14" s="177">
        <v>0.44500000000000001</v>
      </c>
      <c r="BD14" s="229">
        <f t="shared" si="5"/>
        <v>0.95424250943932487</v>
      </c>
      <c r="BE14" s="177">
        <f t="shared" si="2"/>
        <v>2.0413926851582249</v>
      </c>
      <c r="BF14" s="177">
        <f t="shared" si="2"/>
        <v>1</v>
      </c>
      <c r="BG14" s="177">
        <f t="shared" si="2"/>
        <v>-0.3516399890190684</v>
      </c>
      <c r="BH14" s="230">
        <v>25</v>
      </c>
      <c r="BI14" s="228" t="s">
        <v>378</v>
      </c>
      <c r="BJ14" s="193" t="s">
        <v>378</v>
      </c>
      <c r="BK14" s="193" t="s">
        <v>378</v>
      </c>
      <c r="BL14" s="193" t="s">
        <v>378</v>
      </c>
      <c r="BM14" s="230"/>
      <c r="BN14" s="193"/>
      <c r="BO14" s="231" t="s">
        <v>504</v>
      </c>
      <c r="BP14" s="231" t="s">
        <v>249</v>
      </c>
      <c r="BQ14" s="228">
        <v>6</v>
      </c>
      <c r="BR14" s="193">
        <v>49</v>
      </c>
      <c r="BS14" s="193">
        <v>16</v>
      </c>
      <c r="BT14" s="177">
        <v>0.187</v>
      </c>
      <c r="BU14" s="232">
        <f t="shared" si="6"/>
        <v>0.77815125038364363</v>
      </c>
      <c r="BV14" s="177">
        <f t="shared" si="3"/>
        <v>1.6901960800285136</v>
      </c>
      <c r="BW14" s="177">
        <f t="shared" si="3"/>
        <v>1.2041199826559248</v>
      </c>
      <c r="BX14" s="177">
        <f t="shared" si="3"/>
        <v>-0.72815839346350109</v>
      </c>
      <c r="BY14" s="230">
        <v>12</v>
      </c>
      <c r="BZ14" s="193"/>
      <c r="CA14" s="231" t="s">
        <v>507</v>
      </c>
      <c r="CB14" s="231" t="s">
        <v>249</v>
      </c>
      <c r="CC14" s="228">
        <v>8</v>
      </c>
      <c r="CD14" s="193">
        <v>96</v>
      </c>
      <c r="CE14" s="193">
        <v>33</v>
      </c>
      <c r="CF14" s="177">
        <v>1.4419999999999999</v>
      </c>
      <c r="CG14" s="232">
        <f t="shared" si="7"/>
        <v>0.90308998699194354</v>
      </c>
      <c r="CH14" s="177">
        <f t="shared" si="4"/>
        <v>1.9822712330395684</v>
      </c>
      <c r="CI14" s="177">
        <f t="shared" si="4"/>
        <v>1.5185139398778875</v>
      </c>
      <c r="CJ14" s="177">
        <f t="shared" si="4"/>
        <v>0.15896526038341022</v>
      </c>
      <c r="CK14" s="230">
        <v>20</v>
      </c>
      <c r="CP14" s="227">
        <v>1</v>
      </c>
      <c r="CQ14" s="226" t="s">
        <v>506</v>
      </c>
      <c r="CR14" s="326" t="s">
        <v>249</v>
      </c>
      <c r="CS14" s="73" t="s">
        <v>867</v>
      </c>
      <c r="CT14" s="193">
        <v>11</v>
      </c>
      <c r="CU14" s="228">
        <v>7</v>
      </c>
      <c r="CV14" s="228">
        <v>10</v>
      </c>
      <c r="CW14" s="228">
        <v>8</v>
      </c>
      <c r="CX14" s="228">
        <v>7</v>
      </c>
      <c r="CY14" s="228">
        <v>5</v>
      </c>
      <c r="CZ14" s="228">
        <v>4</v>
      </c>
      <c r="DA14" s="228">
        <v>5</v>
      </c>
      <c r="DB14" s="228">
        <v>7</v>
      </c>
      <c r="DC14" s="228">
        <v>7</v>
      </c>
      <c r="DE14" s="193">
        <v>15</v>
      </c>
      <c r="DF14" s="193">
        <v>13</v>
      </c>
      <c r="DG14" s="193">
        <v>12</v>
      </c>
      <c r="DH14" s="193">
        <v>12</v>
      </c>
      <c r="DI14" s="193">
        <v>17</v>
      </c>
      <c r="DJ14" s="193">
        <v>19</v>
      </c>
      <c r="DK14" s="193">
        <v>17</v>
      </c>
      <c r="DL14" s="193">
        <v>28</v>
      </c>
      <c r="DM14" s="193">
        <v>26</v>
      </c>
      <c r="DO14" s="193">
        <v>21</v>
      </c>
      <c r="DP14" s="193">
        <v>11</v>
      </c>
      <c r="DQ14" s="193">
        <v>2</v>
      </c>
      <c r="DR14" s="193">
        <v>17</v>
      </c>
      <c r="DS14" s="193">
        <v>7</v>
      </c>
      <c r="DT14" s="193">
        <v>8</v>
      </c>
      <c r="DU14" s="193">
        <v>9</v>
      </c>
      <c r="DV14" s="193">
        <v>6</v>
      </c>
      <c r="DW14" s="193">
        <v>1</v>
      </c>
    </row>
    <row r="15" spans="1:127" s="74" customFormat="1" ht="21.2" customHeight="1" x14ac:dyDescent="0.25">
      <c r="A15" s="226" t="s">
        <v>507</v>
      </c>
      <c r="B15" s="73" t="s">
        <v>867</v>
      </c>
      <c r="C15" s="193">
        <v>11</v>
      </c>
      <c r="D15" s="228">
        <v>12</v>
      </c>
      <c r="E15" s="193">
        <v>19</v>
      </c>
      <c r="F15" s="193">
        <v>15</v>
      </c>
      <c r="G15" s="177">
        <v>6.65</v>
      </c>
      <c r="H15" s="228">
        <v>8</v>
      </c>
      <c r="I15" s="193">
        <v>8</v>
      </c>
      <c r="J15" s="193">
        <v>1</v>
      </c>
      <c r="K15" s="177">
        <v>2.9249999999999998</v>
      </c>
      <c r="L15" s="228">
        <v>7</v>
      </c>
      <c r="M15" s="193">
        <v>11</v>
      </c>
      <c r="N15" s="193">
        <v>4</v>
      </c>
      <c r="O15" s="177">
        <v>2.8079999999999998</v>
      </c>
      <c r="P15" s="228">
        <v>7</v>
      </c>
      <c r="Q15" s="193">
        <v>9</v>
      </c>
      <c r="R15" s="193">
        <v>6</v>
      </c>
      <c r="S15" s="177">
        <v>0.40799999999999997</v>
      </c>
      <c r="T15" s="228">
        <v>5</v>
      </c>
      <c r="U15" s="193">
        <v>16</v>
      </c>
      <c r="V15" s="193">
        <v>2</v>
      </c>
      <c r="W15" s="177">
        <v>0.185</v>
      </c>
      <c r="X15" s="228">
        <v>8</v>
      </c>
      <c r="Y15" s="193">
        <v>28</v>
      </c>
      <c r="Z15" s="193">
        <v>5</v>
      </c>
      <c r="AA15" s="177">
        <v>2.637</v>
      </c>
      <c r="AB15" s="228">
        <v>6</v>
      </c>
      <c r="AC15" s="193">
        <v>27</v>
      </c>
      <c r="AD15" s="193">
        <v>9</v>
      </c>
      <c r="AE15" s="177">
        <v>0.20799999999999999</v>
      </c>
      <c r="AF15" s="228">
        <v>5</v>
      </c>
      <c r="AG15" s="193">
        <v>18</v>
      </c>
      <c r="AH15" s="193">
        <v>3</v>
      </c>
      <c r="AI15" s="177">
        <v>0.46300000000000002</v>
      </c>
      <c r="AJ15" s="228">
        <v>5</v>
      </c>
      <c r="AK15" s="193">
        <v>16</v>
      </c>
      <c r="AL15" s="193">
        <v>3</v>
      </c>
      <c r="AM15" s="177">
        <v>0.85199999999999998</v>
      </c>
      <c r="AN15" s="228">
        <f t="shared" si="0"/>
        <v>7</v>
      </c>
      <c r="AO15" s="193">
        <f t="shared" si="0"/>
        <v>16.888888888888889</v>
      </c>
      <c r="AP15" s="193">
        <f t="shared" si="0"/>
        <v>5.333333333333333</v>
      </c>
      <c r="AQ15" s="177">
        <f t="shared" si="0"/>
        <v>1.9039999999999999</v>
      </c>
      <c r="AR15" s="228">
        <f t="shared" si="1"/>
        <v>5.333333333333333</v>
      </c>
      <c r="AS15" s="193">
        <f t="shared" si="1"/>
        <v>20.333333333333332</v>
      </c>
      <c r="AT15" s="193">
        <f t="shared" si="1"/>
        <v>5</v>
      </c>
      <c r="AU15" s="177">
        <f t="shared" si="1"/>
        <v>0.50766666666666671</v>
      </c>
      <c r="AV15" s="226" t="s">
        <v>507</v>
      </c>
      <c r="AW15" s="227" t="s">
        <v>249</v>
      </c>
      <c r="AX15" s="73" t="s">
        <v>867</v>
      </c>
      <c r="AY15" s="193">
        <v>11</v>
      </c>
      <c r="AZ15" s="228">
        <v>7</v>
      </c>
      <c r="BA15" s="193">
        <v>64</v>
      </c>
      <c r="BB15" s="193">
        <v>12</v>
      </c>
      <c r="BC15" s="177">
        <v>0.94299999999999995</v>
      </c>
      <c r="BD15" s="229">
        <f t="shared" si="5"/>
        <v>0.84509804001425681</v>
      </c>
      <c r="BE15" s="177">
        <f t="shared" si="2"/>
        <v>1.8061799739838871</v>
      </c>
      <c r="BF15" s="177">
        <f t="shared" si="2"/>
        <v>1.0791812460476249</v>
      </c>
      <c r="BG15" s="177">
        <f t="shared" si="2"/>
        <v>-2.548830726267165E-2</v>
      </c>
      <c r="BH15" s="230">
        <v>15</v>
      </c>
      <c r="BI15" s="228" t="s">
        <v>378</v>
      </c>
      <c r="BJ15" s="193" t="s">
        <v>378</v>
      </c>
      <c r="BK15" s="193" t="s">
        <v>378</v>
      </c>
      <c r="BL15" s="193" t="s">
        <v>378</v>
      </c>
      <c r="BM15" s="230"/>
      <c r="BN15" s="193"/>
      <c r="BO15" s="231" t="s">
        <v>506</v>
      </c>
      <c r="BP15" s="231" t="s">
        <v>249</v>
      </c>
      <c r="BQ15" s="228">
        <v>8</v>
      </c>
      <c r="BR15" s="193">
        <v>87</v>
      </c>
      <c r="BS15" s="193">
        <v>6</v>
      </c>
      <c r="BT15" s="177">
        <v>0.45500000000000002</v>
      </c>
      <c r="BU15" s="232">
        <f t="shared" si="6"/>
        <v>0.90308998699194354</v>
      </c>
      <c r="BV15" s="177">
        <f t="shared" si="3"/>
        <v>1.9395192526186185</v>
      </c>
      <c r="BW15" s="177">
        <f t="shared" si="3"/>
        <v>0.77815125038364363</v>
      </c>
      <c r="BX15" s="177">
        <f t="shared" si="3"/>
        <v>-0.34198860334288755</v>
      </c>
      <c r="BY15" s="230">
        <v>20</v>
      </c>
      <c r="BZ15" s="193"/>
      <c r="CA15" s="231"/>
      <c r="CB15" s="231"/>
      <c r="CC15" s="228"/>
      <c r="CD15" s="193"/>
      <c r="CE15" s="193"/>
      <c r="CF15" s="177"/>
      <c r="CG15" s="228"/>
      <c r="CH15" s="193"/>
      <c r="CI15" s="193"/>
      <c r="CJ15" s="177"/>
      <c r="CK15" s="230"/>
      <c r="CP15" s="227">
        <v>1</v>
      </c>
      <c r="CQ15" s="226" t="s">
        <v>507</v>
      </c>
      <c r="CR15" s="326" t="s">
        <v>249</v>
      </c>
      <c r="CS15" s="73" t="s">
        <v>867</v>
      </c>
      <c r="CT15" s="193">
        <v>11</v>
      </c>
      <c r="CU15" s="228">
        <v>12</v>
      </c>
      <c r="CV15" s="228">
        <v>8</v>
      </c>
      <c r="CW15" s="228">
        <v>7</v>
      </c>
      <c r="CX15" s="228">
        <v>7</v>
      </c>
      <c r="CY15" s="228">
        <v>5</v>
      </c>
      <c r="CZ15" s="228">
        <v>8</v>
      </c>
      <c r="DA15" s="228">
        <v>6</v>
      </c>
      <c r="DB15" s="228">
        <v>5</v>
      </c>
      <c r="DC15" s="228">
        <v>5</v>
      </c>
      <c r="DE15" s="193">
        <v>19</v>
      </c>
      <c r="DF15" s="193">
        <v>8</v>
      </c>
      <c r="DG15" s="193">
        <v>11</v>
      </c>
      <c r="DH15" s="193">
        <v>9</v>
      </c>
      <c r="DI15" s="193">
        <v>16</v>
      </c>
      <c r="DJ15" s="193">
        <v>28</v>
      </c>
      <c r="DK15" s="193">
        <v>27</v>
      </c>
      <c r="DL15" s="193">
        <v>18</v>
      </c>
      <c r="DM15" s="193">
        <v>16</v>
      </c>
      <c r="DO15" s="193">
        <v>15</v>
      </c>
      <c r="DP15" s="193">
        <v>1</v>
      </c>
      <c r="DQ15" s="193">
        <v>4</v>
      </c>
      <c r="DR15" s="193">
        <v>6</v>
      </c>
      <c r="DS15" s="193">
        <v>2</v>
      </c>
      <c r="DT15" s="193">
        <v>5</v>
      </c>
      <c r="DU15" s="193">
        <v>9</v>
      </c>
      <c r="DV15" s="193">
        <v>3</v>
      </c>
      <c r="DW15" s="193">
        <v>3</v>
      </c>
    </row>
    <row r="16" spans="1:127" s="74" customFormat="1" ht="21.2" customHeight="1" x14ac:dyDescent="0.25">
      <c r="A16" s="233"/>
      <c r="B16" s="233"/>
      <c r="C16" s="234"/>
      <c r="D16" s="235"/>
      <c r="G16" s="177"/>
      <c r="H16" s="235"/>
      <c r="K16" s="177"/>
      <c r="L16" s="235"/>
      <c r="O16" s="177"/>
      <c r="P16" s="235"/>
      <c r="S16" s="177"/>
      <c r="T16" s="235"/>
      <c r="W16" s="177"/>
      <c r="X16" s="235"/>
      <c r="AA16" s="177"/>
      <c r="AB16" s="235"/>
      <c r="AE16" s="177"/>
      <c r="AF16" s="235"/>
      <c r="AI16" s="177"/>
      <c r="AJ16" s="235"/>
      <c r="AM16" s="177"/>
      <c r="AN16" s="235"/>
      <c r="AQ16" s="177"/>
      <c r="AR16" s="235"/>
      <c r="AU16" s="177"/>
      <c r="AV16" s="233"/>
      <c r="AW16" s="233"/>
      <c r="AX16" s="233"/>
      <c r="AY16" s="234"/>
      <c r="AZ16" s="235"/>
      <c r="BC16" s="177"/>
      <c r="BD16" s="236"/>
      <c r="BH16" s="237"/>
      <c r="BI16" s="235"/>
      <c r="BM16" s="237"/>
      <c r="BO16" s="112" t="s">
        <v>507</v>
      </c>
      <c r="BP16" s="112" t="s">
        <v>249</v>
      </c>
      <c r="BQ16" s="235">
        <v>8</v>
      </c>
      <c r="BR16" s="74">
        <v>76</v>
      </c>
      <c r="BS16" s="74">
        <v>10</v>
      </c>
      <c r="BT16" s="177">
        <v>0.19</v>
      </c>
      <c r="BU16" s="232">
        <f t="shared" si="6"/>
        <v>0.90308998699194354</v>
      </c>
      <c r="BV16" s="177">
        <f t="shared" si="3"/>
        <v>1.8808135922807914</v>
      </c>
      <c r="BW16" s="177">
        <f t="shared" si="3"/>
        <v>1</v>
      </c>
      <c r="BX16" s="177">
        <f t="shared" si="3"/>
        <v>-0.72124639904717103</v>
      </c>
      <c r="BY16" s="237">
        <v>20</v>
      </c>
      <c r="CA16" s="112"/>
      <c r="CB16" s="112"/>
      <c r="CC16" s="235"/>
      <c r="CF16" s="177"/>
      <c r="CG16" s="235"/>
      <c r="CJ16" s="177"/>
      <c r="CK16" s="237"/>
      <c r="CP16" s="233"/>
      <c r="CQ16" s="233"/>
      <c r="CR16" s="327"/>
      <c r="CS16" s="233"/>
      <c r="CT16" s="234"/>
      <c r="CU16" s="235"/>
      <c r="CV16" s="235"/>
      <c r="CW16" s="235"/>
      <c r="CX16" s="235"/>
      <c r="CY16" s="235"/>
      <c r="CZ16" s="235"/>
      <c r="DA16" s="235"/>
      <c r="DB16" s="235"/>
      <c r="DC16" s="235"/>
    </row>
    <row r="17" spans="1:127" s="74" customFormat="1" ht="21.2" customHeight="1" x14ac:dyDescent="0.25">
      <c r="A17" s="233"/>
      <c r="B17" s="233"/>
      <c r="C17" s="234"/>
      <c r="D17" s="235"/>
      <c r="G17" s="177"/>
      <c r="H17" s="235"/>
      <c r="K17" s="177"/>
      <c r="L17" s="235"/>
      <c r="O17" s="177"/>
      <c r="P17" s="235"/>
      <c r="S17" s="177"/>
      <c r="T17" s="235"/>
      <c r="W17" s="177"/>
      <c r="X17" s="235"/>
      <c r="AA17" s="177"/>
      <c r="AB17" s="235"/>
      <c r="AE17" s="177"/>
      <c r="AF17" s="235"/>
      <c r="AI17" s="177"/>
      <c r="AJ17" s="235"/>
      <c r="AM17" s="177"/>
      <c r="AN17" s="235"/>
      <c r="AQ17" s="177"/>
      <c r="AR17" s="235"/>
      <c r="AU17" s="177"/>
      <c r="AV17" s="233"/>
      <c r="AW17" s="233"/>
      <c r="AX17" s="233"/>
      <c r="AY17" s="234"/>
      <c r="AZ17" s="235"/>
      <c r="BC17" s="177"/>
      <c r="BD17" s="236"/>
      <c r="BH17" s="237"/>
      <c r="BI17" s="235"/>
      <c r="BM17" s="237"/>
      <c r="BO17" s="112"/>
      <c r="BP17" s="112"/>
      <c r="BQ17" s="235"/>
      <c r="BT17" s="177"/>
      <c r="BU17" s="235"/>
      <c r="BX17" s="177"/>
      <c r="BY17" s="237"/>
      <c r="CA17" s="112"/>
      <c r="CB17" s="112"/>
      <c r="CC17" s="235"/>
      <c r="CF17" s="177"/>
      <c r="CG17" s="235"/>
      <c r="CJ17" s="177"/>
      <c r="CK17" s="237"/>
      <c r="CP17" s="233"/>
      <c r="CQ17" s="233"/>
      <c r="CR17" s="327"/>
      <c r="CS17" s="233"/>
      <c r="CT17" s="234"/>
      <c r="CU17" s="235"/>
      <c r="CV17" s="235"/>
      <c r="CW17" s="235"/>
      <c r="CX17" s="235"/>
      <c r="CY17" s="235"/>
      <c r="CZ17" s="235"/>
      <c r="DA17" s="235"/>
      <c r="DB17" s="235"/>
      <c r="DC17" s="235"/>
    </row>
    <row r="18" spans="1:127" s="74" customFormat="1" ht="21.2" customHeight="1" x14ac:dyDescent="0.25">
      <c r="A18" s="233"/>
      <c r="B18" s="233"/>
      <c r="C18" s="234"/>
      <c r="D18" s="235"/>
      <c r="G18" s="177"/>
      <c r="H18" s="235"/>
      <c r="K18" s="177"/>
      <c r="L18" s="235"/>
      <c r="O18" s="177"/>
      <c r="P18" s="235"/>
      <c r="S18" s="177"/>
      <c r="T18" s="235"/>
      <c r="W18" s="177"/>
      <c r="X18" s="235"/>
      <c r="AA18" s="177"/>
      <c r="AB18" s="235"/>
      <c r="AE18" s="177"/>
      <c r="AF18" s="235"/>
      <c r="AI18" s="177"/>
      <c r="AJ18" s="235"/>
      <c r="AM18" s="177"/>
      <c r="AN18" s="235"/>
      <c r="AQ18" s="177"/>
      <c r="AR18" s="235"/>
      <c r="AU18" s="177"/>
      <c r="AV18" s="233"/>
      <c r="AW18" s="233"/>
      <c r="AX18" s="233"/>
      <c r="AY18" s="234"/>
      <c r="AZ18" s="235"/>
      <c r="BC18" s="177"/>
      <c r="BD18" s="236"/>
      <c r="BH18" s="237"/>
      <c r="BI18" s="235"/>
      <c r="BM18" s="237"/>
      <c r="BO18" s="112"/>
      <c r="BP18" s="112"/>
      <c r="BQ18" s="235"/>
      <c r="BT18" s="177"/>
      <c r="BU18" s="235"/>
      <c r="BX18" s="177"/>
      <c r="BY18" s="237"/>
      <c r="CA18" s="112"/>
      <c r="CB18" s="112"/>
      <c r="CC18" s="235"/>
      <c r="CF18" s="177"/>
      <c r="CG18" s="235"/>
      <c r="CJ18" s="177"/>
      <c r="CK18" s="237"/>
      <c r="CP18" s="233"/>
      <c r="CQ18" s="233"/>
      <c r="CR18" s="327"/>
      <c r="CS18" s="233"/>
      <c r="CT18" s="234"/>
      <c r="CU18" s="235"/>
      <c r="CV18" s="235"/>
      <c r="CW18" s="235"/>
      <c r="CX18" s="235"/>
      <c r="CY18" s="235"/>
      <c r="CZ18" s="235"/>
      <c r="DA18" s="235"/>
      <c r="DB18" s="235"/>
      <c r="DC18" s="235"/>
    </row>
    <row r="19" spans="1:127" s="74" customFormat="1" ht="21.2" customHeight="1" x14ac:dyDescent="0.25">
      <c r="A19" s="226" t="s">
        <v>508</v>
      </c>
      <c r="B19" s="73" t="s">
        <v>867</v>
      </c>
      <c r="C19" s="193">
        <v>3</v>
      </c>
      <c r="D19" s="228">
        <v>14</v>
      </c>
      <c r="E19" s="193">
        <v>21</v>
      </c>
      <c r="F19" s="193">
        <v>11</v>
      </c>
      <c r="G19" s="177">
        <v>0.58699999999999997</v>
      </c>
      <c r="H19" s="228">
        <v>13</v>
      </c>
      <c r="I19" s="193">
        <v>18</v>
      </c>
      <c r="J19" s="193">
        <v>26</v>
      </c>
      <c r="K19" s="177">
        <v>4.5250000000000004</v>
      </c>
      <c r="L19" s="228">
        <v>17</v>
      </c>
      <c r="M19" s="193">
        <v>35</v>
      </c>
      <c r="N19" s="193">
        <v>41</v>
      </c>
      <c r="O19" s="177">
        <v>0.51300000000000001</v>
      </c>
      <c r="P19" s="228">
        <v>15</v>
      </c>
      <c r="Q19" s="193">
        <v>21</v>
      </c>
      <c r="R19" s="193">
        <v>26</v>
      </c>
      <c r="S19" s="177">
        <v>8.7999999999999995E-2</v>
      </c>
      <c r="T19" s="228">
        <v>9</v>
      </c>
      <c r="U19" s="193">
        <v>42</v>
      </c>
      <c r="V19" s="193">
        <v>28</v>
      </c>
      <c r="W19" s="177">
        <v>0.11700000000000001</v>
      </c>
      <c r="X19" s="228">
        <v>8</v>
      </c>
      <c r="Y19" s="193">
        <v>27</v>
      </c>
      <c r="Z19" s="193">
        <v>10</v>
      </c>
      <c r="AA19" s="177">
        <v>0.57299999999999995</v>
      </c>
      <c r="AB19" s="228">
        <v>8</v>
      </c>
      <c r="AC19" s="193">
        <v>27</v>
      </c>
      <c r="AD19" s="193">
        <v>5</v>
      </c>
      <c r="AE19" s="177">
        <v>6.2E-2</v>
      </c>
      <c r="AF19" s="228">
        <v>13</v>
      </c>
      <c r="AG19" s="193">
        <v>42</v>
      </c>
      <c r="AH19" s="193">
        <v>8</v>
      </c>
      <c r="AI19" s="177">
        <v>0.19700000000000001</v>
      </c>
      <c r="AJ19" s="228">
        <v>18</v>
      </c>
      <c r="AK19" s="193">
        <v>57</v>
      </c>
      <c r="AL19" s="193">
        <v>4</v>
      </c>
      <c r="AM19" s="177">
        <v>0.123</v>
      </c>
      <c r="AN19" s="228">
        <f t="shared" ref="AN19:AQ25" si="8">AVERAGE(D19,H19,L19,P19,T19,X19,AB19,AF19,AJ19)</f>
        <v>12.777777777777779</v>
      </c>
      <c r="AO19" s="193">
        <f t="shared" si="8"/>
        <v>32.222222222222221</v>
      </c>
      <c r="AP19" s="193">
        <f t="shared" si="8"/>
        <v>17.666666666666668</v>
      </c>
      <c r="AQ19" s="177">
        <f t="shared" si="8"/>
        <v>0.75388888888888905</v>
      </c>
      <c r="AR19" s="228">
        <f t="shared" ref="AR19:AU25" si="9">AVERAGE(AB19,AF19,AJ19)</f>
        <v>13</v>
      </c>
      <c r="AS19" s="193">
        <f t="shared" si="9"/>
        <v>42</v>
      </c>
      <c r="AT19" s="193">
        <f t="shared" si="9"/>
        <v>5.666666666666667</v>
      </c>
      <c r="AU19" s="177">
        <f t="shared" si="9"/>
        <v>0.12733333333333333</v>
      </c>
      <c r="AV19" s="226" t="s">
        <v>508</v>
      </c>
      <c r="AW19" s="227" t="s">
        <v>250</v>
      </c>
      <c r="AX19" s="73" t="s">
        <v>867</v>
      </c>
      <c r="AY19" s="193">
        <v>3</v>
      </c>
      <c r="AZ19" s="228">
        <v>10</v>
      </c>
      <c r="BA19" s="193">
        <v>162</v>
      </c>
      <c r="BB19" s="193">
        <v>15</v>
      </c>
      <c r="BC19" s="177">
        <v>0.153</v>
      </c>
      <c r="BD19" s="229">
        <f t="shared" ref="BD19:BG25" si="10">LOG(AZ19)</f>
        <v>1</v>
      </c>
      <c r="BE19" s="177">
        <f t="shared" si="10"/>
        <v>2.2095150145426308</v>
      </c>
      <c r="BF19" s="177">
        <f t="shared" si="10"/>
        <v>1.1760912590556813</v>
      </c>
      <c r="BG19" s="177">
        <f t="shared" si="10"/>
        <v>-0.81530856918240124</v>
      </c>
      <c r="BH19" s="230">
        <v>32</v>
      </c>
      <c r="BI19" s="228" t="s">
        <v>378</v>
      </c>
      <c r="BJ19" s="193" t="s">
        <v>378</v>
      </c>
      <c r="BK19" s="193" t="s">
        <v>378</v>
      </c>
      <c r="BL19" s="193" t="s">
        <v>378</v>
      </c>
      <c r="BM19" s="230"/>
      <c r="BN19" s="193"/>
      <c r="BO19" s="231" t="s">
        <v>508</v>
      </c>
      <c r="BP19" s="231" t="s">
        <v>250</v>
      </c>
      <c r="BQ19" s="228">
        <v>11</v>
      </c>
      <c r="BR19" s="193">
        <v>223</v>
      </c>
      <c r="BS19" s="193">
        <v>14</v>
      </c>
      <c r="BT19" s="177">
        <v>0.58299999999999996</v>
      </c>
      <c r="BU19" s="232">
        <f t="shared" ref="BU19:BX24" si="11">LOG(BQ19)</f>
        <v>1.0413926851582251</v>
      </c>
      <c r="BV19" s="177">
        <f t="shared" si="11"/>
        <v>2.3483048630481607</v>
      </c>
      <c r="BW19" s="177">
        <f t="shared" si="11"/>
        <v>1.146128035678238</v>
      </c>
      <c r="BX19" s="177">
        <f t="shared" si="11"/>
        <v>-0.23433144524098595</v>
      </c>
      <c r="BY19" s="230">
        <v>40</v>
      </c>
      <c r="BZ19" s="193"/>
      <c r="CA19" s="231" t="s">
        <v>508</v>
      </c>
      <c r="CB19" s="231" t="s">
        <v>250</v>
      </c>
      <c r="CC19" s="228">
        <v>10</v>
      </c>
      <c r="CD19" s="193">
        <v>151</v>
      </c>
      <c r="CE19" s="193">
        <v>7</v>
      </c>
      <c r="CF19" s="177">
        <v>0.115</v>
      </c>
      <c r="CG19" s="232">
        <f t="shared" ref="CG19:CJ25" si="12">LOG(CC19)</f>
        <v>1</v>
      </c>
      <c r="CH19" s="177">
        <f t="shared" si="12"/>
        <v>2.1789769472931693</v>
      </c>
      <c r="CI19" s="177">
        <f t="shared" si="12"/>
        <v>0.84509804001425681</v>
      </c>
      <c r="CJ19" s="177">
        <f t="shared" si="12"/>
        <v>-0.9393021596463883</v>
      </c>
      <c r="CK19" s="230">
        <v>32</v>
      </c>
      <c r="CP19" s="227">
        <v>1</v>
      </c>
      <c r="CQ19" s="226" t="s">
        <v>508</v>
      </c>
      <c r="CR19" s="326" t="s">
        <v>250</v>
      </c>
      <c r="CS19" s="73" t="s">
        <v>867</v>
      </c>
      <c r="CT19" s="73">
        <v>3</v>
      </c>
      <c r="CU19" s="228">
        <v>14</v>
      </c>
      <c r="CV19" s="228">
        <v>13</v>
      </c>
      <c r="CW19" s="228">
        <v>17</v>
      </c>
      <c r="CX19" s="228">
        <v>15</v>
      </c>
      <c r="CY19" s="228">
        <v>9</v>
      </c>
      <c r="CZ19" s="228">
        <v>8</v>
      </c>
      <c r="DA19" s="228">
        <v>8</v>
      </c>
      <c r="DB19" s="228">
        <v>13</v>
      </c>
      <c r="DC19" s="228">
        <v>18</v>
      </c>
      <c r="DE19" s="193">
        <v>21</v>
      </c>
      <c r="DF19" s="193">
        <v>18</v>
      </c>
      <c r="DG19" s="193">
        <v>35</v>
      </c>
      <c r="DH19" s="193">
        <v>21</v>
      </c>
      <c r="DI19" s="193">
        <v>42</v>
      </c>
      <c r="DJ19" s="193">
        <v>27</v>
      </c>
      <c r="DK19" s="193">
        <v>27</v>
      </c>
      <c r="DL19" s="193">
        <v>42</v>
      </c>
      <c r="DM19" s="193">
        <v>57</v>
      </c>
      <c r="DO19" s="193">
        <v>11</v>
      </c>
      <c r="DP19" s="193">
        <v>26</v>
      </c>
      <c r="DQ19" s="193">
        <v>41</v>
      </c>
      <c r="DR19" s="193">
        <v>26</v>
      </c>
      <c r="DS19" s="193">
        <v>28</v>
      </c>
      <c r="DT19" s="193">
        <v>10</v>
      </c>
      <c r="DU19" s="193">
        <v>5</v>
      </c>
      <c r="DV19" s="193">
        <v>8</v>
      </c>
      <c r="DW19" s="193">
        <v>4</v>
      </c>
    </row>
    <row r="20" spans="1:127" s="74" customFormat="1" ht="21.2" customHeight="1" x14ac:dyDescent="0.25">
      <c r="A20" s="226" t="s">
        <v>509</v>
      </c>
      <c r="B20" s="73" t="s">
        <v>867</v>
      </c>
      <c r="C20" s="193">
        <v>6</v>
      </c>
      <c r="D20" s="228">
        <v>7</v>
      </c>
      <c r="E20" s="193">
        <v>11</v>
      </c>
      <c r="F20" s="193">
        <v>2</v>
      </c>
      <c r="G20" s="177">
        <v>1.363</v>
      </c>
      <c r="H20" s="228">
        <v>9</v>
      </c>
      <c r="I20" s="193">
        <v>11</v>
      </c>
      <c r="J20" s="193">
        <v>5</v>
      </c>
      <c r="K20" s="177">
        <v>3.4780000000000002</v>
      </c>
      <c r="L20" s="228">
        <v>6</v>
      </c>
      <c r="M20" s="193">
        <v>9</v>
      </c>
      <c r="N20" s="193">
        <v>5</v>
      </c>
      <c r="O20" s="177">
        <v>0.91800000000000004</v>
      </c>
      <c r="P20" s="228">
        <v>7</v>
      </c>
      <c r="Q20" s="193">
        <v>10</v>
      </c>
      <c r="R20" s="193">
        <v>5</v>
      </c>
      <c r="S20" s="177">
        <v>0.27500000000000002</v>
      </c>
      <c r="T20" s="228">
        <v>4</v>
      </c>
      <c r="U20" s="193">
        <v>12</v>
      </c>
      <c r="V20" s="193">
        <v>13</v>
      </c>
      <c r="W20" s="177">
        <v>0.30299999999999999</v>
      </c>
      <c r="X20" s="228">
        <v>5</v>
      </c>
      <c r="Y20" s="193">
        <v>16</v>
      </c>
      <c r="Z20" s="193">
        <v>4</v>
      </c>
      <c r="AA20" s="177">
        <v>0.33500000000000002</v>
      </c>
      <c r="AB20" s="228">
        <v>5</v>
      </c>
      <c r="AC20" s="193">
        <v>19</v>
      </c>
      <c r="AD20" s="193">
        <v>2</v>
      </c>
      <c r="AE20" s="177">
        <v>0.65500000000000003</v>
      </c>
      <c r="AF20" s="228">
        <v>7</v>
      </c>
      <c r="AG20" s="193">
        <v>23</v>
      </c>
      <c r="AH20" s="193">
        <v>1</v>
      </c>
      <c r="AI20" s="177">
        <v>5.5E-2</v>
      </c>
      <c r="AJ20" s="228">
        <v>6</v>
      </c>
      <c r="AK20" s="193">
        <v>25</v>
      </c>
      <c r="AL20" s="193">
        <v>2</v>
      </c>
      <c r="AM20" s="177">
        <v>0.40500000000000003</v>
      </c>
      <c r="AN20" s="228">
        <f t="shared" si="8"/>
        <v>6.2222222222222223</v>
      </c>
      <c r="AO20" s="193">
        <f t="shared" si="8"/>
        <v>15.111111111111111</v>
      </c>
      <c r="AP20" s="193">
        <f t="shared" si="8"/>
        <v>4.333333333333333</v>
      </c>
      <c r="AQ20" s="177">
        <f t="shared" si="8"/>
        <v>0.86522222222222234</v>
      </c>
      <c r="AR20" s="228">
        <f t="shared" si="9"/>
        <v>6</v>
      </c>
      <c r="AS20" s="193">
        <f t="shared" si="9"/>
        <v>22.333333333333332</v>
      </c>
      <c r="AT20" s="193">
        <f t="shared" si="9"/>
        <v>1.6666666666666667</v>
      </c>
      <c r="AU20" s="177">
        <f t="shared" si="9"/>
        <v>0.37166666666666676</v>
      </c>
      <c r="AV20" s="226" t="s">
        <v>509</v>
      </c>
      <c r="AW20" s="227" t="s">
        <v>250</v>
      </c>
      <c r="AX20" s="73" t="s">
        <v>867</v>
      </c>
      <c r="AY20" s="193">
        <v>6</v>
      </c>
      <c r="AZ20" s="228">
        <v>6</v>
      </c>
      <c r="BA20" s="193">
        <v>46</v>
      </c>
      <c r="BB20" s="193">
        <v>3</v>
      </c>
      <c r="BC20" s="177">
        <v>0.83199999999999996</v>
      </c>
      <c r="BD20" s="229">
        <f t="shared" si="10"/>
        <v>0.77815125038364363</v>
      </c>
      <c r="BE20" s="177">
        <f t="shared" si="10"/>
        <v>1.6627578316815741</v>
      </c>
      <c r="BF20" s="177">
        <f t="shared" si="10"/>
        <v>0.47712125471966244</v>
      </c>
      <c r="BG20" s="177">
        <f t="shared" si="10"/>
        <v>-7.9876673709276078E-2</v>
      </c>
      <c r="BH20" s="230">
        <v>12</v>
      </c>
      <c r="BI20" s="228" t="s">
        <v>378</v>
      </c>
      <c r="BJ20" s="193" t="s">
        <v>378</v>
      </c>
      <c r="BK20" s="193" t="s">
        <v>378</v>
      </c>
      <c r="BL20" s="193" t="s">
        <v>378</v>
      </c>
      <c r="BM20" s="230"/>
      <c r="BN20" s="193"/>
      <c r="BO20" s="231" t="s">
        <v>509</v>
      </c>
      <c r="BP20" s="231" t="s">
        <v>250</v>
      </c>
      <c r="BQ20" s="228">
        <v>7</v>
      </c>
      <c r="BR20" s="193">
        <v>58</v>
      </c>
      <c r="BS20" s="193">
        <v>2</v>
      </c>
      <c r="BT20" s="177">
        <v>0.64700000000000002</v>
      </c>
      <c r="BU20" s="232">
        <f t="shared" si="11"/>
        <v>0.84509804001425681</v>
      </c>
      <c r="BV20" s="177">
        <f t="shared" si="11"/>
        <v>1.7634279935629373</v>
      </c>
      <c r="BW20" s="177">
        <f t="shared" si="11"/>
        <v>0.3010299956639812</v>
      </c>
      <c r="BX20" s="177">
        <f t="shared" si="11"/>
        <v>-0.18909571933129959</v>
      </c>
      <c r="BY20" s="230">
        <v>15</v>
      </c>
      <c r="BZ20" s="193"/>
      <c r="CA20" s="231" t="s">
        <v>509</v>
      </c>
      <c r="CB20" s="231" t="s">
        <v>250</v>
      </c>
      <c r="CC20" s="228">
        <v>8</v>
      </c>
      <c r="CD20" s="193">
        <v>74</v>
      </c>
      <c r="CE20" s="193">
        <v>3</v>
      </c>
      <c r="CF20" s="177">
        <v>0.45700000000000002</v>
      </c>
      <c r="CG20" s="232">
        <f t="shared" si="12"/>
        <v>0.90308998699194354</v>
      </c>
      <c r="CH20" s="177">
        <f t="shared" si="12"/>
        <v>1.8692317197309762</v>
      </c>
      <c r="CI20" s="177">
        <f t="shared" si="12"/>
        <v>0.47712125471966244</v>
      </c>
      <c r="CJ20" s="177">
        <f t="shared" si="12"/>
        <v>-0.34008379993014975</v>
      </c>
      <c r="CK20" s="230">
        <v>20</v>
      </c>
      <c r="CP20" s="227">
        <v>1</v>
      </c>
      <c r="CQ20" s="226" t="s">
        <v>509</v>
      </c>
      <c r="CR20" s="326" t="s">
        <v>250</v>
      </c>
      <c r="CS20" s="73" t="s">
        <v>867</v>
      </c>
      <c r="CT20" s="73">
        <v>6</v>
      </c>
      <c r="CU20" s="228">
        <v>7</v>
      </c>
      <c r="CV20" s="228">
        <v>9</v>
      </c>
      <c r="CW20" s="228">
        <v>6</v>
      </c>
      <c r="CX20" s="228">
        <v>7</v>
      </c>
      <c r="CY20" s="228">
        <v>4</v>
      </c>
      <c r="CZ20" s="228">
        <v>5</v>
      </c>
      <c r="DA20" s="228">
        <v>5</v>
      </c>
      <c r="DB20" s="228">
        <v>7</v>
      </c>
      <c r="DC20" s="228">
        <v>6</v>
      </c>
      <c r="DE20" s="193">
        <v>11</v>
      </c>
      <c r="DF20" s="193">
        <v>11</v>
      </c>
      <c r="DG20" s="193">
        <v>9</v>
      </c>
      <c r="DH20" s="193">
        <v>10</v>
      </c>
      <c r="DI20" s="193">
        <v>12</v>
      </c>
      <c r="DJ20" s="193">
        <v>16</v>
      </c>
      <c r="DK20" s="193">
        <v>19</v>
      </c>
      <c r="DL20" s="193">
        <v>23</v>
      </c>
      <c r="DM20" s="193">
        <v>25</v>
      </c>
      <c r="DO20" s="193">
        <v>2</v>
      </c>
      <c r="DP20" s="193">
        <v>5</v>
      </c>
      <c r="DQ20" s="193">
        <v>5</v>
      </c>
      <c r="DR20" s="193">
        <v>5</v>
      </c>
      <c r="DS20" s="193">
        <v>13</v>
      </c>
      <c r="DT20" s="193">
        <v>4</v>
      </c>
      <c r="DU20" s="193">
        <v>2</v>
      </c>
      <c r="DV20" s="193">
        <v>1</v>
      </c>
      <c r="DW20" s="193">
        <v>2</v>
      </c>
    </row>
    <row r="21" spans="1:127" s="74" customFormat="1" ht="21.2" customHeight="1" x14ac:dyDescent="0.25">
      <c r="A21" s="226" t="s">
        <v>510</v>
      </c>
      <c r="B21" s="73" t="s">
        <v>867</v>
      </c>
      <c r="C21" s="193">
        <v>6</v>
      </c>
      <c r="D21" s="228">
        <v>12</v>
      </c>
      <c r="E21" s="193">
        <v>16</v>
      </c>
      <c r="F21" s="193">
        <v>9</v>
      </c>
      <c r="G21" s="177">
        <v>2.3570000000000002</v>
      </c>
      <c r="H21" s="228">
        <v>8</v>
      </c>
      <c r="I21" s="193">
        <v>11</v>
      </c>
      <c r="J21" s="193">
        <v>20</v>
      </c>
      <c r="K21" s="177">
        <v>0.50800000000000001</v>
      </c>
      <c r="L21" s="228">
        <v>7</v>
      </c>
      <c r="M21" s="193">
        <v>10</v>
      </c>
      <c r="N21" s="193">
        <v>21</v>
      </c>
      <c r="O21" s="177">
        <v>0.35699999999999998</v>
      </c>
      <c r="P21" s="228">
        <v>13</v>
      </c>
      <c r="Q21" s="193">
        <v>18</v>
      </c>
      <c r="R21" s="193">
        <v>5</v>
      </c>
      <c r="S21" s="177">
        <v>1.0669999999999999</v>
      </c>
      <c r="T21" s="228">
        <v>4</v>
      </c>
      <c r="U21" s="193">
        <v>13</v>
      </c>
      <c r="V21" s="193">
        <v>14</v>
      </c>
      <c r="W21" s="177">
        <v>0.40300000000000002</v>
      </c>
      <c r="X21" s="228">
        <v>7</v>
      </c>
      <c r="Y21" s="193">
        <v>29</v>
      </c>
      <c r="Z21" s="193">
        <v>13</v>
      </c>
      <c r="AA21" s="177">
        <v>1.0169999999999999</v>
      </c>
      <c r="AB21" s="228">
        <v>8</v>
      </c>
      <c r="AC21" s="193">
        <v>31</v>
      </c>
      <c r="AD21" s="193">
        <v>10</v>
      </c>
      <c r="AE21" s="177">
        <v>0.47499999999999998</v>
      </c>
      <c r="AF21" s="228">
        <v>9</v>
      </c>
      <c r="AG21" s="193">
        <v>34</v>
      </c>
      <c r="AH21" s="193">
        <v>5</v>
      </c>
      <c r="AI21" s="177">
        <v>1.903</v>
      </c>
      <c r="AJ21" s="228">
        <v>9</v>
      </c>
      <c r="AK21" s="193">
        <v>32</v>
      </c>
      <c r="AL21" s="193">
        <v>5</v>
      </c>
      <c r="AM21" s="177">
        <v>0.39300000000000002</v>
      </c>
      <c r="AN21" s="228">
        <f t="shared" si="8"/>
        <v>8.5555555555555554</v>
      </c>
      <c r="AO21" s="193">
        <f t="shared" si="8"/>
        <v>21.555555555555557</v>
      </c>
      <c r="AP21" s="193">
        <f t="shared" si="8"/>
        <v>11.333333333333334</v>
      </c>
      <c r="AQ21" s="177">
        <f t="shared" si="8"/>
        <v>0.94222222222222229</v>
      </c>
      <c r="AR21" s="228">
        <f t="shared" si="9"/>
        <v>8.6666666666666661</v>
      </c>
      <c r="AS21" s="193">
        <f t="shared" si="9"/>
        <v>32.333333333333336</v>
      </c>
      <c r="AT21" s="193">
        <f t="shared" si="9"/>
        <v>6.666666666666667</v>
      </c>
      <c r="AU21" s="177">
        <f t="shared" si="9"/>
        <v>0.92366666666666664</v>
      </c>
      <c r="AV21" s="226" t="s">
        <v>510</v>
      </c>
      <c r="AW21" s="227" t="s">
        <v>250</v>
      </c>
      <c r="AX21" s="73" t="s">
        <v>867</v>
      </c>
      <c r="AY21" s="193">
        <v>6</v>
      </c>
      <c r="AZ21" s="228">
        <v>8</v>
      </c>
      <c r="BA21" s="193">
        <v>75</v>
      </c>
      <c r="BB21" s="193">
        <v>5</v>
      </c>
      <c r="BC21" s="177">
        <v>1.488</v>
      </c>
      <c r="BD21" s="229">
        <f t="shared" si="10"/>
        <v>0.90308998699194354</v>
      </c>
      <c r="BE21" s="177">
        <f t="shared" si="10"/>
        <v>1.8750612633917001</v>
      </c>
      <c r="BF21" s="177">
        <f t="shared" si="10"/>
        <v>0.69897000433601886</v>
      </c>
      <c r="BG21" s="177">
        <f t="shared" si="10"/>
        <v>0.17260293120985989</v>
      </c>
      <c r="BH21" s="230">
        <v>20</v>
      </c>
      <c r="BI21" s="228" t="s">
        <v>378</v>
      </c>
      <c r="BJ21" s="193" t="s">
        <v>378</v>
      </c>
      <c r="BK21" s="193" t="s">
        <v>378</v>
      </c>
      <c r="BL21" s="193" t="s">
        <v>378</v>
      </c>
      <c r="BM21" s="230"/>
      <c r="BN21" s="193"/>
      <c r="BO21" s="231" t="s">
        <v>511</v>
      </c>
      <c r="BP21" s="231" t="s">
        <v>250</v>
      </c>
      <c r="BQ21" s="228">
        <v>8</v>
      </c>
      <c r="BR21" s="193">
        <v>98</v>
      </c>
      <c r="BS21" s="193">
        <v>8</v>
      </c>
      <c r="BT21" s="177">
        <v>0.82299999999999995</v>
      </c>
      <c r="BU21" s="232">
        <f t="shared" si="11"/>
        <v>0.90308998699194354</v>
      </c>
      <c r="BV21" s="177">
        <f t="shared" si="11"/>
        <v>1.9912260756924949</v>
      </c>
      <c r="BW21" s="177">
        <f t="shared" si="11"/>
        <v>0.90308998699194354</v>
      </c>
      <c r="BX21" s="177">
        <f t="shared" si="11"/>
        <v>-8.4600164787730178E-2</v>
      </c>
      <c r="BY21" s="230">
        <v>20</v>
      </c>
      <c r="BZ21" s="193"/>
      <c r="CA21" s="231" t="s">
        <v>511</v>
      </c>
      <c r="CB21" s="231" t="s">
        <v>250</v>
      </c>
      <c r="CC21" s="228">
        <v>5</v>
      </c>
      <c r="CD21" s="193">
        <v>30</v>
      </c>
      <c r="CE21" s="193">
        <v>6</v>
      </c>
      <c r="CF21" s="177">
        <v>0.42199999999999999</v>
      </c>
      <c r="CG21" s="232">
        <f t="shared" si="12"/>
        <v>0.69897000433601886</v>
      </c>
      <c r="CH21" s="177">
        <f t="shared" si="12"/>
        <v>1.4771212547196624</v>
      </c>
      <c r="CI21" s="177">
        <f t="shared" si="12"/>
        <v>0.77815125038364363</v>
      </c>
      <c r="CJ21" s="177">
        <f t="shared" si="12"/>
        <v>-0.37468754903832613</v>
      </c>
      <c r="CK21" s="230">
        <v>9</v>
      </c>
      <c r="CP21" s="227">
        <v>1</v>
      </c>
      <c r="CQ21" s="226" t="s">
        <v>510</v>
      </c>
      <c r="CR21" s="326" t="s">
        <v>250</v>
      </c>
      <c r="CS21" s="73" t="s">
        <v>867</v>
      </c>
      <c r="CT21" s="73">
        <v>6</v>
      </c>
      <c r="CU21" s="228">
        <v>12</v>
      </c>
      <c r="CV21" s="228">
        <v>8</v>
      </c>
      <c r="CW21" s="228">
        <v>7</v>
      </c>
      <c r="CX21" s="228">
        <v>13</v>
      </c>
      <c r="CY21" s="228">
        <v>4</v>
      </c>
      <c r="CZ21" s="228">
        <v>7</v>
      </c>
      <c r="DA21" s="228">
        <v>8</v>
      </c>
      <c r="DB21" s="228">
        <v>9</v>
      </c>
      <c r="DC21" s="228">
        <v>9</v>
      </c>
      <c r="DE21" s="193">
        <v>16</v>
      </c>
      <c r="DF21" s="193">
        <v>11</v>
      </c>
      <c r="DG21" s="193">
        <v>10</v>
      </c>
      <c r="DH21" s="193">
        <v>18</v>
      </c>
      <c r="DI21" s="193">
        <v>13</v>
      </c>
      <c r="DJ21" s="193">
        <v>29</v>
      </c>
      <c r="DK21" s="193">
        <v>31</v>
      </c>
      <c r="DL21" s="193">
        <v>34</v>
      </c>
      <c r="DM21" s="193">
        <v>32</v>
      </c>
      <c r="DO21" s="193">
        <v>9</v>
      </c>
      <c r="DP21" s="193">
        <v>20</v>
      </c>
      <c r="DQ21" s="193">
        <v>21</v>
      </c>
      <c r="DR21" s="193">
        <v>5</v>
      </c>
      <c r="DS21" s="193">
        <v>14</v>
      </c>
      <c r="DT21" s="193">
        <v>13</v>
      </c>
      <c r="DU21" s="193">
        <v>10</v>
      </c>
      <c r="DV21" s="193">
        <v>5</v>
      </c>
      <c r="DW21" s="193">
        <v>5</v>
      </c>
    </row>
    <row r="22" spans="1:127" s="74" customFormat="1" ht="21.2" customHeight="1" x14ac:dyDescent="0.25">
      <c r="A22" s="226" t="s">
        <v>512</v>
      </c>
      <c r="B22" s="73" t="s">
        <v>867</v>
      </c>
      <c r="C22" s="193">
        <v>7</v>
      </c>
      <c r="D22" s="228">
        <v>9</v>
      </c>
      <c r="E22" s="193">
        <v>15</v>
      </c>
      <c r="F22" s="193">
        <v>7</v>
      </c>
      <c r="G22" s="177">
        <v>3.26</v>
      </c>
      <c r="H22" s="228">
        <v>8</v>
      </c>
      <c r="I22" s="193">
        <v>10</v>
      </c>
      <c r="J22" s="193">
        <v>8</v>
      </c>
      <c r="K22" s="177">
        <v>0.223</v>
      </c>
      <c r="L22" s="228">
        <v>10</v>
      </c>
      <c r="M22" s="193">
        <v>16</v>
      </c>
      <c r="N22" s="193">
        <v>8</v>
      </c>
      <c r="O22" s="177">
        <v>0.50800000000000001</v>
      </c>
      <c r="P22" s="228">
        <v>9</v>
      </c>
      <c r="Q22" s="193">
        <v>11</v>
      </c>
      <c r="R22" s="193">
        <v>13</v>
      </c>
      <c r="S22" s="177">
        <v>0.35299999999999998</v>
      </c>
      <c r="T22" s="228">
        <v>5</v>
      </c>
      <c r="U22" s="193">
        <v>21</v>
      </c>
      <c r="V22" s="193">
        <v>12</v>
      </c>
      <c r="W22" s="177">
        <v>0.152</v>
      </c>
      <c r="X22" s="228">
        <v>5</v>
      </c>
      <c r="Y22" s="193">
        <v>19</v>
      </c>
      <c r="Z22" s="193">
        <v>7</v>
      </c>
      <c r="AA22" s="177">
        <v>0.46500000000000002</v>
      </c>
      <c r="AB22" s="228">
        <v>5</v>
      </c>
      <c r="AC22" s="193">
        <v>16</v>
      </c>
      <c r="AD22" s="193">
        <v>0</v>
      </c>
      <c r="AE22" s="177">
        <v>1.5549999999999999</v>
      </c>
      <c r="AF22" s="228">
        <v>9</v>
      </c>
      <c r="AG22" s="193">
        <v>35</v>
      </c>
      <c r="AH22" s="193">
        <v>6</v>
      </c>
      <c r="AI22" s="177">
        <v>0.157</v>
      </c>
      <c r="AJ22" s="228">
        <v>7</v>
      </c>
      <c r="AK22" s="193">
        <v>31</v>
      </c>
      <c r="AL22" s="193">
        <v>7</v>
      </c>
      <c r="AM22" s="177">
        <v>1.44</v>
      </c>
      <c r="AN22" s="228">
        <f t="shared" si="8"/>
        <v>7.4444444444444446</v>
      </c>
      <c r="AO22" s="193">
        <f t="shared" si="8"/>
        <v>19.333333333333332</v>
      </c>
      <c r="AP22" s="193">
        <f t="shared" si="8"/>
        <v>7.5555555555555554</v>
      </c>
      <c r="AQ22" s="177">
        <f t="shared" si="8"/>
        <v>0.90144444444444438</v>
      </c>
      <c r="AR22" s="228">
        <f t="shared" si="9"/>
        <v>7</v>
      </c>
      <c r="AS22" s="193">
        <f t="shared" si="9"/>
        <v>27.333333333333332</v>
      </c>
      <c r="AT22" s="193">
        <f t="shared" si="9"/>
        <v>4.333333333333333</v>
      </c>
      <c r="AU22" s="177">
        <f t="shared" si="9"/>
        <v>1.0506666666666666</v>
      </c>
      <c r="AV22" s="226" t="s">
        <v>512</v>
      </c>
      <c r="AW22" s="227" t="s">
        <v>250</v>
      </c>
      <c r="AX22" s="73" t="s">
        <v>867</v>
      </c>
      <c r="AY22" s="193">
        <v>7</v>
      </c>
      <c r="AZ22" s="228">
        <v>9</v>
      </c>
      <c r="BA22" s="193">
        <v>118</v>
      </c>
      <c r="BB22" s="193">
        <v>13</v>
      </c>
      <c r="BC22" s="177">
        <v>0.81</v>
      </c>
      <c r="BD22" s="229">
        <f t="shared" si="10"/>
        <v>0.95424250943932487</v>
      </c>
      <c r="BE22" s="177">
        <f t="shared" si="10"/>
        <v>2.0718820073061255</v>
      </c>
      <c r="BF22" s="177">
        <f t="shared" si="10"/>
        <v>1.1139433523068367</v>
      </c>
      <c r="BG22" s="177">
        <f t="shared" si="10"/>
        <v>-9.1514981121350217E-2</v>
      </c>
      <c r="BH22" s="230">
        <v>25</v>
      </c>
      <c r="BI22" s="228" t="s">
        <v>378</v>
      </c>
      <c r="BJ22" s="193" t="s">
        <v>378</v>
      </c>
      <c r="BK22" s="193" t="s">
        <v>378</v>
      </c>
      <c r="BL22" s="193" t="s">
        <v>378</v>
      </c>
      <c r="BM22" s="230"/>
      <c r="BN22" s="193"/>
      <c r="BO22" s="231" t="s">
        <v>513</v>
      </c>
      <c r="BP22" s="231" t="s">
        <v>250</v>
      </c>
      <c r="BQ22" s="228">
        <v>8</v>
      </c>
      <c r="BR22" s="193">
        <v>94</v>
      </c>
      <c r="BS22" s="193">
        <v>18</v>
      </c>
      <c r="BT22" s="177">
        <v>0.41799999999999998</v>
      </c>
      <c r="BU22" s="232">
        <f t="shared" si="11"/>
        <v>0.90308998699194354</v>
      </c>
      <c r="BV22" s="177">
        <f t="shared" si="11"/>
        <v>1.9731278535996986</v>
      </c>
      <c r="BW22" s="177">
        <f t="shared" si="11"/>
        <v>1.255272505103306</v>
      </c>
      <c r="BX22" s="177">
        <f t="shared" si="11"/>
        <v>-0.3788237182249648</v>
      </c>
      <c r="BY22" s="230">
        <v>20</v>
      </c>
      <c r="BZ22" s="193"/>
      <c r="CA22" s="231" t="s">
        <v>513</v>
      </c>
      <c r="CB22" s="231" t="s">
        <v>250</v>
      </c>
      <c r="CC22" s="228">
        <v>8</v>
      </c>
      <c r="CD22" s="193">
        <v>92</v>
      </c>
      <c r="CE22" s="193">
        <v>21</v>
      </c>
      <c r="CF22" s="177">
        <v>0.16300000000000001</v>
      </c>
      <c r="CG22" s="232">
        <f t="shared" si="12"/>
        <v>0.90308998699194354</v>
      </c>
      <c r="CH22" s="177">
        <f t="shared" si="12"/>
        <v>1.9637878273455553</v>
      </c>
      <c r="CI22" s="177">
        <f t="shared" si="12"/>
        <v>1.3222192947339193</v>
      </c>
      <c r="CJ22" s="177">
        <f t="shared" si="12"/>
        <v>-0.78781239559604221</v>
      </c>
      <c r="CK22" s="230">
        <v>20</v>
      </c>
      <c r="CP22" s="227">
        <v>1</v>
      </c>
      <c r="CQ22" s="226" t="s">
        <v>512</v>
      </c>
      <c r="CR22" s="326" t="s">
        <v>250</v>
      </c>
      <c r="CS22" s="73" t="s">
        <v>867</v>
      </c>
      <c r="CT22" s="73">
        <v>7</v>
      </c>
      <c r="CU22" s="228">
        <v>9</v>
      </c>
      <c r="CV22" s="228">
        <v>8</v>
      </c>
      <c r="CW22" s="228">
        <v>10</v>
      </c>
      <c r="CX22" s="228">
        <v>9</v>
      </c>
      <c r="CY22" s="228">
        <v>5</v>
      </c>
      <c r="CZ22" s="228">
        <v>5</v>
      </c>
      <c r="DA22" s="228">
        <v>5</v>
      </c>
      <c r="DB22" s="228">
        <v>9</v>
      </c>
      <c r="DC22" s="228">
        <v>7</v>
      </c>
      <c r="DE22" s="193">
        <v>15</v>
      </c>
      <c r="DF22" s="193">
        <v>10</v>
      </c>
      <c r="DG22" s="193">
        <v>16</v>
      </c>
      <c r="DH22" s="193">
        <v>11</v>
      </c>
      <c r="DI22" s="193">
        <v>21</v>
      </c>
      <c r="DJ22" s="193">
        <v>19</v>
      </c>
      <c r="DK22" s="193">
        <v>16</v>
      </c>
      <c r="DL22" s="193">
        <v>35</v>
      </c>
      <c r="DM22" s="193">
        <v>31</v>
      </c>
      <c r="DO22" s="193">
        <v>7</v>
      </c>
      <c r="DP22" s="193">
        <v>8</v>
      </c>
      <c r="DQ22" s="193">
        <v>8</v>
      </c>
      <c r="DR22" s="193">
        <v>13</v>
      </c>
      <c r="DS22" s="193">
        <v>12</v>
      </c>
      <c r="DT22" s="193">
        <v>7</v>
      </c>
      <c r="DU22" s="193">
        <v>0</v>
      </c>
      <c r="DV22" s="193">
        <v>6</v>
      </c>
      <c r="DW22" s="193">
        <v>7</v>
      </c>
    </row>
    <row r="23" spans="1:127" s="74" customFormat="1" ht="21.2" customHeight="1" x14ac:dyDescent="0.25">
      <c r="A23" s="226" t="s">
        <v>511</v>
      </c>
      <c r="B23" s="73" t="s">
        <v>867</v>
      </c>
      <c r="C23" s="193">
        <v>8</v>
      </c>
      <c r="D23" s="228">
        <v>6</v>
      </c>
      <c r="E23" s="193">
        <v>10</v>
      </c>
      <c r="F23" s="193">
        <v>10</v>
      </c>
      <c r="G23" s="177">
        <v>2.827</v>
      </c>
      <c r="H23" s="228">
        <v>10</v>
      </c>
      <c r="I23" s="193">
        <v>17</v>
      </c>
      <c r="J23" s="193">
        <v>6</v>
      </c>
      <c r="K23" s="177">
        <v>0.73</v>
      </c>
      <c r="L23" s="228">
        <v>10</v>
      </c>
      <c r="M23" s="193">
        <v>14</v>
      </c>
      <c r="N23" s="193">
        <v>4</v>
      </c>
      <c r="O23" s="177">
        <v>0.48799999999999999</v>
      </c>
      <c r="P23" s="228">
        <v>11</v>
      </c>
      <c r="Q23" s="193">
        <v>15</v>
      </c>
      <c r="R23" s="193">
        <v>6</v>
      </c>
      <c r="S23" s="177">
        <v>0.50700000000000001</v>
      </c>
      <c r="T23" s="228">
        <v>9</v>
      </c>
      <c r="U23" s="193">
        <v>35</v>
      </c>
      <c r="V23" s="193">
        <v>10</v>
      </c>
      <c r="W23" s="177">
        <v>0.105</v>
      </c>
      <c r="X23" s="228">
        <v>9</v>
      </c>
      <c r="Y23" s="193">
        <v>28</v>
      </c>
      <c r="Z23" s="193">
        <v>3</v>
      </c>
      <c r="AA23" s="177">
        <v>0.48799999999999999</v>
      </c>
      <c r="AB23" s="228">
        <v>7</v>
      </c>
      <c r="AC23" s="193">
        <v>24</v>
      </c>
      <c r="AD23" s="193">
        <v>3</v>
      </c>
      <c r="AE23" s="177">
        <v>0.223</v>
      </c>
      <c r="AF23" s="228">
        <v>10</v>
      </c>
      <c r="AG23" s="193">
        <v>39</v>
      </c>
      <c r="AH23" s="193">
        <v>8</v>
      </c>
      <c r="AI23" s="177">
        <v>0.27700000000000002</v>
      </c>
      <c r="AJ23" s="228">
        <v>11</v>
      </c>
      <c r="AK23" s="193">
        <v>42</v>
      </c>
      <c r="AL23" s="193">
        <v>3</v>
      </c>
      <c r="AM23" s="177">
        <v>0.19700000000000001</v>
      </c>
      <c r="AN23" s="228">
        <f t="shared" si="8"/>
        <v>9.2222222222222214</v>
      </c>
      <c r="AO23" s="193">
        <f t="shared" si="8"/>
        <v>24.888888888888889</v>
      </c>
      <c r="AP23" s="193">
        <f t="shared" si="8"/>
        <v>5.8888888888888893</v>
      </c>
      <c r="AQ23" s="177">
        <f t="shared" si="8"/>
        <v>0.64911111111111108</v>
      </c>
      <c r="AR23" s="228">
        <f t="shared" si="9"/>
        <v>9.3333333333333339</v>
      </c>
      <c r="AS23" s="193">
        <f t="shared" si="9"/>
        <v>35</v>
      </c>
      <c r="AT23" s="193">
        <f t="shared" si="9"/>
        <v>4.666666666666667</v>
      </c>
      <c r="AU23" s="177">
        <f t="shared" si="9"/>
        <v>0.23233333333333336</v>
      </c>
      <c r="AV23" s="226" t="s">
        <v>511</v>
      </c>
      <c r="AW23" s="227" t="s">
        <v>250</v>
      </c>
      <c r="AX23" s="73" t="s">
        <v>867</v>
      </c>
      <c r="AY23" s="193">
        <v>8</v>
      </c>
      <c r="AZ23" s="228">
        <v>11</v>
      </c>
      <c r="BA23" s="193">
        <v>187</v>
      </c>
      <c r="BB23" s="193">
        <v>12</v>
      </c>
      <c r="BC23" s="177">
        <v>0.35499999999999998</v>
      </c>
      <c r="BD23" s="229">
        <f t="shared" si="10"/>
        <v>1.0413926851582251</v>
      </c>
      <c r="BE23" s="177">
        <f t="shared" si="10"/>
        <v>2.271841606536499</v>
      </c>
      <c r="BF23" s="177">
        <f t="shared" si="10"/>
        <v>1.0791812460476249</v>
      </c>
      <c r="BG23" s="177">
        <f t="shared" si="10"/>
        <v>-0.44977164694490596</v>
      </c>
      <c r="BH23" s="230">
        <v>40</v>
      </c>
      <c r="BI23" s="228" t="s">
        <v>378</v>
      </c>
      <c r="BJ23" s="193" t="s">
        <v>378</v>
      </c>
      <c r="BK23" s="193" t="s">
        <v>378</v>
      </c>
      <c r="BL23" s="193" t="s">
        <v>378</v>
      </c>
      <c r="BM23" s="230"/>
      <c r="BN23" s="193"/>
      <c r="BO23" s="231" t="s">
        <v>514</v>
      </c>
      <c r="BP23" s="231" t="s">
        <v>250</v>
      </c>
      <c r="BQ23" s="228">
        <v>7</v>
      </c>
      <c r="BR23" s="193">
        <v>50</v>
      </c>
      <c r="BS23" s="193">
        <v>19</v>
      </c>
      <c r="BT23" s="177">
        <v>1.6479999999999999</v>
      </c>
      <c r="BU23" s="232">
        <f t="shared" si="11"/>
        <v>0.84509804001425681</v>
      </c>
      <c r="BV23" s="177">
        <f t="shared" si="11"/>
        <v>1.6989700043360187</v>
      </c>
      <c r="BW23" s="177">
        <f t="shared" si="11"/>
        <v>1.2787536009528289</v>
      </c>
      <c r="BX23" s="177">
        <f t="shared" si="11"/>
        <v>0.21695720736109697</v>
      </c>
      <c r="BY23" s="230">
        <v>15</v>
      </c>
      <c r="BZ23" s="193"/>
      <c r="CA23" s="231" t="s">
        <v>514</v>
      </c>
      <c r="CB23" s="231" t="s">
        <v>250</v>
      </c>
      <c r="CC23" s="228">
        <v>7</v>
      </c>
      <c r="CD23" s="193">
        <v>69</v>
      </c>
      <c r="CE23" s="193">
        <v>6</v>
      </c>
      <c r="CF23" s="177">
        <v>0.04</v>
      </c>
      <c r="CG23" s="232">
        <f t="shared" si="12"/>
        <v>0.84509804001425681</v>
      </c>
      <c r="CH23" s="177">
        <f t="shared" si="12"/>
        <v>1.8388490907372552</v>
      </c>
      <c r="CI23" s="177">
        <f t="shared" si="12"/>
        <v>0.77815125038364363</v>
      </c>
      <c r="CJ23" s="177">
        <f t="shared" si="12"/>
        <v>-1.3979400086720375</v>
      </c>
      <c r="CK23" s="230">
        <v>15</v>
      </c>
      <c r="CP23" s="227">
        <v>1</v>
      </c>
      <c r="CQ23" s="226" t="s">
        <v>511</v>
      </c>
      <c r="CR23" s="326" t="s">
        <v>250</v>
      </c>
      <c r="CS23" s="73" t="s">
        <v>867</v>
      </c>
      <c r="CT23" s="73">
        <v>8</v>
      </c>
      <c r="CU23" s="228">
        <v>6</v>
      </c>
      <c r="CV23" s="228">
        <v>10</v>
      </c>
      <c r="CW23" s="228">
        <v>10</v>
      </c>
      <c r="CX23" s="228">
        <v>11</v>
      </c>
      <c r="CY23" s="228">
        <v>9</v>
      </c>
      <c r="CZ23" s="228">
        <v>9</v>
      </c>
      <c r="DA23" s="228">
        <v>7</v>
      </c>
      <c r="DB23" s="228">
        <v>10</v>
      </c>
      <c r="DC23" s="228">
        <v>11</v>
      </c>
      <c r="DE23" s="193">
        <v>10</v>
      </c>
      <c r="DF23" s="193">
        <v>17</v>
      </c>
      <c r="DG23" s="193">
        <v>14</v>
      </c>
      <c r="DH23" s="193">
        <v>15</v>
      </c>
      <c r="DI23" s="193">
        <v>35</v>
      </c>
      <c r="DJ23" s="193">
        <v>28</v>
      </c>
      <c r="DK23" s="193">
        <v>24</v>
      </c>
      <c r="DL23" s="193">
        <v>39</v>
      </c>
      <c r="DM23" s="193">
        <v>42</v>
      </c>
      <c r="DO23" s="193">
        <v>10</v>
      </c>
      <c r="DP23" s="193">
        <v>6</v>
      </c>
      <c r="DQ23" s="193">
        <v>4</v>
      </c>
      <c r="DR23" s="193">
        <v>6</v>
      </c>
      <c r="DS23" s="193">
        <v>10</v>
      </c>
      <c r="DT23" s="193">
        <v>3</v>
      </c>
      <c r="DU23" s="193">
        <v>3</v>
      </c>
      <c r="DV23" s="193">
        <v>8</v>
      </c>
      <c r="DW23" s="193">
        <v>3</v>
      </c>
    </row>
    <row r="24" spans="1:127" s="74" customFormat="1" ht="21.2" customHeight="1" x14ac:dyDescent="0.25">
      <c r="A24" s="226" t="s">
        <v>513</v>
      </c>
      <c r="B24" s="73" t="s">
        <v>867</v>
      </c>
      <c r="C24" s="193">
        <v>8</v>
      </c>
      <c r="D24" s="228">
        <v>14</v>
      </c>
      <c r="E24" s="193">
        <v>22</v>
      </c>
      <c r="F24" s="193">
        <v>1</v>
      </c>
      <c r="G24" s="177">
        <v>1.7070000000000001</v>
      </c>
      <c r="H24" s="228">
        <v>13</v>
      </c>
      <c r="I24" s="193">
        <v>16</v>
      </c>
      <c r="J24" s="193">
        <v>14</v>
      </c>
      <c r="K24" s="177">
        <v>0.307</v>
      </c>
      <c r="L24" s="228">
        <v>14</v>
      </c>
      <c r="M24" s="193">
        <v>17</v>
      </c>
      <c r="N24" s="193">
        <v>4</v>
      </c>
      <c r="O24" s="177">
        <v>9.8000000000000004E-2</v>
      </c>
      <c r="P24" s="228">
        <v>9</v>
      </c>
      <c r="Q24" s="193">
        <v>12</v>
      </c>
      <c r="R24" s="193">
        <v>2</v>
      </c>
      <c r="S24" s="177">
        <v>0.11700000000000001</v>
      </c>
      <c r="T24" s="228">
        <v>5</v>
      </c>
      <c r="U24" s="193">
        <v>25</v>
      </c>
      <c r="V24" s="193">
        <v>13</v>
      </c>
      <c r="W24" s="177">
        <v>3.2000000000000001E-2</v>
      </c>
      <c r="X24" s="228">
        <v>6</v>
      </c>
      <c r="Y24" s="193">
        <v>27</v>
      </c>
      <c r="Z24" s="193">
        <v>5</v>
      </c>
      <c r="AA24" s="177">
        <v>0.4</v>
      </c>
      <c r="AB24" s="228">
        <v>12</v>
      </c>
      <c r="AC24" s="193">
        <v>39</v>
      </c>
      <c r="AD24" s="193">
        <v>1</v>
      </c>
      <c r="AE24" s="177">
        <v>0.46300000000000002</v>
      </c>
      <c r="AF24" s="228">
        <v>9</v>
      </c>
      <c r="AG24" s="193">
        <v>39</v>
      </c>
      <c r="AH24" s="193">
        <v>12</v>
      </c>
      <c r="AI24" s="177">
        <v>0.497</v>
      </c>
      <c r="AJ24" s="228">
        <v>11</v>
      </c>
      <c r="AK24" s="193">
        <v>44</v>
      </c>
      <c r="AL24" s="193">
        <v>14</v>
      </c>
      <c r="AM24" s="177">
        <v>9.1999999999999998E-2</v>
      </c>
      <c r="AN24" s="228">
        <f t="shared" si="8"/>
        <v>10.333333333333334</v>
      </c>
      <c r="AO24" s="193">
        <f t="shared" si="8"/>
        <v>26.777777777777779</v>
      </c>
      <c r="AP24" s="193">
        <f t="shared" si="8"/>
        <v>7.333333333333333</v>
      </c>
      <c r="AQ24" s="177">
        <f t="shared" si="8"/>
        <v>0.41255555555555556</v>
      </c>
      <c r="AR24" s="228">
        <f t="shared" si="9"/>
        <v>10.666666666666666</v>
      </c>
      <c r="AS24" s="193">
        <f t="shared" si="9"/>
        <v>40.666666666666664</v>
      </c>
      <c r="AT24" s="193">
        <f t="shared" si="9"/>
        <v>9</v>
      </c>
      <c r="AU24" s="177">
        <f t="shared" si="9"/>
        <v>0.35066666666666668</v>
      </c>
      <c r="AV24" s="226" t="s">
        <v>513</v>
      </c>
      <c r="AW24" s="227" t="s">
        <v>250</v>
      </c>
      <c r="AX24" s="73" t="s">
        <v>867</v>
      </c>
      <c r="AY24" s="193">
        <v>8</v>
      </c>
      <c r="AZ24" s="228">
        <v>9</v>
      </c>
      <c r="BA24" s="193">
        <v>136</v>
      </c>
      <c r="BB24" s="193">
        <v>23</v>
      </c>
      <c r="BC24" s="177">
        <v>0.52300000000000002</v>
      </c>
      <c r="BD24" s="229">
        <f t="shared" si="10"/>
        <v>0.95424250943932487</v>
      </c>
      <c r="BE24" s="177">
        <f t="shared" si="10"/>
        <v>2.1335389083702174</v>
      </c>
      <c r="BF24" s="177">
        <f t="shared" si="10"/>
        <v>1.3617278360175928</v>
      </c>
      <c r="BG24" s="177">
        <f t="shared" si="10"/>
        <v>-0.28149831113272572</v>
      </c>
      <c r="BH24" s="230">
        <v>25</v>
      </c>
      <c r="BI24" s="228" t="s">
        <v>378</v>
      </c>
      <c r="BJ24" s="193" t="s">
        <v>378</v>
      </c>
      <c r="BK24" s="193" t="s">
        <v>378</v>
      </c>
      <c r="BL24" s="193" t="s">
        <v>378</v>
      </c>
      <c r="BM24" s="230"/>
      <c r="BN24" s="193"/>
      <c r="BO24" s="231" t="s">
        <v>510</v>
      </c>
      <c r="BP24" s="231" t="s">
        <v>250</v>
      </c>
      <c r="BQ24" s="228">
        <v>8</v>
      </c>
      <c r="BR24" s="193">
        <v>73</v>
      </c>
      <c r="BS24" s="193">
        <v>3</v>
      </c>
      <c r="BT24" s="177">
        <v>4.51</v>
      </c>
      <c r="BU24" s="232">
        <f t="shared" si="11"/>
        <v>0.90308998699194354</v>
      </c>
      <c r="BV24" s="177">
        <f t="shared" si="11"/>
        <v>1.8633228601204559</v>
      </c>
      <c r="BW24" s="177">
        <f t="shared" si="11"/>
        <v>0.47712125471966244</v>
      </c>
      <c r="BX24" s="177">
        <f t="shared" si="11"/>
        <v>0.65417654187796048</v>
      </c>
      <c r="BY24" s="230">
        <v>20</v>
      </c>
      <c r="BZ24" s="193"/>
      <c r="CA24" s="231" t="s">
        <v>510</v>
      </c>
      <c r="CB24" s="231" t="s">
        <v>250</v>
      </c>
      <c r="CC24" s="228">
        <v>7</v>
      </c>
      <c r="CD24" s="193">
        <v>78</v>
      </c>
      <c r="CE24" s="193">
        <v>9</v>
      </c>
      <c r="CF24" s="177">
        <v>3.0920000000000001</v>
      </c>
      <c r="CG24" s="232">
        <f t="shared" si="12"/>
        <v>0.84509804001425681</v>
      </c>
      <c r="CH24" s="177">
        <f t="shared" si="12"/>
        <v>1.8920946026904804</v>
      </c>
      <c r="CI24" s="177">
        <f t="shared" si="12"/>
        <v>0.95424250943932487</v>
      </c>
      <c r="CJ24" s="177">
        <f t="shared" si="12"/>
        <v>0.4902394852462873</v>
      </c>
      <c r="CK24" s="230">
        <v>15</v>
      </c>
      <c r="CP24" s="227">
        <v>1</v>
      </c>
      <c r="CQ24" s="226" t="s">
        <v>513</v>
      </c>
      <c r="CR24" s="326" t="s">
        <v>250</v>
      </c>
      <c r="CS24" s="73" t="s">
        <v>867</v>
      </c>
      <c r="CT24" s="73">
        <v>8</v>
      </c>
      <c r="CU24" s="228">
        <v>14</v>
      </c>
      <c r="CV24" s="228">
        <v>13</v>
      </c>
      <c r="CW24" s="228">
        <v>14</v>
      </c>
      <c r="CX24" s="228">
        <v>9</v>
      </c>
      <c r="CY24" s="228">
        <v>5</v>
      </c>
      <c r="CZ24" s="228">
        <v>6</v>
      </c>
      <c r="DA24" s="228">
        <v>12</v>
      </c>
      <c r="DB24" s="228">
        <v>9</v>
      </c>
      <c r="DC24" s="228">
        <v>11</v>
      </c>
      <c r="DE24" s="193">
        <v>22</v>
      </c>
      <c r="DF24" s="193">
        <v>16</v>
      </c>
      <c r="DG24" s="193">
        <v>17</v>
      </c>
      <c r="DH24" s="193">
        <v>12</v>
      </c>
      <c r="DI24" s="193">
        <v>25</v>
      </c>
      <c r="DJ24" s="193">
        <v>27</v>
      </c>
      <c r="DK24" s="193">
        <v>39</v>
      </c>
      <c r="DL24" s="193">
        <v>39</v>
      </c>
      <c r="DM24" s="193">
        <v>44</v>
      </c>
      <c r="DO24" s="193">
        <v>1</v>
      </c>
      <c r="DP24" s="193">
        <v>14</v>
      </c>
      <c r="DQ24" s="193">
        <v>4</v>
      </c>
      <c r="DR24" s="193">
        <v>2</v>
      </c>
      <c r="DS24" s="193">
        <v>13</v>
      </c>
      <c r="DT24" s="193">
        <v>5</v>
      </c>
      <c r="DU24" s="193">
        <v>1</v>
      </c>
      <c r="DV24" s="193">
        <v>12</v>
      </c>
      <c r="DW24" s="193">
        <v>14</v>
      </c>
    </row>
    <row r="25" spans="1:127" s="74" customFormat="1" ht="21.2" customHeight="1" x14ac:dyDescent="0.25">
      <c r="A25" s="226" t="s">
        <v>514</v>
      </c>
      <c r="B25" s="73" t="s">
        <v>867</v>
      </c>
      <c r="C25" s="193">
        <v>8</v>
      </c>
      <c r="D25" s="228">
        <v>10</v>
      </c>
      <c r="E25" s="193">
        <v>18</v>
      </c>
      <c r="F25" s="193">
        <v>12</v>
      </c>
      <c r="G25" s="177">
        <v>8.8650000000000002</v>
      </c>
      <c r="H25" s="228">
        <v>14</v>
      </c>
      <c r="I25" s="193">
        <v>14</v>
      </c>
      <c r="J25" s="193">
        <v>6</v>
      </c>
      <c r="K25" s="177">
        <v>4.0830000000000002</v>
      </c>
      <c r="L25" s="228">
        <v>12</v>
      </c>
      <c r="M25" s="193">
        <v>13</v>
      </c>
      <c r="N25" s="193">
        <v>4</v>
      </c>
      <c r="O25" s="177">
        <v>2.262</v>
      </c>
      <c r="P25" s="228">
        <v>13</v>
      </c>
      <c r="Q25" s="193">
        <v>15</v>
      </c>
      <c r="R25" s="193">
        <v>4</v>
      </c>
      <c r="S25" s="177">
        <v>0.66200000000000003</v>
      </c>
      <c r="T25" s="228">
        <v>9</v>
      </c>
      <c r="U25" s="193">
        <v>33</v>
      </c>
      <c r="V25" s="193">
        <v>7</v>
      </c>
      <c r="W25" s="177">
        <v>0.315</v>
      </c>
      <c r="X25" s="228">
        <v>10</v>
      </c>
      <c r="Y25" s="193">
        <v>34</v>
      </c>
      <c r="Z25" s="193">
        <v>10</v>
      </c>
      <c r="AA25" s="177">
        <v>0.44500000000000001</v>
      </c>
      <c r="AB25" s="228">
        <v>9</v>
      </c>
      <c r="AC25" s="193">
        <v>39</v>
      </c>
      <c r="AD25" s="193">
        <v>11</v>
      </c>
      <c r="AE25" s="177">
        <v>0.248</v>
      </c>
      <c r="AF25" s="228">
        <v>10</v>
      </c>
      <c r="AG25" s="193">
        <v>33</v>
      </c>
      <c r="AH25" s="193">
        <v>5</v>
      </c>
      <c r="AI25" s="177">
        <v>0.14699999999999999</v>
      </c>
      <c r="AJ25" s="228">
        <v>10</v>
      </c>
      <c r="AK25" s="193">
        <v>34</v>
      </c>
      <c r="AL25" s="193">
        <v>4</v>
      </c>
      <c r="AM25" s="177">
        <v>0.42499999999999999</v>
      </c>
      <c r="AN25" s="228">
        <f t="shared" si="8"/>
        <v>10.777777777777779</v>
      </c>
      <c r="AO25" s="193">
        <f t="shared" si="8"/>
        <v>25.888888888888889</v>
      </c>
      <c r="AP25" s="193">
        <f t="shared" si="8"/>
        <v>7</v>
      </c>
      <c r="AQ25" s="177">
        <f t="shared" si="8"/>
        <v>1.9391111111111112</v>
      </c>
      <c r="AR25" s="228">
        <f t="shared" si="9"/>
        <v>9.6666666666666661</v>
      </c>
      <c r="AS25" s="193">
        <f t="shared" si="9"/>
        <v>35.333333333333336</v>
      </c>
      <c r="AT25" s="193">
        <f t="shared" si="9"/>
        <v>6.666666666666667</v>
      </c>
      <c r="AU25" s="177">
        <f t="shared" si="9"/>
        <v>0.27333333333333337</v>
      </c>
      <c r="AV25" s="226" t="s">
        <v>514</v>
      </c>
      <c r="AW25" s="227" t="s">
        <v>250</v>
      </c>
      <c r="AX25" s="73" t="s">
        <v>867</v>
      </c>
      <c r="AY25" s="193">
        <v>8</v>
      </c>
      <c r="AZ25" s="228">
        <v>9</v>
      </c>
      <c r="BA25" s="193">
        <v>109</v>
      </c>
      <c r="BB25" s="193">
        <v>20</v>
      </c>
      <c r="BC25" s="177">
        <v>5.8000000000000003E-2</v>
      </c>
      <c r="BD25" s="229">
        <f t="shared" si="10"/>
        <v>0.95424250943932487</v>
      </c>
      <c r="BE25" s="177">
        <f t="shared" si="10"/>
        <v>2.0374264979406238</v>
      </c>
      <c r="BF25" s="177">
        <f t="shared" si="10"/>
        <v>1.3010299956639813</v>
      </c>
      <c r="BG25" s="177">
        <f t="shared" si="10"/>
        <v>-1.2365720064370627</v>
      </c>
      <c r="BH25" s="230">
        <v>25</v>
      </c>
      <c r="BI25" s="228" t="s">
        <v>378</v>
      </c>
      <c r="BJ25" s="193" t="s">
        <v>378</v>
      </c>
      <c r="BK25" s="193" t="s">
        <v>378</v>
      </c>
      <c r="BL25" s="193" t="s">
        <v>378</v>
      </c>
      <c r="BM25" s="230"/>
      <c r="BN25" s="193"/>
      <c r="BO25" s="231"/>
      <c r="BP25" s="231"/>
      <c r="BQ25" s="228"/>
      <c r="BR25" s="193"/>
      <c r="BS25" s="193"/>
      <c r="BT25" s="177"/>
      <c r="BU25" s="228"/>
      <c r="BV25" s="193"/>
      <c r="BW25" s="193"/>
      <c r="BX25" s="177"/>
      <c r="BY25" s="230"/>
      <c r="BZ25" s="193" t="s">
        <v>515</v>
      </c>
      <c r="CA25" s="231" t="s">
        <v>505</v>
      </c>
      <c r="CB25" s="231" t="s">
        <v>250</v>
      </c>
      <c r="CC25" s="228">
        <v>6</v>
      </c>
      <c r="CD25" s="193">
        <v>54</v>
      </c>
      <c r="CE25" s="193">
        <v>10</v>
      </c>
      <c r="CF25" s="177">
        <v>0.93</v>
      </c>
      <c r="CG25" s="232">
        <f t="shared" si="12"/>
        <v>0.77815125038364363</v>
      </c>
      <c r="CH25" s="177">
        <f t="shared" si="12"/>
        <v>1.7323937598229686</v>
      </c>
      <c r="CI25" s="177">
        <f t="shared" si="12"/>
        <v>1</v>
      </c>
      <c r="CJ25" s="177">
        <f t="shared" si="12"/>
        <v>-3.1517051446064863E-2</v>
      </c>
      <c r="CK25" s="230">
        <v>12</v>
      </c>
      <c r="CP25" s="227">
        <v>1</v>
      </c>
      <c r="CQ25" s="226" t="s">
        <v>514</v>
      </c>
      <c r="CR25" s="326" t="s">
        <v>250</v>
      </c>
      <c r="CS25" s="73" t="s">
        <v>867</v>
      </c>
      <c r="CT25" s="73">
        <v>8</v>
      </c>
      <c r="CU25" s="228">
        <v>10</v>
      </c>
      <c r="CV25" s="228">
        <v>14</v>
      </c>
      <c r="CW25" s="228">
        <v>12</v>
      </c>
      <c r="CX25" s="228">
        <v>13</v>
      </c>
      <c r="CY25" s="228">
        <v>9</v>
      </c>
      <c r="CZ25" s="228">
        <v>10</v>
      </c>
      <c r="DA25" s="228">
        <v>9</v>
      </c>
      <c r="DB25" s="228">
        <v>10</v>
      </c>
      <c r="DC25" s="228">
        <v>10</v>
      </c>
      <c r="DE25" s="193">
        <v>18</v>
      </c>
      <c r="DF25" s="193">
        <v>14</v>
      </c>
      <c r="DG25" s="193">
        <v>13</v>
      </c>
      <c r="DH25" s="193">
        <v>15</v>
      </c>
      <c r="DI25" s="193">
        <v>33</v>
      </c>
      <c r="DJ25" s="193">
        <v>34</v>
      </c>
      <c r="DK25" s="193">
        <v>39</v>
      </c>
      <c r="DL25" s="193">
        <v>33</v>
      </c>
      <c r="DM25" s="193">
        <v>34</v>
      </c>
      <c r="DO25" s="193">
        <v>12</v>
      </c>
      <c r="DP25" s="193">
        <v>6</v>
      </c>
      <c r="DQ25" s="193">
        <v>4</v>
      </c>
      <c r="DR25" s="193">
        <v>4</v>
      </c>
      <c r="DS25" s="193">
        <v>7</v>
      </c>
      <c r="DT25" s="193">
        <v>10</v>
      </c>
      <c r="DU25" s="193">
        <v>11</v>
      </c>
      <c r="DV25" s="193">
        <v>5</v>
      </c>
      <c r="DW25" s="193">
        <v>4</v>
      </c>
    </row>
    <row r="26" spans="1:127" s="74" customFormat="1" ht="21.2" customHeight="1" x14ac:dyDescent="0.25">
      <c r="A26" s="233"/>
      <c r="B26" s="233"/>
      <c r="C26" s="234"/>
      <c r="D26" s="235"/>
      <c r="G26" s="177"/>
      <c r="H26" s="235"/>
      <c r="K26" s="177"/>
      <c r="L26" s="235"/>
      <c r="O26" s="177"/>
      <c r="P26" s="235"/>
      <c r="S26" s="177"/>
      <c r="T26" s="235"/>
      <c r="W26" s="177"/>
      <c r="X26" s="235"/>
      <c r="AA26" s="177"/>
      <c r="AB26" s="235"/>
      <c r="AE26" s="177"/>
      <c r="AF26" s="235"/>
      <c r="AI26" s="177"/>
      <c r="AJ26" s="235"/>
      <c r="AM26" s="177"/>
      <c r="AN26" s="235"/>
      <c r="AQ26" s="177"/>
      <c r="AR26" s="235"/>
      <c r="AU26" s="177"/>
      <c r="AV26" s="233"/>
      <c r="AW26" s="233"/>
      <c r="AX26" s="233"/>
      <c r="AY26" s="234"/>
      <c r="AZ26" s="235"/>
      <c r="BC26" s="177"/>
      <c r="BD26" s="236"/>
      <c r="BH26" s="237"/>
      <c r="BI26" s="235"/>
      <c r="BM26" s="237"/>
      <c r="BO26" s="112"/>
      <c r="BP26" s="112"/>
      <c r="BQ26" s="235"/>
      <c r="BT26" s="177"/>
      <c r="BU26" s="235"/>
      <c r="BX26" s="177"/>
      <c r="BY26" s="237"/>
      <c r="CA26" s="112"/>
      <c r="CB26" s="112"/>
      <c r="CC26" s="235"/>
      <c r="CF26" s="177"/>
      <c r="CG26" s="235"/>
      <c r="CJ26" s="177"/>
      <c r="CK26" s="237"/>
      <c r="CP26" s="233"/>
      <c r="CQ26" s="233"/>
      <c r="CR26" s="327"/>
      <c r="CS26" s="233"/>
      <c r="CT26" s="234"/>
      <c r="CU26" s="235"/>
      <c r="CV26" s="235"/>
      <c r="CW26" s="235"/>
      <c r="CX26" s="235"/>
      <c r="CY26" s="235"/>
      <c r="CZ26" s="235"/>
      <c r="DA26" s="235"/>
      <c r="DB26" s="235"/>
      <c r="DC26" s="235"/>
    </row>
    <row r="27" spans="1:127" s="74" customFormat="1" ht="21.2" customHeight="1" x14ac:dyDescent="0.25">
      <c r="A27" s="233"/>
      <c r="B27" s="233"/>
      <c r="C27" s="234"/>
      <c r="D27" s="235"/>
      <c r="G27" s="177"/>
      <c r="H27" s="235"/>
      <c r="K27" s="177"/>
      <c r="L27" s="235"/>
      <c r="O27" s="177"/>
      <c r="P27" s="235"/>
      <c r="S27" s="177"/>
      <c r="T27" s="235"/>
      <c r="W27" s="177"/>
      <c r="X27" s="235"/>
      <c r="AA27" s="177"/>
      <c r="AB27" s="235"/>
      <c r="AE27" s="177"/>
      <c r="AF27" s="235"/>
      <c r="AI27" s="177"/>
      <c r="AJ27" s="235"/>
      <c r="AM27" s="177"/>
      <c r="AN27" s="235"/>
      <c r="AQ27" s="177"/>
      <c r="AR27" s="235"/>
      <c r="AU27" s="177"/>
      <c r="AV27" s="233"/>
      <c r="AW27" s="233"/>
      <c r="AX27" s="233"/>
      <c r="AY27" s="234"/>
      <c r="AZ27" s="235"/>
      <c r="BC27" s="177"/>
      <c r="BD27" s="236"/>
      <c r="BH27" s="237"/>
      <c r="BI27" s="235"/>
      <c r="BM27" s="237"/>
      <c r="BO27" s="112"/>
      <c r="BP27" s="112"/>
      <c r="BQ27" s="235"/>
      <c r="BT27" s="177"/>
      <c r="BU27" s="235"/>
      <c r="BX27" s="177"/>
      <c r="BY27" s="237"/>
      <c r="CA27" s="112"/>
      <c r="CB27" s="112"/>
      <c r="CC27" s="235"/>
      <c r="CF27" s="177"/>
      <c r="CG27" s="235"/>
      <c r="CJ27" s="177"/>
      <c r="CK27" s="237"/>
      <c r="CP27" s="233"/>
      <c r="CQ27" s="233"/>
      <c r="CR27" s="327"/>
      <c r="CS27" s="233"/>
      <c r="CT27" s="234"/>
      <c r="CU27" s="235"/>
      <c r="CV27" s="235"/>
      <c r="CW27" s="235"/>
      <c r="CX27" s="235"/>
      <c r="CY27" s="235"/>
      <c r="CZ27" s="235"/>
      <c r="DA27" s="235"/>
      <c r="DB27" s="235"/>
      <c r="DC27" s="235"/>
    </row>
    <row r="28" spans="1:127" s="74" customFormat="1" ht="21.2" customHeight="1" x14ac:dyDescent="0.25">
      <c r="A28" s="233"/>
      <c r="B28" s="233"/>
      <c r="C28" s="234"/>
      <c r="D28" s="235"/>
      <c r="G28" s="177"/>
      <c r="H28" s="235"/>
      <c r="K28" s="177"/>
      <c r="L28" s="235"/>
      <c r="O28" s="177"/>
      <c r="P28" s="235"/>
      <c r="S28" s="177"/>
      <c r="T28" s="235"/>
      <c r="W28" s="177"/>
      <c r="X28" s="235"/>
      <c r="AA28" s="177"/>
      <c r="AB28" s="235"/>
      <c r="AE28" s="177"/>
      <c r="AF28" s="235"/>
      <c r="AI28" s="177"/>
      <c r="AJ28" s="235"/>
      <c r="AM28" s="177"/>
      <c r="AN28" s="235"/>
      <c r="AQ28" s="177"/>
      <c r="AR28" s="235"/>
      <c r="AU28" s="177"/>
      <c r="AV28" s="233"/>
      <c r="AW28" s="233"/>
      <c r="AX28" s="233"/>
      <c r="AY28" s="234"/>
      <c r="AZ28" s="235"/>
      <c r="BC28" s="177"/>
      <c r="BD28" s="236"/>
      <c r="BH28" s="237"/>
      <c r="BI28" s="235"/>
      <c r="BM28" s="237"/>
      <c r="BO28" s="112"/>
      <c r="BP28" s="112"/>
      <c r="BQ28" s="235"/>
      <c r="BT28" s="177"/>
      <c r="BU28" s="235"/>
      <c r="BX28" s="177"/>
      <c r="BY28" s="237"/>
      <c r="CA28" s="112"/>
      <c r="CB28" s="112"/>
      <c r="CC28" s="235"/>
      <c r="CF28" s="177"/>
      <c r="CG28" s="235"/>
      <c r="CJ28" s="177"/>
      <c r="CK28" s="237"/>
      <c r="CP28" s="233"/>
      <c r="CQ28" s="233"/>
      <c r="CR28" s="327"/>
      <c r="CS28" s="233"/>
      <c r="CT28" s="234"/>
      <c r="CU28" s="235"/>
      <c r="CV28" s="235"/>
      <c r="CW28" s="235"/>
      <c r="CX28" s="235"/>
      <c r="CY28" s="235"/>
      <c r="CZ28" s="235"/>
      <c r="DA28" s="235"/>
      <c r="DB28" s="235"/>
      <c r="DC28" s="235"/>
    </row>
    <row r="29" spans="1:127" s="74" customFormat="1" ht="21.2" customHeight="1" x14ac:dyDescent="0.25">
      <c r="A29" s="233"/>
      <c r="B29" s="233"/>
      <c r="C29" s="234"/>
      <c r="D29" s="235"/>
      <c r="G29" s="177"/>
      <c r="H29" s="235"/>
      <c r="K29" s="177"/>
      <c r="L29" s="235"/>
      <c r="O29" s="177"/>
      <c r="P29" s="235"/>
      <c r="S29" s="177"/>
      <c r="T29" s="235"/>
      <c r="W29" s="177"/>
      <c r="X29" s="235"/>
      <c r="AA29" s="177"/>
      <c r="AB29" s="235"/>
      <c r="AE29" s="177"/>
      <c r="AF29" s="235"/>
      <c r="AI29" s="177"/>
      <c r="AJ29" s="235"/>
      <c r="AM29" s="177"/>
      <c r="AN29" s="235"/>
      <c r="AQ29" s="177"/>
      <c r="AR29" s="235"/>
      <c r="AU29" s="177"/>
      <c r="AV29" s="233"/>
      <c r="AW29" s="233"/>
      <c r="AX29" s="233"/>
      <c r="AY29" s="234"/>
      <c r="AZ29" s="235"/>
      <c r="BC29" s="177"/>
      <c r="BD29" s="236"/>
      <c r="BH29" s="237"/>
      <c r="BI29" s="235"/>
      <c r="BM29" s="237"/>
      <c r="BO29" s="112"/>
      <c r="BP29" s="112"/>
      <c r="BQ29" s="235"/>
      <c r="BT29" s="177"/>
      <c r="BU29" s="235"/>
      <c r="BX29" s="177"/>
      <c r="BY29" s="237"/>
      <c r="CA29" s="112"/>
      <c r="CB29" s="112"/>
      <c r="CC29" s="235"/>
      <c r="CF29" s="177"/>
      <c r="CG29" s="235"/>
      <c r="CJ29" s="177"/>
      <c r="CK29" s="237"/>
      <c r="CP29" s="233"/>
      <c r="CQ29" s="233"/>
      <c r="CR29" s="327"/>
      <c r="CS29" s="233"/>
      <c r="CT29" s="234"/>
      <c r="CU29" s="235"/>
      <c r="CV29" s="235"/>
      <c r="CW29" s="235"/>
      <c r="CX29" s="235"/>
      <c r="CY29" s="235"/>
      <c r="CZ29" s="235"/>
      <c r="DA29" s="235"/>
      <c r="DB29" s="235"/>
      <c r="DC29" s="235"/>
    </row>
    <row r="30" spans="1:127" s="74" customFormat="1" ht="21.2" customHeight="1" x14ac:dyDescent="0.25">
      <c r="A30" s="233"/>
      <c r="B30" s="233"/>
      <c r="C30" s="234"/>
      <c r="D30" s="235"/>
      <c r="G30" s="177"/>
      <c r="H30" s="235"/>
      <c r="K30" s="177"/>
      <c r="L30" s="235"/>
      <c r="O30" s="177"/>
      <c r="P30" s="235"/>
      <c r="S30" s="177"/>
      <c r="T30" s="235"/>
      <c r="W30" s="177"/>
      <c r="X30" s="235"/>
      <c r="AA30" s="177"/>
      <c r="AB30" s="235"/>
      <c r="AE30" s="177"/>
      <c r="AF30" s="235"/>
      <c r="AI30" s="177"/>
      <c r="AJ30" s="235"/>
      <c r="AM30" s="177"/>
      <c r="AN30" s="235"/>
      <c r="AQ30" s="177"/>
      <c r="AR30" s="235"/>
      <c r="AU30" s="177"/>
      <c r="AV30" s="233"/>
      <c r="AW30" s="233"/>
      <c r="AX30" s="233"/>
      <c r="AY30" s="234"/>
      <c r="AZ30" s="235"/>
      <c r="BC30" s="177"/>
      <c r="BD30" s="236"/>
      <c r="BH30" s="237"/>
      <c r="BI30" s="235"/>
      <c r="BM30" s="237"/>
      <c r="BO30" s="112"/>
      <c r="BP30" s="112"/>
      <c r="BQ30" s="235"/>
      <c r="BT30" s="177"/>
      <c r="BU30" s="235"/>
      <c r="BX30" s="177"/>
      <c r="BY30" s="237"/>
      <c r="CA30" s="112"/>
      <c r="CB30" s="112"/>
      <c r="CC30" s="235"/>
      <c r="CF30" s="177"/>
      <c r="CG30" s="235"/>
      <c r="CJ30" s="177"/>
      <c r="CK30" s="237"/>
      <c r="CP30" s="233"/>
      <c r="CQ30" s="233"/>
      <c r="CR30" s="327"/>
      <c r="CS30" s="233"/>
      <c r="CT30" s="234"/>
      <c r="CU30" s="235"/>
      <c r="CV30" s="235"/>
      <c r="CW30" s="235"/>
      <c r="CX30" s="235"/>
      <c r="CY30" s="235"/>
      <c r="CZ30" s="235"/>
      <c r="DA30" s="235"/>
      <c r="DB30" s="235"/>
      <c r="DC30" s="235"/>
    </row>
    <row r="31" spans="1:127" s="74" customFormat="1" ht="21.2" customHeight="1" x14ac:dyDescent="0.25">
      <c r="A31" s="233"/>
      <c r="B31" s="233"/>
      <c r="C31" s="234"/>
      <c r="D31" s="235"/>
      <c r="G31" s="177"/>
      <c r="H31" s="235"/>
      <c r="K31" s="177"/>
      <c r="L31" s="235"/>
      <c r="O31" s="177"/>
      <c r="P31" s="235"/>
      <c r="S31" s="177"/>
      <c r="T31" s="235"/>
      <c r="W31" s="177"/>
      <c r="X31" s="235"/>
      <c r="AA31" s="177"/>
      <c r="AB31" s="235"/>
      <c r="AE31" s="177"/>
      <c r="AF31" s="235"/>
      <c r="AI31" s="177"/>
      <c r="AJ31" s="235"/>
      <c r="AM31" s="177"/>
      <c r="AN31" s="235"/>
      <c r="AQ31" s="177"/>
      <c r="AR31" s="235"/>
      <c r="AU31" s="177"/>
      <c r="AV31" s="233"/>
      <c r="AW31" s="233"/>
      <c r="AX31" s="233"/>
      <c r="AY31" s="234"/>
      <c r="AZ31" s="235"/>
      <c r="BC31" s="177"/>
      <c r="BD31" s="236"/>
      <c r="BH31" s="237"/>
      <c r="BI31" s="235"/>
      <c r="BM31" s="237"/>
      <c r="BO31" s="112"/>
      <c r="BP31" s="112"/>
      <c r="BQ31" s="235"/>
      <c r="BT31" s="177"/>
      <c r="BU31" s="235"/>
      <c r="BX31" s="177"/>
      <c r="BY31" s="237"/>
      <c r="CA31" s="112"/>
      <c r="CB31" s="112"/>
      <c r="CC31" s="235"/>
      <c r="CF31" s="177"/>
      <c r="CG31" s="235"/>
      <c r="CJ31" s="177"/>
      <c r="CK31" s="237"/>
      <c r="CP31" s="233"/>
      <c r="CQ31" s="233"/>
      <c r="CR31" s="327"/>
      <c r="CS31" s="233"/>
      <c r="CT31" s="234"/>
      <c r="CU31" s="235"/>
      <c r="CV31" s="235"/>
      <c r="CW31" s="235"/>
      <c r="CX31" s="235"/>
      <c r="CY31" s="235"/>
      <c r="CZ31" s="235"/>
      <c r="DA31" s="235"/>
      <c r="DB31" s="235"/>
      <c r="DC31" s="235"/>
    </row>
    <row r="32" spans="1:127" s="74" customFormat="1" ht="21.2" customHeight="1" x14ac:dyDescent="0.25">
      <c r="A32" s="233"/>
      <c r="B32" s="233"/>
      <c r="C32" s="234"/>
      <c r="D32" s="235"/>
      <c r="G32" s="177"/>
      <c r="H32" s="235"/>
      <c r="K32" s="177"/>
      <c r="L32" s="235"/>
      <c r="O32" s="177"/>
      <c r="P32" s="235"/>
      <c r="S32" s="177"/>
      <c r="T32" s="235"/>
      <c r="W32" s="177"/>
      <c r="X32" s="235"/>
      <c r="AA32" s="177"/>
      <c r="AB32" s="235"/>
      <c r="AE32" s="177"/>
      <c r="AF32" s="235"/>
      <c r="AI32" s="177"/>
      <c r="AJ32" s="235"/>
      <c r="AM32" s="177"/>
      <c r="AN32" s="235"/>
      <c r="AQ32" s="177"/>
      <c r="AR32" s="235"/>
      <c r="AU32" s="177"/>
      <c r="AV32" s="233"/>
      <c r="AW32" s="233"/>
      <c r="AX32" s="233"/>
      <c r="AY32" s="234"/>
      <c r="AZ32" s="235"/>
      <c r="BC32" s="177"/>
      <c r="BD32" s="236"/>
      <c r="BH32" s="237"/>
      <c r="BI32" s="235"/>
      <c r="BM32" s="237"/>
      <c r="BO32" s="112"/>
      <c r="BP32" s="112"/>
      <c r="BQ32" s="235"/>
      <c r="BT32" s="177"/>
      <c r="BU32" s="235"/>
      <c r="BX32" s="177"/>
      <c r="BY32" s="237"/>
      <c r="CA32" s="112"/>
      <c r="CB32" s="112"/>
      <c r="CC32" s="235"/>
      <c r="CF32" s="177"/>
      <c r="CG32" s="235"/>
      <c r="CJ32" s="177"/>
      <c r="CK32" s="237"/>
      <c r="CP32" s="233"/>
      <c r="CQ32" s="233"/>
      <c r="CR32" s="327"/>
      <c r="CS32" s="233"/>
      <c r="CT32" s="234"/>
      <c r="CU32" s="235"/>
      <c r="CV32" s="235"/>
      <c r="CW32" s="235"/>
      <c r="CX32" s="235"/>
      <c r="CY32" s="235"/>
      <c r="CZ32" s="235"/>
      <c r="DA32" s="235"/>
      <c r="DB32" s="235"/>
      <c r="DC32" s="235"/>
    </row>
    <row r="33" spans="1:127" s="209" customFormat="1" ht="21.2" customHeight="1" x14ac:dyDescent="0.25">
      <c r="A33" s="238"/>
      <c r="B33" s="238" t="s">
        <v>249</v>
      </c>
      <c r="C33" s="210" t="s">
        <v>34</v>
      </c>
      <c r="D33" s="239">
        <f t="shared" ref="D33:AU33" si="13">AVERAGE(D4:D16)</f>
        <v>10.833333333333334</v>
      </c>
      <c r="E33" s="178">
        <f t="shared" si="13"/>
        <v>18.5</v>
      </c>
      <c r="F33" s="178">
        <f t="shared" si="13"/>
        <v>13.583333333333334</v>
      </c>
      <c r="G33" s="178">
        <f t="shared" si="13"/>
        <v>3.5323333333333333</v>
      </c>
      <c r="H33" s="239">
        <f t="shared" si="13"/>
        <v>10.416666666666666</v>
      </c>
      <c r="I33" s="178">
        <f t="shared" si="13"/>
        <v>14.583333333333334</v>
      </c>
      <c r="J33" s="178">
        <f t="shared" si="13"/>
        <v>11.916666666666666</v>
      </c>
      <c r="K33" s="178">
        <f t="shared" si="13"/>
        <v>0.89075000000000004</v>
      </c>
      <c r="L33" s="239">
        <f t="shared" si="13"/>
        <v>10.333333333333334</v>
      </c>
      <c r="M33" s="178">
        <f t="shared" si="13"/>
        <v>16.166666666666668</v>
      </c>
      <c r="N33" s="178">
        <f t="shared" si="13"/>
        <v>13.416666666666666</v>
      </c>
      <c r="O33" s="178">
        <f t="shared" si="13"/>
        <v>0.80575000000000008</v>
      </c>
      <c r="P33" s="239">
        <f t="shared" si="13"/>
        <v>9.5833333333333339</v>
      </c>
      <c r="Q33" s="178">
        <f t="shared" si="13"/>
        <v>13.666666666666666</v>
      </c>
      <c r="R33" s="178">
        <f t="shared" si="13"/>
        <v>9.3333333333333339</v>
      </c>
      <c r="S33" s="178">
        <f t="shared" si="13"/>
        <v>0.64449999999999996</v>
      </c>
      <c r="T33" s="239">
        <f t="shared" si="13"/>
        <v>7</v>
      </c>
      <c r="U33" s="178">
        <f t="shared" si="13"/>
        <v>26.416666666666668</v>
      </c>
      <c r="V33" s="178">
        <f t="shared" si="13"/>
        <v>11.75</v>
      </c>
      <c r="W33" s="178">
        <f t="shared" si="13"/>
        <v>0.54708333333333325</v>
      </c>
      <c r="X33" s="239">
        <f t="shared" si="13"/>
        <v>7.666666666666667</v>
      </c>
      <c r="Y33" s="178">
        <f t="shared" si="13"/>
        <v>29.5</v>
      </c>
      <c r="Z33" s="178">
        <f t="shared" si="13"/>
        <v>10.833333333333334</v>
      </c>
      <c r="AA33" s="178">
        <f t="shared" si="13"/>
        <v>2.4389999999999996</v>
      </c>
      <c r="AB33" s="239">
        <f t="shared" si="13"/>
        <v>8.4166666666666661</v>
      </c>
      <c r="AC33" s="178">
        <f t="shared" si="13"/>
        <v>32.666666666666664</v>
      </c>
      <c r="AD33" s="178">
        <f t="shared" si="13"/>
        <v>9.1666666666666661</v>
      </c>
      <c r="AE33" s="178">
        <f t="shared" si="13"/>
        <v>0.68566666666666676</v>
      </c>
      <c r="AF33" s="239">
        <f t="shared" si="13"/>
        <v>8.75</v>
      </c>
      <c r="AG33" s="178">
        <f t="shared" si="13"/>
        <v>36</v>
      </c>
      <c r="AH33" s="178">
        <f t="shared" si="13"/>
        <v>8.3333333333333339</v>
      </c>
      <c r="AI33" s="178">
        <f t="shared" si="13"/>
        <v>0.33224999999999999</v>
      </c>
      <c r="AJ33" s="239">
        <f t="shared" si="13"/>
        <v>9.9166666666666661</v>
      </c>
      <c r="AK33" s="178">
        <f t="shared" si="13"/>
        <v>40.25</v>
      </c>
      <c r="AL33" s="178">
        <f t="shared" si="13"/>
        <v>10.5</v>
      </c>
      <c r="AM33" s="178">
        <f t="shared" si="13"/>
        <v>0.70074999999999987</v>
      </c>
      <c r="AN33" s="239">
        <f t="shared" si="13"/>
        <v>9.2129629629629637</v>
      </c>
      <c r="AO33" s="178">
        <f t="shared" si="13"/>
        <v>25.305555555555561</v>
      </c>
      <c r="AP33" s="178">
        <f t="shared" si="13"/>
        <v>10.981481481481481</v>
      </c>
      <c r="AQ33" s="178">
        <f t="shared" si="13"/>
        <v>1.1753425925925924</v>
      </c>
      <c r="AR33" s="239">
        <f t="shared" si="13"/>
        <v>9.0277777777777768</v>
      </c>
      <c r="AS33" s="178">
        <f t="shared" si="13"/>
        <v>36.30555555555555</v>
      </c>
      <c r="AT33" s="178">
        <f t="shared" si="13"/>
        <v>9.3333333333333339</v>
      </c>
      <c r="AU33" s="178">
        <f t="shared" si="13"/>
        <v>0.572888888888889</v>
      </c>
      <c r="AV33" s="238"/>
      <c r="AW33" s="238"/>
      <c r="AX33" s="238" t="s">
        <v>249</v>
      </c>
      <c r="AY33" s="210"/>
      <c r="AZ33" s="239">
        <f t="shared" ref="AZ33:BH33" si="14">AVERAGE(AZ4:AZ16)</f>
        <v>8.9166666666666661</v>
      </c>
      <c r="BA33" s="178">
        <f t="shared" si="14"/>
        <v>120.33333333333333</v>
      </c>
      <c r="BB33" s="178">
        <f t="shared" si="14"/>
        <v>19.916666666666668</v>
      </c>
      <c r="BC33" s="178">
        <f t="shared" si="14"/>
        <v>0.58091666666666664</v>
      </c>
      <c r="BD33" s="239">
        <f t="shared" si="14"/>
        <v>0.94271175809445584</v>
      </c>
      <c r="BE33" s="178">
        <f t="shared" si="14"/>
        <v>2.0310903605130473</v>
      </c>
      <c r="BF33" s="178">
        <f t="shared" si="14"/>
        <v>1.2234603435396376</v>
      </c>
      <c r="BG33" s="178">
        <f t="shared" si="14"/>
        <v>-0.34524653384392817</v>
      </c>
      <c r="BH33" s="240">
        <f t="shared" si="14"/>
        <v>26.333333333333332</v>
      </c>
      <c r="BI33" s="239"/>
      <c r="BJ33" s="178"/>
      <c r="BK33" s="178"/>
      <c r="BL33" s="178"/>
      <c r="BM33" s="240"/>
      <c r="BN33" s="178"/>
      <c r="BO33" s="241"/>
      <c r="BP33" s="241"/>
      <c r="BQ33" s="239">
        <f t="shared" ref="BQ33:BY33" si="15">AVERAGE(BQ4:BQ16)</f>
        <v>8.5384615384615383</v>
      </c>
      <c r="BR33" s="178">
        <f t="shared" si="15"/>
        <v>115.84615384615384</v>
      </c>
      <c r="BS33" s="178">
        <f t="shared" si="15"/>
        <v>12.923076923076923</v>
      </c>
      <c r="BT33" s="178">
        <f t="shared" si="15"/>
        <v>0.54538461538461547</v>
      </c>
      <c r="BU33" s="239">
        <f t="shared" si="15"/>
        <v>0.91864991490125059</v>
      </c>
      <c r="BV33" s="178">
        <f t="shared" si="15"/>
        <v>1.9927197727767756</v>
      </c>
      <c r="BW33" s="178">
        <f t="shared" si="15"/>
        <v>1.0700800982842471</v>
      </c>
      <c r="BX33" s="178">
        <f t="shared" si="15"/>
        <v>-0.48000758167723251</v>
      </c>
      <c r="BY33" s="240">
        <f t="shared" si="15"/>
        <v>24.923076923076923</v>
      </c>
      <c r="BZ33" s="178"/>
      <c r="CA33" s="241"/>
      <c r="CB33" s="241"/>
      <c r="CC33" s="239">
        <f t="shared" ref="CC33:CK33" si="16">AVERAGE(CC4:CC16)</f>
        <v>8.3636363636363633</v>
      </c>
      <c r="CD33" s="178">
        <f t="shared" si="16"/>
        <v>108.18181818181819</v>
      </c>
      <c r="CE33" s="178">
        <f t="shared" si="16"/>
        <v>19.636363636363637</v>
      </c>
      <c r="CF33" s="178">
        <f t="shared" si="16"/>
        <v>0.7128181818181818</v>
      </c>
      <c r="CG33" s="239">
        <f t="shared" si="16"/>
        <v>0.91204722565400054</v>
      </c>
      <c r="CH33" s="178">
        <f t="shared" si="16"/>
        <v>1.9763226776479499</v>
      </c>
      <c r="CI33" s="178">
        <f t="shared" si="16"/>
        <v>1.2020257508712071</v>
      </c>
      <c r="CJ33" s="178">
        <f t="shared" si="16"/>
        <v>-0.30884047738850345</v>
      </c>
      <c r="CK33" s="240">
        <f t="shared" si="16"/>
        <v>23.181818181818183</v>
      </c>
      <c r="CP33" s="238"/>
      <c r="CQ33" s="238"/>
      <c r="CR33" s="328"/>
      <c r="CS33" s="238"/>
      <c r="CT33" s="210"/>
      <c r="CU33" s="239">
        <f>AVERAGE(CU4:CU16)</f>
        <v>10.833333333333334</v>
      </c>
      <c r="CV33" s="239">
        <v>10.416666666666666</v>
      </c>
      <c r="CW33" s="239">
        <v>10.333333333333334</v>
      </c>
      <c r="CX33" s="239">
        <v>9.5833333333333339</v>
      </c>
      <c r="CY33" s="239">
        <v>7</v>
      </c>
      <c r="CZ33" s="239">
        <v>7.666666666666667</v>
      </c>
      <c r="DA33" s="239">
        <v>8.4166666666666661</v>
      </c>
      <c r="DB33" s="239">
        <v>8.75</v>
      </c>
      <c r="DC33" s="239">
        <v>9.9166666666666661</v>
      </c>
      <c r="DE33" s="178">
        <v>18.5</v>
      </c>
      <c r="DF33" s="178">
        <v>14.583333333333334</v>
      </c>
      <c r="DG33" s="178">
        <v>16.166666666666668</v>
      </c>
      <c r="DH33" s="178">
        <v>13.666666666666666</v>
      </c>
      <c r="DI33" s="178">
        <v>26.416666666666668</v>
      </c>
      <c r="DJ33" s="178">
        <v>29.5</v>
      </c>
      <c r="DK33" s="178">
        <v>32.666666666666664</v>
      </c>
      <c r="DL33" s="178">
        <v>36</v>
      </c>
      <c r="DM33" s="178">
        <v>40.25</v>
      </c>
      <c r="DO33" s="178">
        <v>13.583333333333334</v>
      </c>
      <c r="DP33" s="178">
        <v>11.916666666666666</v>
      </c>
      <c r="DQ33" s="178">
        <v>13.416666666666666</v>
      </c>
      <c r="DR33" s="178">
        <v>9.3333333333333339</v>
      </c>
      <c r="DS33" s="178">
        <v>11.75</v>
      </c>
      <c r="DT33" s="178">
        <v>10.833333333333334</v>
      </c>
      <c r="DU33" s="178">
        <v>9.1666666666666661</v>
      </c>
      <c r="DV33" s="178">
        <v>8.3333333333333339</v>
      </c>
      <c r="DW33" s="178">
        <v>10.5</v>
      </c>
    </row>
    <row r="34" spans="1:127" s="209" customFormat="1" ht="21.2" customHeight="1" x14ac:dyDescent="0.25">
      <c r="A34" s="238"/>
      <c r="B34" s="238"/>
      <c r="C34" s="210" t="s">
        <v>36</v>
      </c>
      <c r="D34" s="239">
        <f t="shared" ref="D34:AU34" si="17">STDEV(D4:D16)/SQRT(D35)</f>
        <v>0.76706182174831183</v>
      </c>
      <c r="E34" s="178">
        <f t="shared" si="17"/>
        <v>2.1829227002236054</v>
      </c>
      <c r="F34" s="178">
        <f t="shared" si="17"/>
        <v>1.5048322836848633</v>
      </c>
      <c r="G34" s="178">
        <f t="shared" si="17"/>
        <v>1.1830088714371463</v>
      </c>
      <c r="H34" s="239">
        <f t="shared" si="17"/>
        <v>0.43446821087696036</v>
      </c>
      <c r="I34" s="178">
        <f t="shared" si="17"/>
        <v>1.3453530196475372</v>
      </c>
      <c r="J34" s="178">
        <f t="shared" si="17"/>
        <v>3.2085546952363515</v>
      </c>
      <c r="K34" s="178">
        <f t="shared" si="17"/>
        <v>0.26096636045260463</v>
      </c>
      <c r="L34" s="239">
        <f t="shared" si="17"/>
        <v>0.52704627669473048</v>
      </c>
      <c r="M34" s="178">
        <f t="shared" si="17"/>
        <v>1.9062629367005968</v>
      </c>
      <c r="N34" s="178">
        <f t="shared" si="17"/>
        <v>2.9935747692332484</v>
      </c>
      <c r="O34" s="178">
        <f t="shared" si="17"/>
        <v>0.24279892931344974</v>
      </c>
      <c r="P34" s="239">
        <f t="shared" si="17"/>
        <v>0.43446821087696036</v>
      </c>
      <c r="Q34" s="178">
        <f t="shared" si="17"/>
        <v>0.97182531580754961</v>
      </c>
      <c r="R34" s="178">
        <f t="shared" si="17"/>
        <v>2.1719050893562821</v>
      </c>
      <c r="S34" s="178">
        <f t="shared" si="17"/>
        <v>0.20491348876730364</v>
      </c>
      <c r="T34" s="239">
        <f t="shared" si="17"/>
        <v>0.70710678118654746</v>
      </c>
      <c r="U34" s="178">
        <f t="shared" si="17"/>
        <v>2.5538394545460283</v>
      </c>
      <c r="V34" s="178">
        <f t="shared" si="17"/>
        <v>2.0930078399714174</v>
      </c>
      <c r="W34" s="178">
        <f t="shared" si="17"/>
        <v>0.18420494426018807</v>
      </c>
      <c r="X34" s="239">
        <f t="shared" si="17"/>
        <v>0.66666666666666641</v>
      </c>
      <c r="Y34" s="178">
        <f t="shared" si="17"/>
        <v>1.742951171972063</v>
      </c>
      <c r="Z34" s="178">
        <f t="shared" si="17"/>
        <v>1.0859525446781411</v>
      </c>
      <c r="AA34" s="178">
        <f t="shared" si="17"/>
        <v>1.8789365302874086</v>
      </c>
      <c r="AB34" s="239">
        <f t="shared" si="17"/>
        <v>0.77320989087927161</v>
      </c>
      <c r="AC34" s="178">
        <f t="shared" si="17"/>
        <v>2.5858980426282629</v>
      </c>
      <c r="AD34" s="178">
        <f t="shared" si="17"/>
        <v>1.4503569745188092</v>
      </c>
      <c r="AE34" s="178">
        <f t="shared" si="17"/>
        <v>0.17682324393574392</v>
      </c>
      <c r="AF34" s="239">
        <f t="shared" si="17"/>
        <v>0.78937067376870584</v>
      </c>
      <c r="AG34" s="178">
        <f t="shared" si="17"/>
        <v>3.2145502536643185</v>
      </c>
      <c r="AH34" s="178">
        <f t="shared" si="17"/>
        <v>1.3502712035855327</v>
      </c>
      <c r="AI34" s="178">
        <f t="shared" si="17"/>
        <v>6.9401895550918538E-2</v>
      </c>
      <c r="AJ34" s="239">
        <f t="shared" si="17"/>
        <v>1.157703665787484</v>
      </c>
      <c r="AK34" s="178">
        <f t="shared" si="17"/>
        <v>5.2586508812535842</v>
      </c>
      <c r="AL34" s="178">
        <f t="shared" si="17"/>
        <v>2.4756388829528184</v>
      </c>
      <c r="AM34" s="178">
        <f t="shared" si="17"/>
        <v>0.2251124003759685</v>
      </c>
      <c r="AN34" s="239">
        <f t="shared" si="17"/>
        <v>0.50260420452606591</v>
      </c>
      <c r="AO34" s="178">
        <f t="shared" si="17"/>
        <v>1.6466318262193771</v>
      </c>
      <c r="AP34" s="178">
        <f t="shared" si="17"/>
        <v>1.0749880008146584</v>
      </c>
      <c r="AQ34" s="178">
        <f t="shared" si="17"/>
        <v>0.28956742944429104</v>
      </c>
      <c r="AR34" s="239">
        <f t="shared" si="17"/>
        <v>0.78545096670631653</v>
      </c>
      <c r="AS34" s="178">
        <f t="shared" si="17"/>
        <v>3.1605358870219771</v>
      </c>
      <c r="AT34" s="178">
        <f t="shared" si="17"/>
        <v>1.0564855021066857</v>
      </c>
      <c r="AU34" s="178">
        <f t="shared" si="17"/>
        <v>0.11255349893920127</v>
      </c>
      <c r="AV34" s="238"/>
      <c r="AW34" s="238"/>
      <c r="AX34" s="238"/>
      <c r="AY34" s="210"/>
      <c r="AZ34" s="239">
        <f t="shared" ref="AZ34:BH34" si="18">STDEV(AZ4:AZ16)/SQRT(AZ35)</f>
        <v>0.4993682878083936</v>
      </c>
      <c r="BA34" s="178">
        <f t="shared" si="18"/>
        <v>17.304463136556546</v>
      </c>
      <c r="BB34" s="178">
        <f t="shared" si="18"/>
        <v>4.1895583287381255</v>
      </c>
      <c r="BC34" s="178">
        <f t="shared" si="18"/>
        <v>0.10623255352900508</v>
      </c>
      <c r="BD34" s="239">
        <f t="shared" si="18"/>
        <v>2.4333109305496252E-2</v>
      </c>
      <c r="BE34" s="178">
        <f t="shared" si="18"/>
        <v>6.2723168155420048E-2</v>
      </c>
      <c r="BF34" s="178">
        <f t="shared" si="18"/>
        <v>7.2253810021751061E-2</v>
      </c>
      <c r="BG34" s="178">
        <f t="shared" si="18"/>
        <v>0.10545899050630059</v>
      </c>
      <c r="BH34" s="240">
        <f t="shared" si="18"/>
        <v>3.2574700476153438</v>
      </c>
      <c r="BI34" s="239"/>
      <c r="BJ34" s="178"/>
      <c r="BK34" s="178"/>
      <c r="BL34" s="178"/>
      <c r="BM34" s="240"/>
      <c r="BN34" s="178"/>
      <c r="BO34" s="241"/>
      <c r="BP34" s="241"/>
      <c r="BQ34" s="239">
        <f t="shared" ref="BQ34:BY34" si="19">STDEV(BQ4:BQ16)/SQRT(BQ35)</f>
        <v>0.57306401637505189</v>
      </c>
      <c r="BR34" s="178">
        <f t="shared" si="19"/>
        <v>18.328500349164134</v>
      </c>
      <c r="BS34" s="178">
        <f t="shared" si="19"/>
        <v>1.6348039106969317</v>
      </c>
      <c r="BT34" s="178">
        <f t="shared" si="19"/>
        <v>0.14943090927563413</v>
      </c>
      <c r="BU34" s="239">
        <f t="shared" si="19"/>
        <v>3.1077229662695181E-2</v>
      </c>
      <c r="BV34" s="178">
        <f t="shared" si="19"/>
        <v>7.4637524172233571E-2</v>
      </c>
      <c r="BW34" s="178">
        <f t="shared" si="19"/>
        <v>5.5503045639208985E-2</v>
      </c>
      <c r="BX34" s="178">
        <f t="shared" si="19"/>
        <v>0.13435466861900197</v>
      </c>
      <c r="BY34" s="240">
        <f t="shared" si="19"/>
        <v>3.2923017014084008</v>
      </c>
      <c r="BZ34" s="178"/>
      <c r="CA34" s="241"/>
      <c r="CB34" s="241"/>
      <c r="CC34" s="239">
        <f t="shared" ref="CC34:CK34" si="20">STDEV(CC4:CC16)/SQRT(CC35)</f>
        <v>0.54393728369642114</v>
      </c>
      <c r="CD34" s="178">
        <f t="shared" si="20"/>
        <v>15.64307466976895</v>
      </c>
      <c r="CE34" s="178">
        <f t="shared" si="20"/>
        <v>3.3118869306367205</v>
      </c>
      <c r="CF34" s="178">
        <f t="shared" si="20"/>
        <v>0.17644019425505156</v>
      </c>
      <c r="CG34" s="239">
        <f t="shared" si="20"/>
        <v>3.0971489380742921E-2</v>
      </c>
      <c r="CH34" s="178">
        <f t="shared" si="20"/>
        <v>7.6558405934755075E-2</v>
      </c>
      <c r="CI34" s="178">
        <f t="shared" si="20"/>
        <v>0.10010931958846285</v>
      </c>
      <c r="CJ34" s="178">
        <f t="shared" si="20"/>
        <v>0.1271873842466627</v>
      </c>
      <c r="CK34" s="240">
        <f t="shared" si="20"/>
        <v>2.7987600560318979</v>
      </c>
      <c r="CP34" s="238"/>
      <c r="CQ34" s="238"/>
      <c r="CR34" s="328"/>
      <c r="CS34" s="238"/>
      <c r="CT34" s="210"/>
      <c r="CU34" s="239">
        <f>STDEV(CU4:CU16)/SQRT(CU35)</f>
        <v>0.76706182174831183</v>
      </c>
      <c r="CV34" s="239">
        <v>0.43446821087696036</v>
      </c>
      <c r="CW34" s="239">
        <v>0.52704627669473048</v>
      </c>
      <c r="CX34" s="239">
        <v>0.43446821087696036</v>
      </c>
      <c r="CY34" s="239">
        <v>0.70710678118654746</v>
      </c>
      <c r="CZ34" s="239">
        <v>0.66666666666666641</v>
      </c>
      <c r="DA34" s="239">
        <v>0.77320989087927161</v>
      </c>
      <c r="DB34" s="239">
        <v>0.78937067376870584</v>
      </c>
      <c r="DC34" s="239">
        <v>1.157703665787484</v>
      </c>
      <c r="DE34" s="178">
        <v>2.1829227002236054</v>
      </c>
      <c r="DF34" s="178">
        <v>1.3453530196475372</v>
      </c>
      <c r="DG34" s="178">
        <v>1.9062629367005968</v>
      </c>
      <c r="DH34" s="178">
        <v>0.97182531580754961</v>
      </c>
      <c r="DI34" s="178">
        <v>2.5538394545460283</v>
      </c>
      <c r="DJ34" s="178">
        <v>1.742951171972063</v>
      </c>
      <c r="DK34" s="178">
        <v>2.5858980426282629</v>
      </c>
      <c r="DL34" s="178">
        <v>3.2145502536643185</v>
      </c>
      <c r="DM34" s="178">
        <v>5.2586508812535842</v>
      </c>
      <c r="DO34" s="178">
        <v>1.5048322836848633</v>
      </c>
      <c r="DP34" s="178">
        <v>3.2085546952363515</v>
      </c>
      <c r="DQ34" s="178">
        <v>2.9935747692332484</v>
      </c>
      <c r="DR34" s="178">
        <v>2.1719050893562821</v>
      </c>
      <c r="DS34" s="178">
        <v>2.0930078399714174</v>
      </c>
      <c r="DT34" s="178">
        <v>1.0859525446781411</v>
      </c>
      <c r="DU34" s="178">
        <v>1.4503569745188092</v>
      </c>
      <c r="DV34" s="178">
        <v>1.3502712035855327</v>
      </c>
      <c r="DW34" s="178">
        <v>2.4756388829528184</v>
      </c>
    </row>
    <row r="35" spans="1:127" s="180" customFormat="1" ht="21.2" customHeight="1" x14ac:dyDescent="0.25">
      <c r="A35" s="210"/>
      <c r="B35" s="210"/>
      <c r="C35" s="210" t="s">
        <v>419</v>
      </c>
      <c r="D35" s="242">
        <f t="shared" ref="D35:AU35" si="21">COUNT(D4:D16)</f>
        <v>12</v>
      </c>
      <c r="E35" s="180">
        <f t="shared" si="21"/>
        <v>12</v>
      </c>
      <c r="F35" s="180">
        <f t="shared" si="21"/>
        <v>12</v>
      </c>
      <c r="G35" s="180">
        <f t="shared" si="21"/>
        <v>12</v>
      </c>
      <c r="H35" s="242">
        <f t="shared" si="21"/>
        <v>12</v>
      </c>
      <c r="I35" s="180">
        <f t="shared" si="21"/>
        <v>12</v>
      </c>
      <c r="J35" s="180">
        <f t="shared" si="21"/>
        <v>12</v>
      </c>
      <c r="K35" s="180">
        <f t="shared" si="21"/>
        <v>12</v>
      </c>
      <c r="L35" s="242">
        <f t="shared" si="21"/>
        <v>12</v>
      </c>
      <c r="M35" s="180">
        <f t="shared" si="21"/>
        <v>12</v>
      </c>
      <c r="N35" s="180">
        <f t="shared" si="21"/>
        <v>12</v>
      </c>
      <c r="O35" s="180">
        <f t="shared" si="21"/>
        <v>12</v>
      </c>
      <c r="P35" s="242">
        <f t="shared" si="21"/>
        <v>12</v>
      </c>
      <c r="Q35" s="180">
        <f t="shared" si="21"/>
        <v>12</v>
      </c>
      <c r="R35" s="180">
        <f t="shared" si="21"/>
        <v>12</v>
      </c>
      <c r="S35" s="180">
        <f t="shared" si="21"/>
        <v>12</v>
      </c>
      <c r="T35" s="242">
        <f t="shared" si="21"/>
        <v>12</v>
      </c>
      <c r="U35" s="180">
        <f t="shared" si="21"/>
        <v>12</v>
      </c>
      <c r="V35" s="180">
        <f t="shared" si="21"/>
        <v>12</v>
      </c>
      <c r="W35" s="180">
        <f t="shared" si="21"/>
        <v>12</v>
      </c>
      <c r="X35" s="242">
        <f t="shared" si="21"/>
        <v>12</v>
      </c>
      <c r="Y35" s="180">
        <f t="shared" si="21"/>
        <v>12</v>
      </c>
      <c r="Z35" s="180">
        <f t="shared" si="21"/>
        <v>12</v>
      </c>
      <c r="AA35" s="180">
        <f t="shared" si="21"/>
        <v>12</v>
      </c>
      <c r="AB35" s="242">
        <f t="shared" si="21"/>
        <v>12</v>
      </c>
      <c r="AC35" s="180">
        <f t="shared" si="21"/>
        <v>12</v>
      </c>
      <c r="AD35" s="180">
        <f t="shared" si="21"/>
        <v>12</v>
      </c>
      <c r="AE35" s="180">
        <f t="shared" si="21"/>
        <v>12</v>
      </c>
      <c r="AF35" s="242">
        <f t="shared" si="21"/>
        <v>12</v>
      </c>
      <c r="AG35" s="180">
        <f t="shared" si="21"/>
        <v>12</v>
      </c>
      <c r="AH35" s="180">
        <f t="shared" si="21"/>
        <v>12</v>
      </c>
      <c r="AI35" s="180">
        <f t="shared" si="21"/>
        <v>12</v>
      </c>
      <c r="AJ35" s="242">
        <f t="shared" si="21"/>
        <v>12</v>
      </c>
      <c r="AK35" s="180">
        <f t="shared" si="21"/>
        <v>12</v>
      </c>
      <c r="AL35" s="180">
        <f t="shared" si="21"/>
        <v>12</v>
      </c>
      <c r="AM35" s="180">
        <f t="shared" si="21"/>
        <v>12</v>
      </c>
      <c r="AN35" s="242">
        <f t="shared" si="21"/>
        <v>12</v>
      </c>
      <c r="AO35" s="180">
        <f t="shared" si="21"/>
        <v>12</v>
      </c>
      <c r="AP35" s="180">
        <f t="shared" si="21"/>
        <v>12</v>
      </c>
      <c r="AQ35" s="180">
        <f t="shared" si="21"/>
        <v>12</v>
      </c>
      <c r="AR35" s="242">
        <f t="shared" si="21"/>
        <v>12</v>
      </c>
      <c r="AS35" s="180">
        <f t="shared" si="21"/>
        <v>12</v>
      </c>
      <c r="AT35" s="180">
        <f t="shared" si="21"/>
        <v>12</v>
      </c>
      <c r="AU35" s="180">
        <f t="shared" si="21"/>
        <v>12</v>
      </c>
      <c r="AV35" s="210"/>
      <c r="AW35" s="210"/>
      <c r="AX35" s="210"/>
      <c r="AY35" s="210"/>
      <c r="AZ35" s="242">
        <f t="shared" ref="AZ35:BH35" si="22">COUNT(AZ4:AZ16)</f>
        <v>12</v>
      </c>
      <c r="BA35" s="180">
        <f t="shared" si="22"/>
        <v>12</v>
      </c>
      <c r="BB35" s="180">
        <f t="shared" si="22"/>
        <v>12</v>
      </c>
      <c r="BC35" s="180">
        <f t="shared" si="22"/>
        <v>12</v>
      </c>
      <c r="BD35" s="242">
        <f t="shared" si="22"/>
        <v>12</v>
      </c>
      <c r="BE35" s="180">
        <f t="shared" si="22"/>
        <v>12</v>
      </c>
      <c r="BF35" s="180">
        <f t="shared" si="22"/>
        <v>12</v>
      </c>
      <c r="BG35" s="180">
        <f t="shared" si="22"/>
        <v>12</v>
      </c>
      <c r="BH35" s="243">
        <f t="shared" si="22"/>
        <v>12</v>
      </c>
      <c r="BI35" s="242"/>
      <c r="BM35" s="243"/>
      <c r="BO35" s="244"/>
      <c r="BP35" s="244"/>
      <c r="BQ35" s="242">
        <f t="shared" ref="BQ35:BY35" si="23">COUNT(BQ4:BQ16)</f>
        <v>13</v>
      </c>
      <c r="BR35" s="180">
        <f t="shared" si="23"/>
        <v>13</v>
      </c>
      <c r="BS35" s="180">
        <f t="shared" si="23"/>
        <v>13</v>
      </c>
      <c r="BT35" s="180">
        <f t="shared" si="23"/>
        <v>13</v>
      </c>
      <c r="BU35" s="242">
        <f t="shared" si="23"/>
        <v>13</v>
      </c>
      <c r="BV35" s="180">
        <f t="shared" si="23"/>
        <v>13</v>
      </c>
      <c r="BW35" s="180">
        <f t="shared" si="23"/>
        <v>13</v>
      </c>
      <c r="BX35" s="180">
        <f t="shared" si="23"/>
        <v>13</v>
      </c>
      <c r="BY35" s="243">
        <f t="shared" si="23"/>
        <v>13</v>
      </c>
      <c r="CA35" s="244"/>
      <c r="CB35" s="244"/>
      <c r="CC35" s="242">
        <f t="shared" ref="CC35:CK35" si="24">COUNT(CC4:CC16)</f>
        <v>11</v>
      </c>
      <c r="CD35" s="180">
        <f t="shared" si="24"/>
        <v>11</v>
      </c>
      <c r="CE35" s="180">
        <f t="shared" si="24"/>
        <v>11</v>
      </c>
      <c r="CF35" s="180">
        <f t="shared" si="24"/>
        <v>11</v>
      </c>
      <c r="CG35" s="242">
        <f t="shared" si="24"/>
        <v>11</v>
      </c>
      <c r="CH35" s="180">
        <f t="shared" si="24"/>
        <v>11</v>
      </c>
      <c r="CI35" s="180">
        <f t="shared" si="24"/>
        <v>11</v>
      </c>
      <c r="CJ35" s="180">
        <f t="shared" si="24"/>
        <v>11</v>
      </c>
      <c r="CK35" s="243">
        <f t="shared" si="24"/>
        <v>11</v>
      </c>
      <c r="CP35" s="210"/>
      <c r="CQ35" s="210"/>
      <c r="CR35" s="329"/>
      <c r="CS35" s="210"/>
      <c r="CT35" s="210"/>
      <c r="CU35" s="242">
        <f>COUNT(CU4:CU16)</f>
        <v>12</v>
      </c>
      <c r="CV35" s="242">
        <v>12</v>
      </c>
      <c r="CW35" s="242">
        <v>12</v>
      </c>
      <c r="CX35" s="242">
        <v>12</v>
      </c>
      <c r="CY35" s="242">
        <v>12</v>
      </c>
      <c r="CZ35" s="242">
        <v>12</v>
      </c>
      <c r="DA35" s="242">
        <v>12</v>
      </c>
      <c r="DB35" s="242">
        <v>12</v>
      </c>
      <c r="DC35" s="242">
        <v>12</v>
      </c>
      <c r="DE35" s="180">
        <v>12</v>
      </c>
      <c r="DF35" s="180">
        <v>12</v>
      </c>
      <c r="DG35" s="180">
        <v>12</v>
      </c>
      <c r="DH35" s="180">
        <v>12</v>
      </c>
      <c r="DI35" s="180">
        <v>12</v>
      </c>
      <c r="DJ35" s="180">
        <v>12</v>
      </c>
      <c r="DK35" s="180">
        <v>12</v>
      </c>
      <c r="DL35" s="180">
        <v>12</v>
      </c>
      <c r="DM35" s="180">
        <v>12</v>
      </c>
      <c r="DO35" s="180">
        <v>12</v>
      </c>
      <c r="DP35" s="180">
        <v>12</v>
      </c>
      <c r="DQ35" s="180">
        <v>12</v>
      </c>
      <c r="DR35" s="180">
        <v>12</v>
      </c>
      <c r="DS35" s="180">
        <v>12</v>
      </c>
      <c r="DT35" s="180">
        <v>12</v>
      </c>
      <c r="DU35" s="180">
        <v>12</v>
      </c>
      <c r="DV35" s="180">
        <v>12</v>
      </c>
      <c r="DW35" s="180">
        <v>12</v>
      </c>
    </row>
    <row r="36" spans="1:127" s="209" customFormat="1" ht="21.2" customHeight="1" x14ac:dyDescent="0.25">
      <c r="A36" s="238"/>
      <c r="B36" s="238"/>
      <c r="C36" s="210"/>
      <c r="D36" s="250"/>
      <c r="G36" s="178"/>
      <c r="H36" s="250"/>
      <c r="K36" s="178"/>
      <c r="L36" s="250"/>
      <c r="O36" s="178"/>
      <c r="P36" s="250"/>
      <c r="S36" s="178"/>
      <c r="T36" s="250"/>
      <c r="W36" s="178"/>
      <c r="X36" s="250"/>
      <c r="AA36" s="178"/>
      <c r="AB36" s="250"/>
      <c r="AE36" s="178"/>
      <c r="AF36" s="250"/>
      <c r="AI36" s="178"/>
      <c r="AJ36" s="250"/>
      <c r="AM36" s="178"/>
      <c r="AN36" s="250"/>
      <c r="AQ36" s="178"/>
      <c r="AR36" s="250"/>
      <c r="AU36" s="178"/>
      <c r="AV36" s="238"/>
      <c r="AW36" s="238"/>
      <c r="AX36" s="238"/>
      <c r="AY36" s="210"/>
      <c r="AZ36" s="250"/>
      <c r="BC36" s="178"/>
      <c r="BD36" s="392"/>
      <c r="BH36" s="251"/>
      <c r="BI36" s="250"/>
      <c r="BM36" s="251"/>
      <c r="BO36" s="252"/>
      <c r="BP36" s="252"/>
      <c r="BQ36" s="250"/>
      <c r="BT36" s="178"/>
      <c r="BU36" s="250"/>
      <c r="BX36" s="178"/>
      <c r="BY36" s="251"/>
      <c r="CA36" s="252"/>
      <c r="CB36" s="252"/>
      <c r="CC36" s="250"/>
      <c r="CF36" s="178"/>
      <c r="CG36" s="250"/>
      <c r="CJ36" s="178"/>
      <c r="CK36" s="251"/>
      <c r="CP36" s="238"/>
      <c r="CQ36" s="238"/>
      <c r="CR36" s="328"/>
      <c r="CS36" s="238"/>
      <c r="CT36" s="210"/>
      <c r="CU36" s="250"/>
      <c r="CV36" s="250"/>
      <c r="CW36" s="250"/>
      <c r="CX36" s="250"/>
      <c r="CY36" s="250"/>
      <c r="CZ36" s="250"/>
      <c r="DA36" s="250"/>
      <c r="DB36" s="250"/>
      <c r="DC36" s="250"/>
    </row>
    <row r="37" spans="1:127" s="209" customFormat="1" ht="21.2" customHeight="1" x14ac:dyDescent="0.25">
      <c r="A37" s="238"/>
      <c r="B37" s="238" t="s">
        <v>250</v>
      </c>
      <c r="C37" s="210" t="s">
        <v>34</v>
      </c>
      <c r="D37" s="239">
        <f>AVERAGE(D19:D31)</f>
        <v>10.285714285714286</v>
      </c>
      <c r="E37" s="178">
        <f t="shared" ref="E37:G37" si="25">AVERAGE(E19:E31)</f>
        <v>16.142857142857142</v>
      </c>
      <c r="F37" s="178">
        <f t="shared" si="25"/>
        <v>7.4285714285714288</v>
      </c>
      <c r="G37" s="178">
        <f t="shared" si="25"/>
        <v>2.9951428571428571</v>
      </c>
      <c r="H37" s="239">
        <f>AVERAGE(H19:H31)</f>
        <v>10.714285714285714</v>
      </c>
      <c r="I37" s="178">
        <f t="shared" ref="I37:K37" si="26">AVERAGE(I19:I31)</f>
        <v>13.857142857142858</v>
      </c>
      <c r="J37" s="178">
        <f t="shared" si="26"/>
        <v>12.142857142857142</v>
      </c>
      <c r="K37" s="178">
        <f t="shared" si="26"/>
        <v>1.9791428571428573</v>
      </c>
      <c r="L37" s="239">
        <f>AVERAGE(L19:L31)</f>
        <v>10.857142857142858</v>
      </c>
      <c r="M37" s="178">
        <f t="shared" ref="M37:O37" si="27">AVERAGE(M19:M31)</f>
        <v>16.285714285714285</v>
      </c>
      <c r="N37" s="178">
        <f t="shared" si="27"/>
        <v>12.428571428571429</v>
      </c>
      <c r="O37" s="178">
        <f t="shared" si="27"/>
        <v>0.73485714285714288</v>
      </c>
      <c r="P37" s="239">
        <f>AVERAGE(P19:P31)</f>
        <v>11</v>
      </c>
      <c r="Q37" s="178">
        <f t="shared" ref="Q37:S37" si="28">AVERAGE(Q19:Q31)</f>
        <v>14.571428571428571</v>
      </c>
      <c r="R37" s="178">
        <f t="shared" si="28"/>
        <v>8.7142857142857135</v>
      </c>
      <c r="S37" s="178">
        <f t="shared" si="28"/>
        <v>0.43842857142857145</v>
      </c>
      <c r="T37" s="239">
        <f>AVERAGE(T19:T31)</f>
        <v>6.4285714285714288</v>
      </c>
      <c r="U37" s="178">
        <f t="shared" ref="U37:W37" si="29">AVERAGE(U19:U31)</f>
        <v>25.857142857142858</v>
      </c>
      <c r="V37" s="178">
        <f t="shared" si="29"/>
        <v>13.857142857142858</v>
      </c>
      <c r="W37" s="178">
        <f t="shared" si="29"/>
        <v>0.20385714285714288</v>
      </c>
      <c r="X37" s="239">
        <f>AVERAGE(X19:X31)</f>
        <v>7.1428571428571432</v>
      </c>
      <c r="Y37" s="178">
        <f t="shared" ref="Y37:AA37" si="30">AVERAGE(Y19:Y31)</f>
        <v>25.714285714285715</v>
      </c>
      <c r="Z37" s="178">
        <f t="shared" si="30"/>
        <v>7.4285714285714288</v>
      </c>
      <c r="AA37" s="178">
        <f t="shared" si="30"/>
        <v>0.53185714285714281</v>
      </c>
      <c r="AB37" s="239">
        <f>AVERAGE(AB19:AB31)</f>
        <v>7.7142857142857144</v>
      </c>
      <c r="AC37" s="178">
        <f t="shared" ref="AC37:AE37" si="31">AVERAGE(AC19:AC31)</f>
        <v>27.857142857142858</v>
      </c>
      <c r="AD37" s="178">
        <f t="shared" si="31"/>
        <v>4.5714285714285712</v>
      </c>
      <c r="AE37" s="178">
        <f t="shared" si="31"/>
        <v>0.52585714285714291</v>
      </c>
      <c r="AF37" s="239">
        <f>AVERAGE(AF19:AF31)</f>
        <v>9.5714285714285712</v>
      </c>
      <c r="AG37" s="178">
        <f t="shared" ref="AG37:AI37" si="32">AVERAGE(AG19:AG31)</f>
        <v>35</v>
      </c>
      <c r="AH37" s="178">
        <f t="shared" si="32"/>
        <v>6.4285714285714288</v>
      </c>
      <c r="AI37" s="178">
        <f t="shared" si="32"/>
        <v>0.46185714285714285</v>
      </c>
      <c r="AJ37" s="239">
        <f>AVERAGE(AJ19:AJ31)</f>
        <v>10.285714285714286</v>
      </c>
      <c r="AK37" s="178">
        <f t="shared" ref="AK37:AM37" si="33">AVERAGE(AK19:AK31)</f>
        <v>37.857142857142854</v>
      </c>
      <c r="AL37" s="178">
        <f t="shared" si="33"/>
        <v>5.5714285714285712</v>
      </c>
      <c r="AM37" s="178">
        <f t="shared" si="33"/>
        <v>0.43928571428571422</v>
      </c>
      <c r="AN37" s="239">
        <f>AVERAGE(AN19:AN31)</f>
        <v>9.3333333333333339</v>
      </c>
      <c r="AO37" s="178">
        <f t="shared" ref="AO37:AQ37" si="34">AVERAGE(AO19:AO31)</f>
        <v>23.68253968253968</v>
      </c>
      <c r="AP37" s="178">
        <f t="shared" si="34"/>
        <v>8.7301587301587311</v>
      </c>
      <c r="AQ37" s="178">
        <f t="shared" si="34"/>
        <v>0.92336507936507939</v>
      </c>
      <c r="AR37" s="239">
        <f>AVERAGE(AR19:AR31)</f>
        <v>9.1904761904761898</v>
      </c>
      <c r="AS37" s="178">
        <f t="shared" ref="AS37:AU37" si="35">AVERAGE(AS19:AS31)</f>
        <v>33.571428571428569</v>
      </c>
      <c r="AT37" s="178">
        <f t="shared" si="35"/>
        <v>5.5238095238095237</v>
      </c>
      <c r="AU37" s="178">
        <f t="shared" si="35"/>
        <v>0.47566666666666674</v>
      </c>
      <c r="AV37" s="238"/>
      <c r="AW37" s="238"/>
      <c r="AX37" s="238" t="s">
        <v>250</v>
      </c>
      <c r="AY37" s="210"/>
      <c r="AZ37" s="239">
        <f>AVERAGE(AZ19:AZ31)</f>
        <v>8.8571428571428577</v>
      </c>
      <c r="BA37" s="178">
        <f t="shared" ref="BA37:BC37" si="36">AVERAGE(BA19:BA31)</f>
        <v>119</v>
      </c>
      <c r="BB37" s="178">
        <f t="shared" si="36"/>
        <v>13</v>
      </c>
      <c r="BC37" s="178">
        <f t="shared" si="36"/>
        <v>0.60271428571428565</v>
      </c>
      <c r="BD37" s="239">
        <f>AVERAGE(BD19:BD31)</f>
        <v>0.9407659215502554</v>
      </c>
      <c r="BE37" s="178">
        <f t="shared" ref="BE37:BH37" si="37">AVERAGE(BE19:BE31)</f>
        <v>2.0374318756813388</v>
      </c>
      <c r="BF37" s="178">
        <f t="shared" si="37"/>
        <v>1.0297235640210569</v>
      </c>
      <c r="BG37" s="178">
        <f t="shared" si="37"/>
        <v>-0.39741989390255172</v>
      </c>
      <c r="BH37" s="240">
        <f t="shared" si="37"/>
        <v>25.571428571428573</v>
      </c>
      <c r="BI37" s="239"/>
      <c r="BJ37" s="178"/>
      <c r="BK37" s="178"/>
      <c r="BL37" s="178"/>
      <c r="BM37" s="240"/>
      <c r="BN37" s="178"/>
      <c r="BO37" s="241"/>
      <c r="BP37" s="241"/>
      <c r="BQ37" s="239">
        <f>AVERAGE(BQ19:BQ31)</f>
        <v>8.1666666666666661</v>
      </c>
      <c r="BR37" s="178">
        <f t="shared" ref="BR37:BY37" si="38">AVERAGE(BR19:BR31)</f>
        <v>99.333333333333329</v>
      </c>
      <c r="BS37" s="178">
        <f t="shared" si="38"/>
        <v>10.666666666666666</v>
      </c>
      <c r="BT37" s="178">
        <f t="shared" si="38"/>
        <v>1.4381666666666666</v>
      </c>
      <c r="BU37" s="239">
        <f>AVERAGE(BU19:BU31)</f>
        <v>0.90680978769376164</v>
      </c>
      <c r="BV37" s="178">
        <f t="shared" ref="BV37:BX37" si="39">AVERAGE(BV19:BV31)</f>
        <v>1.9397299417266278</v>
      </c>
      <c r="BW37" s="178">
        <f t="shared" si="39"/>
        <v>0.89356589651832674</v>
      </c>
      <c r="BX37" s="178">
        <f t="shared" si="39"/>
        <v>-2.6195497243204913E-3</v>
      </c>
      <c r="BY37" s="240">
        <f t="shared" si="38"/>
        <v>21.666666666666668</v>
      </c>
      <c r="BZ37" s="178"/>
      <c r="CA37" s="241"/>
      <c r="CB37" s="241"/>
      <c r="CC37" s="239">
        <f>AVERAGE(CC19:CC31)</f>
        <v>7.2857142857142856</v>
      </c>
      <c r="CD37" s="178">
        <f t="shared" ref="CD37:CK37" si="40">AVERAGE(CD19:CD31)</f>
        <v>78.285714285714292</v>
      </c>
      <c r="CE37" s="178">
        <f t="shared" si="40"/>
        <v>8.8571428571428577</v>
      </c>
      <c r="CF37" s="178">
        <f t="shared" si="40"/>
        <v>0.74557142857142844</v>
      </c>
      <c r="CG37" s="239">
        <f>AVERAGE(CG19:CG31)</f>
        <v>0.8533567583902949</v>
      </c>
      <c r="CH37" s="178">
        <f t="shared" ref="CH37:CJ37" si="41">AVERAGE(CH19:CH31)</f>
        <v>1.8503507431914383</v>
      </c>
      <c r="CI37" s="178">
        <f t="shared" si="41"/>
        <v>0.87928337138206447</v>
      </c>
      <c r="CJ37" s="178">
        <f t="shared" si="41"/>
        <v>-0.48301478272610299</v>
      </c>
      <c r="CK37" s="240">
        <f t="shared" si="40"/>
        <v>17.571428571428573</v>
      </c>
      <c r="CP37" s="238"/>
      <c r="CQ37" s="238"/>
      <c r="CR37" s="328"/>
      <c r="CS37" s="238"/>
      <c r="CT37" s="210"/>
      <c r="CU37" s="239">
        <f>AVERAGE(CU19:CU31)</f>
        <v>10.285714285714286</v>
      </c>
      <c r="CV37" s="239">
        <v>10.714285714285714</v>
      </c>
      <c r="CW37" s="239">
        <v>10.857142857142858</v>
      </c>
      <c r="CX37" s="239">
        <v>11</v>
      </c>
      <c r="CY37" s="239">
        <v>6.4285714285714288</v>
      </c>
      <c r="CZ37" s="239">
        <v>7.1428571428571432</v>
      </c>
      <c r="DA37" s="239">
        <v>7.7142857142857144</v>
      </c>
      <c r="DB37" s="239">
        <v>9.5714285714285712</v>
      </c>
      <c r="DC37" s="239">
        <v>10.285714285714286</v>
      </c>
      <c r="DE37" s="178">
        <v>16.142857142857142</v>
      </c>
      <c r="DF37" s="178">
        <v>13.857142857142858</v>
      </c>
      <c r="DG37" s="178">
        <v>16.285714285714285</v>
      </c>
      <c r="DH37" s="178">
        <v>14.571428571428571</v>
      </c>
      <c r="DI37" s="178">
        <v>25.857142857142858</v>
      </c>
      <c r="DJ37" s="178">
        <v>25.714285714285715</v>
      </c>
      <c r="DK37" s="178">
        <v>27.857142857142858</v>
      </c>
      <c r="DL37" s="178">
        <v>35</v>
      </c>
      <c r="DM37" s="178">
        <v>37.857142857142854</v>
      </c>
      <c r="DO37" s="178">
        <v>7.4285714285714288</v>
      </c>
      <c r="DP37" s="178">
        <v>12.142857142857142</v>
      </c>
      <c r="DQ37" s="178">
        <v>12.428571428571429</v>
      </c>
      <c r="DR37" s="178">
        <v>8.7142857142857135</v>
      </c>
      <c r="DS37" s="178">
        <v>13.857142857142858</v>
      </c>
      <c r="DT37" s="178">
        <v>7.4285714285714288</v>
      </c>
      <c r="DU37" s="178">
        <v>4.5714285714285712</v>
      </c>
      <c r="DV37" s="178">
        <v>6.4285714285714288</v>
      </c>
      <c r="DW37" s="178">
        <v>5.5714285714285712</v>
      </c>
    </row>
    <row r="38" spans="1:127" s="209" customFormat="1" ht="21.2" customHeight="1" x14ac:dyDescent="0.25">
      <c r="A38" s="238"/>
      <c r="B38" s="238"/>
      <c r="C38" s="210" t="s">
        <v>36</v>
      </c>
      <c r="D38" s="239">
        <f>STDEV(D19:D31)/SQRT(D39)</f>
        <v>1.2093738189714567</v>
      </c>
      <c r="E38" s="178">
        <f t="shared" ref="E38:G38" si="42">STDEV(E19:E31)/SQRT(E39)</f>
        <v>1.7379321515137773</v>
      </c>
      <c r="F38" s="178">
        <f t="shared" si="42"/>
        <v>1.6454430993496185</v>
      </c>
      <c r="G38" s="178">
        <f t="shared" si="42"/>
        <v>1.0360550736549956</v>
      </c>
      <c r="H38" s="239">
        <f>STDEV(H19:H31)/SQRT(H39)</f>
        <v>0.96890428330360989</v>
      </c>
      <c r="I38" s="178">
        <f t="shared" ref="I38:K38" si="43">STDEV(I19:I31)/SQRT(I39)</f>
        <v>1.2233554836823934</v>
      </c>
      <c r="J38" s="178">
        <f t="shared" si="43"/>
        <v>3.0893717301540176</v>
      </c>
      <c r="K38" s="178">
        <f t="shared" si="43"/>
        <v>0.73612393588280478</v>
      </c>
      <c r="L38" s="239">
        <f>STDEV(L19:L31)/SQRT(L39)</f>
        <v>1.4545261285048825</v>
      </c>
      <c r="M38" s="178">
        <f t="shared" ref="M38:O38" si="44">STDEV(M19:M31)/SQRT(M39)</f>
        <v>3.3073819722257785</v>
      </c>
      <c r="N38" s="178">
        <f t="shared" si="44"/>
        <v>5.2953579979573249</v>
      </c>
      <c r="O38" s="178">
        <f t="shared" si="44"/>
        <v>0.27061186654122388</v>
      </c>
      <c r="P38" s="239">
        <f>STDEV(P19:P31)/SQRT(P39)</f>
        <v>1.0690449676496976</v>
      </c>
      <c r="Q38" s="178">
        <f t="shared" ref="Q38:S38" si="45">STDEV(Q19:Q31)/SQRT(Q39)</f>
        <v>1.4937511563198216</v>
      </c>
      <c r="R38" s="178">
        <f t="shared" si="45"/>
        <v>3.1601257186737257</v>
      </c>
      <c r="S38" s="178">
        <f t="shared" si="45"/>
        <v>0.13001022984344568</v>
      </c>
      <c r="T38" s="239">
        <f>STDEV(T19:T31)/SQRT(T39)</f>
        <v>0.92213889195414689</v>
      </c>
      <c r="U38" s="178">
        <f t="shared" ref="U38:W38" si="46">STDEV(U19:U31)/SQRT(U39)</f>
        <v>4.3007672152135585</v>
      </c>
      <c r="V38" s="178">
        <f t="shared" si="46"/>
        <v>2.5206629081649612</v>
      </c>
      <c r="W38" s="178">
        <f t="shared" si="46"/>
        <v>5.1496846214773462E-2</v>
      </c>
      <c r="X38" s="239">
        <f>STDEV(X19:X31)/SQRT(X39)</f>
        <v>0.73771111356331709</v>
      </c>
      <c r="Y38" s="178">
        <f t="shared" ref="Y38:AA38" si="47">STDEV(Y19:Y31)/SQRT(Y39)</f>
        <v>2.3270079472134513</v>
      </c>
      <c r="Z38" s="178">
        <f t="shared" si="47"/>
        <v>1.3948398586549342</v>
      </c>
      <c r="AA38" s="178">
        <f t="shared" si="47"/>
        <v>8.5514250711971634E-2</v>
      </c>
      <c r="AB38" s="239">
        <f>STDEV(AB19:AB31)/SQRT(AB39)</f>
        <v>0.91844292961837692</v>
      </c>
      <c r="AC38" s="178">
        <f t="shared" ref="AC38:AE38" si="48">STDEV(AC19:AC31)/SQRT(AC39)</f>
        <v>3.4255939452233721</v>
      </c>
      <c r="AD38" s="178">
        <f t="shared" si="48"/>
        <v>1.6454430993496185</v>
      </c>
      <c r="AE38" s="178">
        <f t="shared" si="48"/>
        <v>0.18685625090802113</v>
      </c>
      <c r="AF38" s="239">
        <f>STDEV(AF19:AF31)/SQRT(AF39)</f>
        <v>0.68511878904467338</v>
      </c>
      <c r="AG38" s="178">
        <f t="shared" ref="AG38:AI38" si="49">STDEV(AG19:AG31)/SQRT(AG39)</f>
        <v>2.3401261667248789</v>
      </c>
      <c r="AH38" s="178">
        <f t="shared" si="49"/>
        <v>1.2883570722351128</v>
      </c>
      <c r="AI38" s="178">
        <f t="shared" si="49"/>
        <v>0.24592172860208888</v>
      </c>
      <c r="AJ38" s="239">
        <f>STDEV(AJ19:AJ31)/SQRT(AJ39)</f>
        <v>1.4754222271266351</v>
      </c>
      <c r="AK38" s="178">
        <f t="shared" ref="AK38:AM38" si="50">STDEV(AK19:AK31)/SQRT(AK39)</f>
        <v>4.0321834533364855</v>
      </c>
      <c r="AL38" s="178">
        <f t="shared" si="50"/>
        <v>1.5252968931473303</v>
      </c>
      <c r="AM38" s="178">
        <f t="shared" si="50"/>
        <v>0.17486712156400824</v>
      </c>
      <c r="AN38" s="239">
        <f>STDEV(AN19:AN31)/SQRT(AN39)</f>
        <v>0.82829162702537884</v>
      </c>
      <c r="AO38" s="178">
        <f t="shared" ref="AO38:AQ38" si="51">STDEV(AO19:AO31)/SQRT(AO39)</f>
        <v>2.1029399889107077</v>
      </c>
      <c r="AP38" s="178">
        <f t="shared" si="51"/>
        <v>1.6928901958141165</v>
      </c>
      <c r="AQ38" s="178">
        <f t="shared" si="51"/>
        <v>0.18262767789324338</v>
      </c>
      <c r="AR38" s="239">
        <f>STDEV(AR19:AR31)/SQRT(AR39)</f>
        <v>0.87546553861191689</v>
      </c>
      <c r="AS38" s="178">
        <f t="shared" ref="AS38:AU38" si="52">STDEV(AS19:AS31)/SQRT(AS39)</f>
        <v>2.6424638632022095</v>
      </c>
      <c r="AT38" s="178">
        <f t="shared" si="52"/>
        <v>0.86940088492883627</v>
      </c>
      <c r="AU38" s="178">
        <f t="shared" si="52"/>
        <v>0.1362120196080884</v>
      </c>
      <c r="AV38" s="238"/>
      <c r="AW38" s="238"/>
      <c r="AX38" s="238"/>
      <c r="AY38" s="210"/>
      <c r="AZ38" s="239">
        <f>STDEV(AZ19:AZ31)/SQRT(AZ39)</f>
        <v>0.59476171413318135</v>
      </c>
      <c r="BA38" s="178">
        <f t="shared" ref="BA38:BC38" si="53">STDEV(BA19:BA31)/SQRT(BA39)</f>
        <v>18.34069116421059</v>
      </c>
      <c r="BB38" s="178">
        <f t="shared" si="53"/>
        <v>2.7516228977511745</v>
      </c>
      <c r="BC38" s="178">
        <f t="shared" si="53"/>
        <v>0.18554574770065715</v>
      </c>
      <c r="BD38" s="239">
        <f>STDEV(BD19:BD31)/SQRT(BD39)</f>
        <v>3.1638690972434831E-2</v>
      </c>
      <c r="BE38" s="178">
        <f t="shared" ref="BE38:BH38" si="54">STDEV(BE19:BE31)/SQRT(BE39)</f>
        <v>7.894071870300004E-2</v>
      </c>
      <c r="BF38" s="178">
        <f t="shared" si="54"/>
        <v>0.12243207865942253</v>
      </c>
      <c r="BG38" s="178">
        <f t="shared" si="54"/>
        <v>0.18350575868739133</v>
      </c>
      <c r="BH38" s="240">
        <f t="shared" si="54"/>
        <v>3.3299302356280154</v>
      </c>
      <c r="BI38" s="239"/>
      <c r="BJ38" s="178"/>
      <c r="BK38" s="178"/>
      <c r="BL38" s="178"/>
      <c r="BM38" s="240"/>
      <c r="BN38" s="178"/>
      <c r="BO38" s="241"/>
      <c r="BP38" s="241"/>
      <c r="BQ38" s="239">
        <f>STDEV(BQ19:BQ31)/SQRT(BQ39)</f>
        <v>0.60092521257733111</v>
      </c>
      <c r="BR38" s="178">
        <f t="shared" ref="BR38:BY38" si="55">STDEV(BR19:BR31)/SQRT(BR39)</f>
        <v>25.922534169671337</v>
      </c>
      <c r="BS38" s="178">
        <f t="shared" si="55"/>
        <v>3.0294847380004706</v>
      </c>
      <c r="BT38" s="178">
        <f t="shared" si="55"/>
        <v>0.63918215539686174</v>
      </c>
      <c r="BU38" s="239">
        <f>STDEV(BU19:BU31)/SQRT(BU39)</f>
        <v>2.9309126363092537E-2</v>
      </c>
      <c r="BV38" s="178">
        <f t="shared" ref="BV38:BX38" si="56">STDEV(BV19:BV31)/SQRT(BV39)</f>
        <v>9.4089763021280776E-2</v>
      </c>
      <c r="BW38" s="178">
        <f t="shared" si="56"/>
        <v>0.17005925577692396</v>
      </c>
      <c r="BX38" s="178">
        <f t="shared" si="56"/>
        <v>0.1545217590066022</v>
      </c>
      <c r="BY38" s="240">
        <f t="shared" si="55"/>
        <v>3.8005847503304611</v>
      </c>
      <c r="BZ38" s="178"/>
      <c r="CA38" s="241"/>
      <c r="CB38" s="241"/>
      <c r="CC38" s="239">
        <f>STDEV(CC19:CC31)/SQRT(CC39)</f>
        <v>0.60609152673132682</v>
      </c>
      <c r="CD38" s="178">
        <f t="shared" ref="CD38:CK38" si="57">STDEV(CD19:CD31)/SQRT(CD39)</f>
        <v>14.227261366348571</v>
      </c>
      <c r="CE38" s="178">
        <f t="shared" si="57"/>
        <v>2.1977106208027286</v>
      </c>
      <c r="CF38" s="178">
        <f t="shared" si="57"/>
        <v>0.4071548703323763</v>
      </c>
      <c r="CG38" s="239">
        <f>STDEV(CG19:CG31)/SQRT(CG39)</f>
        <v>3.6540447088668958E-2</v>
      </c>
      <c r="CH38" s="178">
        <f t="shared" ref="CH38:CJ38" si="58">STDEV(CH19:CH31)/SQRT(CH39)</f>
        <v>8.1109653022507722E-2</v>
      </c>
      <c r="CI38" s="178">
        <f t="shared" si="58"/>
        <v>9.7558532583450194E-2</v>
      </c>
      <c r="CJ38" s="178">
        <f t="shared" si="58"/>
        <v>0.23510008259397719</v>
      </c>
      <c r="CK38" s="240">
        <f t="shared" si="57"/>
        <v>2.8356333201827439</v>
      </c>
      <c r="CP38" s="238"/>
      <c r="CQ38" s="238"/>
      <c r="CR38" s="328"/>
      <c r="CS38" s="238"/>
      <c r="CT38" s="210"/>
      <c r="CU38" s="239">
        <f>STDEV(CU19:CU31)/SQRT(CU39)</f>
        <v>1.2093738189714567</v>
      </c>
      <c r="CV38" s="239">
        <v>0.96890428330360989</v>
      </c>
      <c r="CW38" s="239">
        <v>1.4545261285048825</v>
      </c>
      <c r="CX38" s="239">
        <v>1.0690449676496976</v>
      </c>
      <c r="CY38" s="239">
        <v>0.92213889195414689</v>
      </c>
      <c r="CZ38" s="239">
        <v>0.73771111356331709</v>
      </c>
      <c r="DA38" s="239">
        <v>0.91844292961837692</v>
      </c>
      <c r="DB38" s="239">
        <v>0.68511878904467338</v>
      </c>
      <c r="DC38" s="239">
        <v>1.4754222271266351</v>
      </c>
      <c r="DE38" s="178">
        <v>1.7379321515137773</v>
      </c>
      <c r="DF38" s="178">
        <v>1.2233554836823934</v>
      </c>
      <c r="DG38" s="178">
        <v>3.3073819722257785</v>
      </c>
      <c r="DH38" s="178">
        <v>1.4937511563198216</v>
      </c>
      <c r="DI38" s="178">
        <v>4.3007672152135585</v>
      </c>
      <c r="DJ38" s="178">
        <v>2.3270079472134513</v>
      </c>
      <c r="DK38" s="178">
        <v>3.4255939452233721</v>
      </c>
      <c r="DL38" s="178">
        <v>2.3401261667248789</v>
      </c>
      <c r="DM38" s="178">
        <v>4.0321834533364855</v>
      </c>
      <c r="DO38" s="178">
        <v>1.6454430993496185</v>
      </c>
      <c r="DP38" s="178">
        <v>3.0893717301540176</v>
      </c>
      <c r="DQ38" s="178">
        <v>5.2953579979573249</v>
      </c>
      <c r="DR38" s="178">
        <v>3.1601257186737257</v>
      </c>
      <c r="DS38" s="178">
        <v>2.5206629081649612</v>
      </c>
      <c r="DT38" s="178">
        <v>1.3948398586549342</v>
      </c>
      <c r="DU38" s="178">
        <v>1.6454430993496185</v>
      </c>
      <c r="DV38" s="178">
        <v>1.2883570722351128</v>
      </c>
      <c r="DW38" s="178">
        <v>1.5252968931473303</v>
      </c>
    </row>
    <row r="39" spans="1:127" s="180" customFormat="1" ht="21.2" customHeight="1" x14ac:dyDescent="0.25">
      <c r="A39" s="210"/>
      <c r="B39" s="210"/>
      <c r="C39" s="210" t="s">
        <v>419</v>
      </c>
      <c r="D39" s="242">
        <f>COUNT(D19:D31)</f>
        <v>7</v>
      </c>
      <c r="E39" s="180">
        <f t="shared" ref="E39:G39" si="59">COUNT(E19:E31)</f>
        <v>7</v>
      </c>
      <c r="F39" s="180">
        <f t="shared" si="59"/>
        <v>7</v>
      </c>
      <c r="G39" s="180">
        <f t="shared" si="59"/>
        <v>7</v>
      </c>
      <c r="H39" s="242">
        <f>COUNT(H19:H31)</f>
        <v>7</v>
      </c>
      <c r="I39" s="180">
        <f t="shared" ref="I39:K39" si="60">COUNT(I19:I31)</f>
        <v>7</v>
      </c>
      <c r="J39" s="180">
        <f t="shared" si="60"/>
        <v>7</v>
      </c>
      <c r="K39" s="180">
        <f t="shared" si="60"/>
        <v>7</v>
      </c>
      <c r="L39" s="242">
        <f>COUNT(L19:L31)</f>
        <v>7</v>
      </c>
      <c r="M39" s="180">
        <f t="shared" ref="M39:O39" si="61">COUNT(M19:M31)</f>
        <v>7</v>
      </c>
      <c r="N39" s="180">
        <f t="shared" si="61"/>
        <v>7</v>
      </c>
      <c r="O39" s="180">
        <f t="shared" si="61"/>
        <v>7</v>
      </c>
      <c r="P39" s="242">
        <f>COUNT(P19:P31)</f>
        <v>7</v>
      </c>
      <c r="Q39" s="180">
        <f t="shared" ref="Q39:S39" si="62">COUNT(Q19:Q31)</f>
        <v>7</v>
      </c>
      <c r="R39" s="180">
        <f t="shared" si="62"/>
        <v>7</v>
      </c>
      <c r="S39" s="180">
        <f t="shared" si="62"/>
        <v>7</v>
      </c>
      <c r="T39" s="242">
        <f>COUNT(T19:T31)</f>
        <v>7</v>
      </c>
      <c r="U39" s="180">
        <f t="shared" ref="U39:W39" si="63">COUNT(U19:U31)</f>
        <v>7</v>
      </c>
      <c r="V39" s="180">
        <f t="shared" si="63"/>
        <v>7</v>
      </c>
      <c r="W39" s="180">
        <f t="shared" si="63"/>
        <v>7</v>
      </c>
      <c r="X39" s="242">
        <f>COUNT(X19:X31)</f>
        <v>7</v>
      </c>
      <c r="Y39" s="180">
        <f t="shared" ref="Y39:AA39" si="64">COUNT(Y19:Y31)</f>
        <v>7</v>
      </c>
      <c r="Z39" s="180">
        <f t="shared" si="64"/>
        <v>7</v>
      </c>
      <c r="AA39" s="180">
        <f t="shared" si="64"/>
        <v>7</v>
      </c>
      <c r="AB39" s="242">
        <f>COUNT(AB19:AB31)</f>
        <v>7</v>
      </c>
      <c r="AC39" s="180">
        <f t="shared" ref="AC39:AE39" si="65">COUNT(AC19:AC31)</f>
        <v>7</v>
      </c>
      <c r="AD39" s="180">
        <f t="shared" si="65"/>
        <v>7</v>
      </c>
      <c r="AE39" s="180">
        <f t="shared" si="65"/>
        <v>7</v>
      </c>
      <c r="AF39" s="242">
        <f>COUNT(AF19:AF31)</f>
        <v>7</v>
      </c>
      <c r="AG39" s="180">
        <f t="shared" ref="AG39:AI39" si="66">COUNT(AG19:AG31)</f>
        <v>7</v>
      </c>
      <c r="AH39" s="180">
        <f t="shared" si="66"/>
        <v>7</v>
      </c>
      <c r="AI39" s="180">
        <f t="shared" si="66"/>
        <v>7</v>
      </c>
      <c r="AJ39" s="242">
        <f>COUNT(AJ19:AJ31)</f>
        <v>7</v>
      </c>
      <c r="AK39" s="180">
        <f t="shared" ref="AK39:AM39" si="67">COUNT(AK19:AK31)</f>
        <v>7</v>
      </c>
      <c r="AL39" s="180">
        <f t="shared" si="67"/>
        <v>7</v>
      </c>
      <c r="AM39" s="180">
        <f t="shared" si="67"/>
        <v>7</v>
      </c>
      <c r="AN39" s="242">
        <f>COUNT(AN19:AN31)</f>
        <v>7</v>
      </c>
      <c r="AO39" s="180">
        <f t="shared" ref="AO39:AQ39" si="68">COUNT(AO19:AO31)</f>
        <v>7</v>
      </c>
      <c r="AP39" s="180">
        <f t="shared" si="68"/>
        <v>7</v>
      </c>
      <c r="AQ39" s="180">
        <f t="shared" si="68"/>
        <v>7</v>
      </c>
      <c r="AR39" s="242">
        <f>COUNT(AR19:AR31)</f>
        <v>7</v>
      </c>
      <c r="AS39" s="180">
        <f t="shared" ref="AS39:AU39" si="69">COUNT(AS19:AS31)</f>
        <v>7</v>
      </c>
      <c r="AT39" s="180">
        <f t="shared" si="69"/>
        <v>7</v>
      </c>
      <c r="AU39" s="180">
        <f t="shared" si="69"/>
        <v>7</v>
      </c>
      <c r="AV39" s="210"/>
      <c r="AW39" s="210"/>
      <c r="AX39" s="210"/>
      <c r="AY39" s="210"/>
      <c r="AZ39" s="242">
        <f>COUNT(AZ19:AZ31)</f>
        <v>7</v>
      </c>
      <c r="BA39" s="180">
        <f t="shared" ref="BA39:BH39" si="70">COUNT(BA19:BA31)</f>
        <v>7</v>
      </c>
      <c r="BB39" s="180">
        <f t="shared" si="70"/>
        <v>7</v>
      </c>
      <c r="BC39" s="180">
        <f t="shared" si="70"/>
        <v>7</v>
      </c>
      <c r="BD39" s="242">
        <f>COUNT(BD19:BD31)</f>
        <v>7</v>
      </c>
      <c r="BE39" s="180">
        <f t="shared" ref="BE39:BG39" si="71">COUNT(BE19:BE31)</f>
        <v>7</v>
      </c>
      <c r="BF39" s="180">
        <f t="shared" si="71"/>
        <v>7</v>
      </c>
      <c r="BG39" s="180">
        <f t="shared" si="71"/>
        <v>7</v>
      </c>
      <c r="BH39" s="243">
        <f t="shared" si="70"/>
        <v>7</v>
      </c>
      <c r="BI39" s="242"/>
      <c r="BM39" s="243"/>
      <c r="BO39" s="244"/>
      <c r="BP39" s="244"/>
      <c r="BQ39" s="242">
        <f>COUNT(BQ19:BQ31)</f>
        <v>6</v>
      </c>
      <c r="BR39" s="180">
        <f t="shared" ref="BR39:BT39" si="72">COUNT(BR19:BR31)</f>
        <v>6</v>
      </c>
      <c r="BS39" s="180">
        <f t="shared" si="72"/>
        <v>6</v>
      </c>
      <c r="BT39" s="180">
        <f t="shared" si="72"/>
        <v>6</v>
      </c>
      <c r="BU39" s="242">
        <f>COUNT(BU19:BU31)</f>
        <v>6</v>
      </c>
      <c r="BV39" s="180">
        <f t="shared" ref="BV39:BY39" si="73">COUNT(BV19:BV31)</f>
        <v>6</v>
      </c>
      <c r="BW39" s="180">
        <f t="shared" si="73"/>
        <v>6</v>
      </c>
      <c r="BX39" s="180">
        <f t="shared" si="73"/>
        <v>6</v>
      </c>
      <c r="BY39" s="243">
        <f t="shared" si="73"/>
        <v>6</v>
      </c>
      <c r="CA39" s="244"/>
      <c r="CB39" s="244"/>
      <c r="CC39" s="242">
        <f>COUNT(CC19:CC31)</f>
        <v>7</v>
      </c>
      <c r="CD39" s="180">
        <f t="shared" ref="CD39:CF39" si="74">COUNT(CD19:CD31)</f>
        <v>7</v>
      </c>
      <c r="CE39" s="180">
        <f t="shared" si="74"/>
        <v>7</v>
      </c>
      <c r="CF39" s="180">
        <f t="shared" si="74"/>
        <v>7</v>
      </c>
      <c r="CG39" s="242">
        <f>COUNT(CG19:CG31)</f>
        <v>7</v>
      </c>
      <c r="CH39" s="180">
        <f t="shared" ref="CH39:CK39" si="75">COUNT(CH19:CH31)</f>
        <v>7</v>
      </c>
      <c r="CI39" s="180">
        <f t="shared" si="75"/>
        <v>7</v>
      </c>
      <c r="CJ39" s="180">
        <f t="shared" si="75"/>
        <v>7</v>
      </c>
      <c r="CK39" s="243">
        <f t="shared" si="75"/>
        <v>7</v>
      </c>
      <c r="CP39" s="210"/>
      <c r="CQ39" s="210"/>
      <c r="CR39" s="329"/>
      <c r="CS39" s="210"/>
      <c r="CT39" s="210"/>
      <c r="CU39" s="242">
        <f>COUNT(CU19:CU31)</f>
        <v>7</v>
      </c>
      <c r="CV39" s="242">
        <v>7</v>
      </c>
      <c r="CW39" s="242">
        <v>7</v>
      </c>
      <c r="CX39" s="242">
        <v>7</v>
      </c>
      <c r="CY39" s="242">
        <v>7</v>
      </c>
      <c r="CZ39" s="242">
        <v>7</v>
      </c>
      <c r="DA39" s="242">
        <v>7</v>
      </c>
      <c r="DB39" s="242">
        <v>7</v>
      </c>
      <c r="DC39" s="242">
        <v>7</v>
      </c>
      <c r="DE39" s="180">
        <v>7</v>
      </c>
      <c r="DF39" s="180">
        <v>7</v>
      </c>
      <c r="DG39" s="180">
        <v>7</v>
      </c>
      <c r="DH39" s="180">
        <v>7</v>
      </c>
      <c r="DI39" s="180">
        <v>7</v>
      </c>
      <c r="DJ39" s="180">
        <v>7</v>
      </c>
      <c r="DK39" s="180">
        <v>7</v>
      </c>
      <c r="DL39" s="180">
        <v>7</v>
      </c>
      <c r="DM39" s="180">
        <v>7</v>
      </c>
      <c r="DO39" s="180">
        <v>7</v>
      </c>
      <c r="DP39" s="180">
        <v>7</v>
      </c>
      <c r="DQ39" s="180">
        <v>7</v>
      </c>
      <c r="DR39" s="180">
        <v>7</v>
      </c>
      <c r="DS39" s="180">
        <v>7</v>
      </c>
      <c r="DT39" s="180">
        <v>7</v>
      </c>
      <c r="DU39" s="180">
        <v>7</v>
      </c>
      <c r="DV39" s="180">
        <v>7</v>
      </c>
      <c r="DW39" s="180">
        <v>7</v>
      </c>
    </row>
    <row r="40" spans="1:127" s="209" customFormat="1" ht="21.2" customHeight="1" x14ac:dyDescent="0.25">
      <c r="A40" s="238"/>
      <c r="B40" s="238"/>
      <c r="C40" s="210"/>
      <c r="D40" s="250"/>
      <c r="G40" s="178"/>
      <c r="H40" s="250"/>
      <c r="K40" s="178"/>
      <c r="L40" s="250"/>
      <c r="O40" s="178"/>
      <c r="P40" s="250"/>
      <c r="S40" s="178"/>
      <c r="T40" s="250"/>
      <c r="W40" s="178"/>
      <c r="X40" s="250"/>
      <c r="AA40" s="178"/>
      <c r="AB40" s="250"/>
      <c r="AE40" s="178"/>
      <c r="AF40" s="250"/>
      <c r="AI40" s="178"/>
      <c r="AJ40" s="250"/>
      <c r="AM40" s="178"/>
      <c r="AN40" s="250"/>
      <c r="AQ40" s="178"/>
      <c r="AR40" s="250"/>
      <c r="AU40" s="178"/>
      <c r="AV40" s="238"/>
      <c r="AW40" s="238"/>
      <c r="AX40" s="238"/>
      <c r="AY40" s="210"/>
      <c r="AZ40" s="250"/>
      <c r="BC40" s="178"/>
      <c r="BD40" s="392"/>
      <c r="BH40" s="251"/>
      <c r="BI40" s="250"/>
      <c r="BM40" s="251"/>
      <c r="BO40" s="252"/>
      <c r="BP40" s="252"/>
      <c r="BQ40" s="250"/>
      <c r="BT40" s="178"/>
      <c r="BU40" s="250"/>
      <c r="BX40" s="178"/>
      <c r="BY40" s="251"/>
      <c r="CA40" s="252"/>
      <c r="CB40" s="252"/>
      <c r="CC40" s="250"/>
      <c r="CF40" s="178"/>
      <c r="CG40" s="250"/>
      <c r="CJ40" s="178"/>
      <c r="CK40" s="251"/>
      <c r="CP40" s="238"/>
      <c r="CQ40" s="238"/>
      <c r="CR40" s="328"/>
      <c r="CS40" s="238"/>
      <c r="CT40" s="210"/>
      <c r="CU40" s="250"/>
      <c r="CV40" s="250"/>
      <c r="CW40" s="250"/>
      <c r="CX40" s="250"/>
      <c r="CY40" s="250"/>
      <c r="CZ40" s="250"/>
      <c r="DA40" s="250"/>
      <c r="DB40" s="250"/>
      <c r="DC40" s="250"/>
    </row>
    <row r="41" spans="1:127" s="209" customFormat="1" ht="21.2" customHeight="1" x14ac:dyDescent="0.25">
      <c r="A41" s="238"/>
      <c r="B41" s="238" t="s">
        <v>516</v>
      </c>
      <c r="C41" s="210" t="s">
        <v>34</v>
      </c>
      <c r="D41" s="239">
        <f t="shared" ref="D41:AU41" si="76">AVERAGE(D4:D32)</f>
        <v>10.631578947368421</v>
      </c>
      <c r="E41" s="178">
        <f t="shared" si="76"/>
        <v>17.631578947368421</v>
      </c>
      <c r="F41" s="178">
        <f t="shared" si="76"/>
        <v>11.315789473684211</v>
      </c>
      <c r="G41" s="178">
        <f t="shared" si="76"/>
        <v>3.334421052631579</v>
      </c>
      <c r="H41" s="239">
        <f t="shared" si="76"/>
        <v>10.526315789473685</v>
      </c>
      <c r="I41" s="178">
        <f t="shared" si="76"/>
        <v>14.315789473684211</v>
      </c>
      <c r="J41" s="178">
        <f t="shared" si="76"/>
        <v>12</v>
      </c>
      <c r="K41" s="178">
        <f t="shared" si="76"/>
        <v>1.2917368421052631</v>
      </c>
      <c r="L41" s="239">
        <f t="shared" si="76"/>
        <v>10.526315789473685</v>
      </c>
      <c r="M41" s="178">
        <f t="shared" si="76"/>
        <v>16.210526315789473</v>
      </c>
      <c r="N41" s="178">
        <f t="shared" si="76"/>
        <v>13.052631578947368</v>
      </c>
      <c r="O41" s="178">
        <f t="shared" si="76"/>
        <v>0.77963157894736845</v>
      </c>
      <c r="P41" s="239">
        <f t="shared" si="76"/>
        <v>10.105263157894736</v>
      </c>
      <c r="Q41" s="178">
        <f t="shared" si="76"/>
        <v>14</v>
      </c>
      <c r="R41" s="178">
        <f t="shared" si="76"/>
        <v>9.1052631578947363</v>
      </c>
      <c r="S41" s="178">
        <f t="shared" si="76"/>
        <v>0.56857894736842107</v>
      </c>
      <c r="T41" s="239">
        <f t="shared" si="76"/>
        <v>6.7894736842105265</v>
      </c>
      <c r="U41" s="178">
        <f t="shared" si="76"/>
        <v>26.210526315789473</v>
      </c>
      <c r="V41" s="178">
        <f t="shared" si="76"/>
        <v>12.526315789473685</v>
      </c>
      <c r="W41" s="178">
        <f t="shared" si="76"/>
        <v>0.42063157894736847</v>
      </c>
      <c r="X41" s="239">
        <f t="shared" si="76"/>
        <v>7.4736842105263159</v>
      </c>
      <c r="Y41" s="178">
        <f t="shared" si="76"/>
        <v>28.105263157894736</v>
      </c>
      <c r="Z41" s="178">
        <f t="shared" si="76"/>
        <v>9.5789473684210531</v>
      </c>
      <c r="AA41" s="178">
        <f t="shared" si="76"/>
        <v>1.7363684210526316</v>
      </c>
      <c r="AB41" s="239">
        <f t="shared" si="76"/>
        <v>8.1578947368421044</v>
      </c>
      <c r="AC41" s="178">
        <f t="shared" si="76"/>
        <v>30.894736842105264</v>
      </c>
      <c r="AD41" s="178">
        <f t="shared" si="76"/>
        <v>7.4736842105263159</v>
      </c>
      <c r="AE41" s="178">
        <f t="shared" si="76"/>
        <v>0.62678947368421045</v>
      </c>
      <c r="AF41" s="239">
        <f t="shared" si="76"/>
        <v>9.0526315789473681</v>
      </c>
      <c r="AG41" s="178">
        <f t="shared" si="76"/>
        <v>35.631578947368418</v>
      </c>
      <c r="AH41" s="178">
        <f t="shared" si="76"/>
        <v>7.6315789473684212</v>
      </c>
      <c r="AI41" s="178">
        <f t="shared" si="76"/>
        <v>0.38</v>
      </c>
      <c r="AJ41" s="239">
        <f t="shared" si="76"/>
        <v>10.052631578947368</v>
      </c>
      <c r="AK41" s="178">
        <f t="shared" si="76"/>
        <v>39.368421052631582</v>
      </c>
      <c r="AL41" s="178">
        <f t="shared" si="76"/>
        <v>8.6842105263157894</v>
      </c>
      <c r="AM41" s="178">
        <f t="shared" si="76"/>
        <v>0.60442105263157886</v>
      </c>
      <c r="AN41" s="239">
        <f t="shared" si="76"/>
        <v>9.2573099415204698</v>
      </c>
      <c r="AO41" s="178">
        <f t="shared" si="76"/>
        <v>24.707602339181289</v>
      </c>
      <c r="AP41" s="178">
        <f t="shared" si="76"/>
        <v>10.15204678362573</v>
      </c>
      <c r="AQ41" s="178">
        <f t="shared" si="76"/>
        <v>1.0825087719298245</v>
      </c>
      <c r="AR41" s="239">
        <f t="shared" si="76"/>
        <v>9.0877192982456112</v>
      </c>
      <c r="AS41" s="178">
        <f t="shared" si="76"/>
        <v>35.298245614035089</v>
      </c>
      <c r="AT41" s="178">
        <f t="shared" si="76"/>
        <v>7.9298245614035086</v>
      </c>
      <c r="AU41" s="178">
        <f t="shared" si="76"/>
        <v>0.53707017543859659</v>
      </c>
      <c r="AV41" s="238"/>
      <c r="AW41" s="238"/>
      <c r="AX41" s="238" t="s">
        <v>516</v>
      </c>
      <c r="AY41" s="210"/>
      <c r="AZ41" s="250"/>
      <c r="BC41" s="178"/>
      <c r="BD41" s="392"/>
      <c r="BH41" s="251"/>
      <c r="BI41" s="250"/>
      <c r="BM41" s="251"/>
      <c r="BO41" s="252"/>
      <c r="BP41" s="252"/>
      <c r="BQ41" s="250"/>
      <c r="BT41" s="178"/>
      <c r="BU41" s="250"/>
      <c r="BX41" s="178"/>
      <c r="BY41" s="251"/>
      <c r="CA41" s="252"/>
      <c r="CB41" s="252"/>
      <c r="CC41" s="250"/>
      <c r="CF41" s="178"/>
      <c r="CG41" s="250"/>
      <c r="CJ41" s="178"/>
      <c r="CK41" s="251"/>
      <c r="CP41" s="238"/>
      <c r="CQ41" s="238"/>
      <c r="CR41" s="328"/>
      <c r="CS41" s="238"/>
      <c r="CT41" s="210"/>
      <c r="CU41" s="250"/>
      <c r="CV41" s="250"/>
      <c r="CW41" s="250"/>
      <c r="CX41" s="250"/>
      <c r="CY41" s="250"/>
      <c r="CZ41" s="250"/>
      <c r="DA41" s="250"/>
      <c r="DB41" s="250"/>
      <c r="DC41" s="250"/>
    </row>
    <row r="42" spans="1:127" s="209" customFormat="1" ht="21.2" customHeight="1" x14ac:dyDescent="0.25">
      <c r="A42" s="238"/>
      <c r="B42" s="238"/>
      <c r="C42" s="210" t="s">
        <v>36</v>
      </c>
      <c r="D42" s="239">
        <f t="shared" ref="D42:AU42" si="77">STDEV(D4:D32)/SQRT(D43)</f>
        <v>0.64077131114911079</v>
      </c>
      <c r="E42" s="178">
        <f t="shared" si="77"/>
        <v>1.5106067994125796</v>
      </c>
      <c r="F42" s="178">
        <f t="shared" si="77"/>
        <v>1.3023878914363129</v>
      </c>
      <c r="G42" s="178">
        <f t="shared" si="77"/>
        <v>0.82201852299027911</v>
      </c>
      <c r="H42" s="239">
        <f t="shared" si="77"/>
        <v>0.43507357079428988</v>
      </c>
      <c r="I42" s="178">
        <f t="shared" si="77"/>
        <v>0.94297225616678471</v>
      </c>
      <c r="J42" s="178">
        <f t="shared" si="77"/>
        <v>2.2685234912624015</v>
      </c>
      <c r="K42" s="178">
        <f t="shared" si="77"/>
        <v>0.32885466529989271</v>
      </c>
      <c r="L42" s="239">
        <f t="shared" si="77"/>
        <v>0.60874917799640293</v>
      </c>
      <c r="M42" s="178">
        <f t="shared" si="77"/>
        <v>1.657128756495645</v>
      </c>
      <c r="N42" s="178">
        <f t="shared" si="77"/>
        <v>2.6296484146852932</v>
      </c>
      <c r="O42" s="178">
        <f t="shared" si="77"/>
        <v>0.17835740468017425</v>
      </c>
      <c r="P42" s="239">
        <f t="shared" si="77"/>
        <v>0.48903017069355659</v>
      </c>
      <c r="Q42" s="178">
        <f t="shared" si="77"/>
        <v>0.80568157917228311</v>
      </c>
      <c r="R42" s="178">
        <f t="shared" si="77"/>
        <v>1.747002004842751</v>
      </c>
      <c r="S42" s="178">
        <f t="shared" si="77"/>
        <v>0.13722684331093765</v>
      </c>
      <c r="T42" s="239">
        <f t="shared" si="77"/>
        <v>0.54920967868415882</v>
      </c>
      <c r="U42" s="178">
        <f t="shared" si="77"/>
        <v>2.1892599985693324</v>
      </c>
      <c r="V42" s="178">
        <f t="shared" si="77"/>
        <v>1.5901164418222336</v>
      </c>
      <c r="W42" s="178">
        <f t="shared" si="77"/>
        <v>0.12224929496744316</v>
      </c>
      <c r="X42" s="239">
        <f t="shared" si="77"/>
        <v>0.49185423750442747</v>
      </c>
      <c r="Y42" s="178">
        <f t="shared" si="77"/>
        <v>1.422243382421841</v>
      </c>
      <c r="Z42" s="178">
        <f t="shared" si="77"/>
        <v>0.91866859379551169</v>
      </c>
      <c r="AA42" s="178">
        <f t="shared" si="77"/>
        <v>1.1876564057307371</v>
      </c>
      <c r="AB42" s="239">
        <f t="shared" si="77"/>
        <v>0.58371244770575892</v>
      </c>
      <c r="AC42" s="178">
        <f t="shared" si="77"/>
        <v>2.0787067741453593</v>
      </c>
      <c r="AD42" s="178">
        <f t="shared" si="77"/>
        <v>1.1905289527946348</v>
      </c>
      <c r="AE42" s="178">
        <f t="shared" si="77"/>
        <v>0.12917329533522937</v>
      </c>
      <c r="AF42" s="239">
        <f t="shared" si="77"/>
        <v>0.55395275101217367</v>
      </c>
      <c r="AG42" s="178">
        <f t="shared" si="77"/>
        <v>2.1618847721209833</v>
      </c>
      <c r="AH42" s="178">
        <f t="shared" si="77"/>
        <v>0.97695830121584926</v>
      </c>
      <c r="AI42" s="178">
        <f t="shared" si="77"/>
        <v>9.7484651663436339E-2</v>
      </c>
      <c r="AJ42" s="239">
        <f t="shared" si="77"/>
        <v>0.8867896109543939</v>
      </c>
      <c r="AK42" s="178">
        <f t="shared" si="77"/>
        <v>3.5698629114470326</v>
      </c>
      <c r="AL42" s="178">
        <f t="shared" si="77"/>
        <v>1.7219814365181589</v>
      </c>
      <c r="AM42" s="178">
        <f t="shared" si="77"/>
        <v>0.15555705062377875</v>
      </c>
      <c r="AN42" s="239">
        <f t="shared" si="77"/>
        <v>0.42654439643118564</v>
      </c>
      <c r="AO42" s="178">
        <f t="shared" si="77"/>
        <v>1.2742262286836101</v>
      </c>
      <c r="AP42" s="178">
        <f t="shared" si="77"/>
        <v>0.92924203558055785</v>
      </c>
      <c r="AQ42" s="178">
        <f t="shared" si="77"/>
        <v>0.19307932502935982</v>
      </c>
      <c r="AR42" s="239">
        <f t="shared" si="77"/>
        <v>0.5766983310911119</v>
      </c>
      <c r="AS42" s="178">
        <f t="shared" si="77"/>
        <v>2.1930682244436448</v>
      </c>
      <c r="AT42" s="178">
        <f t="shared" si="77"/>
        <v>0.84334298254286899</v>
      </c>
      <c r="AU42" s="178">
        <f t="shared" si="77"/>
        <v>8.5382846027040465E-2</v>
      </c>
      <c r="AV42" s="238"/>
      <c r="AW42" s="238"/>
      <c r="AX42" s="238"/>
      <c r="AY42" s="210"/>
      <c r="AZ42" s="250"/>
      <c r="BC42" s="178"/>
      <c r="BD42" s="392"/>
      <c r="BH42" s="251"/>
      <c r="BI42" s="250"/>
      <c r="BM42" s="251"/>
      <c r="BO42" s="252"/>
      <c r="BP42" s="252"/>
      <c r="BQ42" s="250"/>
      <c r="BT42" s="178"/>
      <c r="BU42" s="250"/>
      <c r="BX42" s="178"/>
      <c r="BY42" s="251"/>
      <c r="CA42" s="252"/>
      <c r="CB42" s="252"/>
      <c r="CC42" s="250"/>
      <c r="CF42" s="178"/>
      <c r="CG42" s="250"/>
      <c r="CJ42" s="178"/>
      <c r="CK42" s="251"/>
      <c r="CP42" s="238"/>
      <c r="CQ42" s="238"/>
      <c r="CR42" s="328"/>
      <c r="CS42" s="238"/>
      <c r="CT42" s="210"/>
      <c r="CU42" s="250"/>
      <c r="CV42" s="250"/>
      <c r="CW42" s="250"/>
      <c r="CX42" s="250"/>
      <c r="CY42" s="250"/>
      <c r="CZ42" s="250"/>
      <c r="DA42" s="250"/>
      <c r="DB42" s="250"/>
      <c r="DC42" s="250"/>
    </row>
    <row r="43" spans="1:127" s="180" customFormat="1" ht="21.2" customHeight="1" x14ac:dyDescent="0.25">
      <c r="A43" s="210"/>
      <c r="B43" s="210"/>
      <c r="C43" s="210" t="s">
        <v>419</v>
      </c>
      <c r="D43" s="242">
        <f t="shared" ref="D43:AU43" si="78">COUNT(D4:D32)</f>
        <v>19</v>
      </c>
      <c r="E43" s="180">
        <f t="shared" si="78"/>
        <v>19</v>
      </c>
      <c r="F43" s="180">
        <f t="shared" si="78"/>
        <v>19</v>
      </c>
      <c r="G43" s="180">
        <f t="shared" si="78"/>
        <v>19</v>
      </c>
      <c r="H43" s="242">
        <f t="shared" si="78"/>
        <v>19</v>
      </c>
      <c r="I43" s="180">
        <f t="shared" si="78"/>
        <v>19</v>
      </c>
      <c r="J43" s="180">
        <f t="shared" si="78"/>
        <v>19</v>
      </c>
      <c r="K43" s="180">
        <f t="shared" si="78"/>
        <v>19</v>
      </c>
      <c r="L43" s="242">
        <f t="shared" si="78"/>
        <v>19</v>
      </c>
      <c r="M43" s="180">
        <f t="shared" si="78"/>
        <v>19</v>
      </c>
      <c r="N43" s="180">
        <f t="shared" si="78"/>
        <v>19</v>
      </c>
      <c r="O43" s="180">
        <f t="shared" si="78"/>
        <v>19</v>
      </c>
      <c r="P43" s="242">
        <f t="shared" si="78"/>
        <v>19</v>
      </c>
      <c r="Q43" s="180">
        <f t="shared" si="78"/>
        <v>19</v>
      </c>
      <c r="R43" s="180">
        <f t="shared" si="78"/>
        <v>19</v>
      </c>
      <c r="S43" s="180">
        <f t="shared" si="78"/>
        <v>19</v>
      </c>
      <c r="T43" s="242">
        <f t="shared" si="78"/>
        <v>19</v>
      </c>
      <c r="U43" s="180">
        <f t="shared" si="78"/>
        <v>19</v>
      </c>
      <c r="V43" s="180">
        <f t="shared" si="78"/>
        <v>19</v>
      </c>
      <c r="W43" s="180">
        <f t="shared" si="78"/>
        <v>19</v>
      </c>
      <c r="X43" s="242">
        <f t="shared" si="78"/>
        <v>19</v>
      </c>
      <c r="Y43" s="180">
        <f t="shared" si="78"/>
        <v>19</v>
      </c>
      <c r="Z43" s="180">
        <f t="shared" si="78"/>
        <v>19</v>
      </c>
      <c r="AA43" s="180">
        <f t="shared" si="78"/>
        <v>19</v>
      </c>
      <c r="AB43" s="242">
        <f t="shared" si="78"/>
        <v>19</v>
      </c>
      <c r="AC43" s="180">
        <f t="shared" si="78"/>
        <v>19</v>
      </c>
      <c r="AD43" s="180">
        <f t="shared" si="78"/>
        <v>19</v>
      </c>
      <c r="AE43" s="180">
        <f t="shared" si="78"/>
        <v>19</v>
      </c>
      <c r="AF43" s="242">
        <f t="shared" si="78"/>
        <v>19</v>
      </c>
      <c r="AG43" s="180">
        <f t="shared" si="78"/>
        <v>19</v>
      </c>
      <c r="AH43" s="180">
        <f t="shared" si="78"/>
        <v>19</v>
      </c>
      <c r="AI43" s="180">
        <f t="shared" si="78"/>
        <v>19</v>
      </c>
      <c r="AJ43" s="242">
        <f t="shared" si="78"/>
        <v>19</v>
      </c>
      <c r="AK43" s="180">
        <f t="shared" si="78"/>
        <v>19</v>
      </c>
      <c r="AL43" s="180">
        <f t="shared" si="78"/>
        <v>19</v>
      </c>
      <c r="AM43" s="180">
        <f t="shared" si="78"/>
        <v>19</v>
      </c>
      <c r="AN43" s="242">
        <f t="shared" si="78"/>
        <v>19</v>
      </c>
      <c r="AO43" s="180">
        <f t="shared" si="78"/>
        <v>19</v>
      </c>
      <c r="AP43" s="180">
        <f t="shared" si="78"/>
        <v>19</v>
      </c>
      <c r="AQ43" s="180">
        <f t="shared" si="78"/>
        <v>19</v>
      </c>
      <c r="AR43" s="242">
        <f t="shared" si="78"/>
        <v>19</v>
      </c>
      <c r="AS43" s="180">
        <f t="shared" si="78"/>
        <v>19</v>
      </c>
      <c r="AT43" s="180">
        <f t="shared" si="78"/>
        <v>19</v>
      </c>
      <c r="AU43" s="180">
        <f t="shared" si="78"/>
        <v>19</v>
      </c>
      <c r="AV43" s="210"/>
      <c r="AW43" s="210"/>
      <c r="AX43" s="210"/>
      <c r="AY43" s="210"/>
      <c r="AZ43" s="242"/>
      <c r="BD43" s="393"/>
      <c r="BH43" s="243"/>
      <c r="BI43" s="242"/>
      <c r="BM43" s="243"/>
      <c r="BO43" s="244"/>
      <c r="BP43" s="244"/>
      <c r="BQ43" s="242"/>
      <c r="BU43" s="242"/>
      <c r="BY43" s="243"/>
      <c r="CA43" s="244"/>
      <c r="CB43" s="244"/>
      <c r="CC43" s="242"/>
      <c r="CG43" s="242"/>
      <c r="CK43" s="243"/>
      <c r="CP43" s="210"/>
      <c r="CQ43" s="210"/>
      <c r="CR43" s="329"/>
      <c r="CS43" s="210"/>
      <c r="CT43" s="210"/>
      <c r="CU43" s="242"/>
      <c r="CV43" s="242"/>
      <c r="CW43" s="242"/>
      <c r="CX43" s="242"/>
      <c r="CY43" s="242"/>
      <c r="CZ43" s="242"/>
      <c r="DA43" s="242"/>
      <c r="DB43" s="242"/>
      <c r="DC43" s="242"/>
    </row>
    <row r="44" spans="1:127" s="209" customFormat="1" ht="21.2" customHeight="1" x14ac:dyDescent="0.25">
      <c r="A44" s="238"/>
      <c r="B44" s="238"/>
      <c r="C44" s="210"/>
      <c r="D44" s="250"/>
      <c r="G44" s="178"/>
      <c r="H44" s="250"/>
      <c r="K44" s="178"/>
      <c r="L44" s="250"/>
      <c r="O44" s="178"/>
      <c r="P44" s="250"/>
      <c r="S44" s="178"/>
      <c r="T44" s="250"/>
      <c r="W44" s="178"/>
      <c r="X44" s="250"/>
      <c r="AA44" s="178"/>
      <c r="AB44" s="250"/>
      <c r="AE44" s="178"/>
      <c r="AF44" s="250"/>
      <c r="AI44" s="178"/>
      <c r="AJ44" s="250"/>
      <c r="AM44" s="178"/>
      <c r="AN44" s="239"/>
      <c r="AQ44" s="178"/>
      <c r="AR44" s="250"/>
      <c r="AU44" s="178"/>
      <c r="AV44" s="238"/>
      <c r="AW44" s="238"/>
      <c r="AX44" s="238"/>
      <c r="AY44" s="210"/>
      <c r="AZ44" s="250"/>
      <c r="BC44" s="178"/>
      <c r="BD44" s="392"/>
      <c r="BH44" s="251"/>
      <c r="BI44" s="250"/>
      <c r="BM44" s="251"/>
      <c r="BO44" s="252"/>
      <c r="BP44" s="252"/>
      <c r="BQ44" s="250"/>
      <c r="BT44" s="178"/>
      <c r="BU44" s="250"/>
      <c r="BX44" s="178"/>
      <c r="BY44" s="251"/>
      <c r="CA44" s="252"/>
      <c r="CB44" s="252"/>
      <c r="CC44" s="250"/>
      <c r="CF44" s="178"/>
      <c r="CG44" s="250"/>
      <c r="CJ44" s="178"/>
      <c r="CK44" s="251"/>
      <c r="CP44" s="238"/>
      <c r="CQ44" s="238"/>
      <c r="CR44" s="328"/>
      <c r="CS44" s="238"/>
      <c r="CT44" s="210"/>
      <c r="CU44" s="250"/>
      <c r="CV44" s="250"/>
      <c r="CW44" s="250"/>
      <c r="CX44" s="250"/>
      <c r="CY44" s="250"/>
      <c r="CZ44" s="250"/>
      <c r="DA44" s="250"/>
      <c r="DB44" s="250"/>
      <c r="DC44" s="250"/>
    </row>
    <row r="45" spans="1:127" s="247" customFormat="1" ht="21.2" customHeight="1" x14ac:dyDescent="0.25">
      <c r="A45" s="245"/>
      <c r="B45" s="245"/>
      <c r="C45" s="210"/>
      <c r="D45" s="246"/>
      <c r="H45" s="246"/>
      <c r="L45" s="246"/>
      <c r="P45" s="246"/>
      <c r="T45" s="246"/>
      <c r="X45" s="246"/>
      <c r="AB45" s="246"/>
      <c r="AF45" s="246"/>
      <c r="AJ45" s="246"/>
      <c r="AN45" s="246"/>
      <c r="AR45" s="246"/>
      <c r="AV45" s="245"/>
      <c r="AW45" s="245"/>
      <c r="AX45" s="245"/>
      <c r="AY45" s="210"/>
      <c r="AZ45" s="246"/>
      <c r="BD45" s="246"/>
      <c r="BH45" s="248"/>
      <c r="BI45" s="246"/>
      <c r="BM45" s="248"/>
      <c r="BO45" s="249"/>
      <c r="BP45" s="249"/>
      <c r="BQ45" s="246"/>
      <c r="BU45" s="246"/>
      <c r="BY45" s="248"/>
      <c r="CA45" s="249"/>
      <c r="CB45" s="249"/>
      <c r="CC45" s="246"/>
      <c r="CG45" s="246"/>
      <c r="CK45" s="248"/>
      <c r="CP45" s="245"/>
      <c r="CQ45" s="245"/>
      <c r="CR45" s="330"/>
      <c r="CS45" s="245"/>
      <c r="CT45" s="245"/>
      <c r="CU45" s="246"/>
      <c r="CV45" s="246"/>
      <c r="CW45" s="246"/>
      <c r="CX45" s="246"/>
      <c r="CY45" s="246"/>
      <c r="CZ45" s="246"/>
      <c r="DA45" s="246"/>
      <c r="DB45" s="246"/>
      <c r="DC45" s="246"/>
    </row>
    <row r="46" spans="1:127" s="209" customFormat="1" ht="21.2" customHeight="1" x14ac:dyDescent="0.25">
      <c r="A46" s="238"/>
      <c r="B46" s="238"/>
      <c r="C46" s="210"/>
      <c r="D46" s="250"/>
      <c r="G46" s="178"/>
      <c r="H46" s="250"/>
      <c r="K46" s="178"/>
      <c r="L46" s="250"/>
      <c r="O46" s="178"/>
      <c r="P46" s="250"/>
      <c r="S46" s="178"/>
      <c r="T46" s="250"/>
      <c r="W46" s="178"/>
      <c r="X46" s="250"/>
      <c r="AA46" s="178"/>
      <c r="AB46" s="250"/>
      <c r="AE46" s="178"/>
      <c r="AF46" s="250"/>
      <c r="AI46" s="178"/>
      <c r="AJ46" s="250"/>
      <c r="AM46" s="178"/>
      <c r="AN46" s="250"/>
      <c r="AQ46" s="178"/>
      <c r="AR46" s="250"/>
      <c r="AU46" s="178"/>
      <c r="AV46" s="238"/>
      <c r="AW46" s="238"/>
      <c r="AX46" s="238"/>
      <c r="AY46" s="210"/>
      <c r="AZ46" s="250"/>
      <c r="BC46" s="178"/>
      <c r="BD46" s="250"/>
      <c r="BG46" s="178"/>
      <c r="BH46" s="251"/>
      <c r="BI46" s="250"/>
      <c r="BM46" s="251"/>
      <c r="BO46" s="252"/>
      <c r="BP46" s="252"/>
      <c r="BQ46" s="250"/>
      <c r="BT46" s="178"/>
      <c r="BU46" s="250"/>
      <c r="BX46" s="178"/>
      <c r="BY46" s="251"/>
      <c r="CA46" s="252"/>
      <c r="CB46" s="252"/>
      <c r="CC46" s="250"/>
      <c r="CF46" s="178"/>
      <c r="CG46" s="250"/>
      <c r="CJ46" s="178"/>
      <c r="CK46" s="251"/>
      <c r="CP46" s="238"/>
      <c r="CQ46" s="238"/>
      <c r="CR46" s="328"/>
      <c r="CS46" s="238"/>
      <c r="CT46" s="210"/>
      <c r="CU46" s="250"/>
      <c r="CV46" s="250"/>
      <c r="CW46" s="250"/>
      <c r="CX46" s="250"/>
      <c r="CY46" s="250"/>
      <c r="CZ46" s="250"/>
      <c r="DA46" s="250"/>
      <c r="DB46" s="250"/>
      <c r="DC46" s="250"/>
    </row>
    <row r="47" spans="1:127" s="180" customFormat="1" ht="21.2" customHeight="1" x14ac:dyDescent="0.25">
      <c r="A47" s="210"/>
      <c r="B47" s="210"/>
      <c r="C47" s="210" t="s">
        <v>517</v>
      </c>
      <c r="D47" s="242">
        <f t="shared" ref="D47:AU47" si="79">SUM(D35,D39)</f>
        <v>19</v>
      </c>
      <c r="E47" s="180">
        <f t="shared" si="79"/>
        <v>19</v>
      </c>
      <c r="F47" s="180">
        <f t="shared" si="79"/>
        <v>19</v>
      </c>
      <c r="G47" s="180">
        <f t="shared" si="79"/>
        <v>19</v>
      </c>
      <c r="H47" s="242">
        <f t="shared" si="79"/>
        <v>19</v>
      </c>
      <c r="I47" s="180">
        <f t="shared" si="79"/>
        <v>19</v>
      </c>
      <c r="J47" s="180">
        <f t="shared" si="79"/>
        <v>19</v>
      </c>
      <c r="K47" s="180">
        <f t="shared" si="79"/>
        <v>19</v>
      </c>
      <c r="L47" s="242">
        <f t="shared" si="79"/>
        <v>19</v>
      </c>
      <c r="M47" s="180">
        <f t="shared" si="79"/>
        <v>19</v>
      </c>
      <c r="N47" s="180">
        <f t="shared" si="79"/>
        <v>19</v>
      </c>
      <c r="O47" s="180">
        <f t="shared" si="79"/>
        <v>19</v>
      </c>
      <c r="P47" s="242">
        <f t="shared" si="79"/>
        <v>19</v>
      </c>
      <c r="Q47" s="180">
        <f t="shared" si="79"/>
        <v>19</v>
      </c>
      <c r="R47" s="180">
        <f t="shared" si="79"/>
        <v>19</v>
      </c>
      <c r="S47" s="180">
        <f t="shared" si="79"/>
        <v>19</v>
      </c>
      <c r="T47" s="242">
        <f t="shared" si="79"/>
        <v>19</v>
      </c>
      <c r="U47" s="180">
        <f t="shared" si="79"/>
        <v>19</v>
      </c>
      <c r="V47" s="180">
        <f t="shared" si="79"/>
        <v>19</v>
      </c>
      <c r="W47" s="180">
        <f t="shared" si="79"/>
        <v>19</v>
      </c>
      <c r="X47" s="242">
        <f t="shared" si="79"/>
        <v>19</v>
      </c>
      <c r="Y47" s="180">
        <f t="shared" si="79"/>
        <v>19</v>
      </c>
      <c r="Z47" s="180">
        <f t="shared" si="79"/>
        <v>19</v>
      </c>
      <c r="AA47" s="180">
        <f t="shared" si="79"/>
        <v>19</v>
      </c>
      <c r="AB47" s="242">
        <f t="shared" si="79"/>
        <v>19</v>
      </c>
      <c r="AC47" s="180">
        <f t="shared" si="79"/>
        <v>19</v>
      </c>
      <c r="AD47" s="180">
        <f t="shared" si="79"/>
        <v>19</v>
      </c>
      <c r="AE47" s="180">
        <f t="shared" si="79"/>
        <v>19</v>
      </c>
      <c r="AF47" s="242">
        <f t="shared" si="79"/>
        <v>19</v>
      </c>
      <c r="AG47" s="180">
        <f t="shared" si="79"/>
        <v>19</v>
      </c>
      <c r="AH47" s="180">
        <f t="shared" si="79"/>
        <v>19</v>
      </c>
      <c r="AI47" s="180">
        <f t="shared" si="79"/>
        <v>19</v>
      </c>
      <c r="AJ47" s="242">
        <f t="shared" si="79"/>
        <v>19</v>
      </c>
      <c r="AK47" s="180">
        <f t="shared" si="79"/>
        <v>19</v>
      </c>
      <c r="AL47" s="180">
        <f t="shared" si="79"/>
        <v>19</v>
      </c>
      <c r="AM47" s="180">
        <f t="shared" si="79"/>
        <v>19</v>
      </c>
      <c r="AN47" s="242">
        <f t="shared" si="79"/>
        <v>19</v>
      </c>
      <c r="AO47" s="180">
        <f t="shared" si="79"/>
        <v>19</v>
      </c>
      <c r="AP47" s="180">
        <f t="shared" si="79"/>
        <v>19</v>
      </c>
      <c r="AQ47" s="180">
        <f t="shared" si="79"/>
        <v>19</v>
      </c>
      <c r="AR47" s="242">
        <f t="shared" si="79"/>
        <v>19</v>
      </c>
      <c r="AS47" s="180">
        <f t="shared" si="79"/>
        <v>19</v>
      </c>
      <c r="AT47" s="180">
        <f t="shared" si="79"/>
        <v>19</v>
      </c>
      <c r="AU47" s="180">
        <f t="shared" si="79"/>
        <v>19</v>
      </c>
      <c r="AV47" s="210"/>
      <c r="AW47" s="210"/>
      <c r="AX47" s="210"/>
      <c r="AY47" s="210"/>
      <c r="AZ47" s="242">
        <f t="shared" ref="AZ47:BH47" si="80">SUM(AZ35,AZ39)</f>
        <v>19</v>
      </c>
      <c r="BA47" s="180">
        <f t="shared" si="80"/>
        <v>19</v>
      </c>
      <c r="BB47" s="180">
        <f t="shared" si="80"/>
        <v>19</v>
      </c>
      <c r="BC47" s="180">
        <f t="shared" si="80"/>
        <v>19</v>
      </c>
      <c r="BD47" s="242">
        <f t="shared" si="80"/>
        <v>19</v>
      </c>
      <c r="BE47" s="180">
        <f t="shared" si="80"/>
        <v>19</v>
      </c>
      <c r="BF47" s="180">
        <f t="shared" si="80"/>
        <v>19</v>
      </c>
      <c r="BG47" s="180">
        <f t="shared" si="80"/>
        <v>19</v>
      </c>
      <c r="BH47" s="243">
        <f t="shared" si="80"/>
        <v>19</v>
      </c>
      <c r="BI47" s="242"/>
      <c r="BM47" s="243"/>
      <c r="BO47" s="244"/>
      <c r="BP47" s="244"/>
      <c r="BQ47" s="242">
        <f t="shared" ref="BQ47:BY47" si="81">SUM(BQ35,BQ39)</f>
        <v>19</v>
      </c>
      <c r="BR47" s="180">
        <f t="shared" si="81"/>
        <v>19</v>
      </c>
      <c r="BS47" s="180">
        <f t="shared" si="81"/>
        <v>19</v>
      </c>
      <c r="BT47" s="180">
        <f t="shared" si="81"/>
        <v>19</v>
      </c>
      <c r="BU47" s="242">
        <f t="shared" si="81"/>
        <v>19</v>
      </c>
      <c r="BV47" s="180">
        <f t="shared" si="81"/>
        <v>19</v>
      </c>
      <c r="BW47" s="180">
        <f t="shared" si="81"/>
        <v>19</v>
      </c>
      <c r="BX47" s="180">
        <f t="shared" si="81"/>
        <v>19</v>
      </c>
      <c r="BY47" s="243">
        <f t="shared" si="81"/>
        <v>19</v>
      </c>
      <c r="CA47" s="244"/>
      <c r="CB47" s="244"/>
      <c r="CC47" s="242">
        <f t="shared" ref="CC47:CK47" si="82">SUM(CC35,CC39)</f>
        <v>18</v>
      </c>
      <c r="CD47" s="180">
        <f t="shared" si="82"/>
        <v>18</v>
      </c>
      <c r="CE47" s="180">
        <f t="shared" si="82"/>
        <v>18</v>
      </c>
      <c r="CF47" s="180">
        <f t="shared" si="82"/>
        <v>18</v>
      </c>
      <c r="CG47" s="242">
        <f t="shared" si="82"/>
        <v>18</v>
      </c>
      <c r="CH47" s="180">
        <f t="shared" si="82"/>
        <v>18</v>
      </c>
      <c r="CI47" s="180">
        <f t="shared" si="82"/>
        <v>18</v>
      </c>
      <c r="CJ47" s="180">
        <f t="shared" si="82"/>
        <v>18</v>
      </c>
      <c r="CK47" s="243">
        <f t="shared" si="82"/>
        <v>18</v>
      </c>
      <c r="CP47" s="210"/>
      <c r="CQ47" s="210"/>
      <c r="CR47" s="329"/>
      <c r="CS47" s="210"/>
      <c r="CT47" s="210"/>
      <c r="CU47" s="242">
        <f>SUM(CU35,CU39)</f>
        <v>19</v>
      </c>
      <c r="CV47" s="242">
        <v>19</v>
      </c>
      <c r="CW47" s="242">
        <v>19</v>
      </c>
      <c r="CX47" s="242">
        <v>19</v>
      </c>
      <c r="CY47" s="242">
        <v>19</v>
      </c>
      <c r="CZ47" s="242">
        <v>19</v>
      </c>
      <c r="DA47" s="242">
        <v>19</v>
      </c>
      <c r="DB47" s="242">
        <v>19</v>
      </c>
      <c r="DC47" s="242">
        <v>19</v>
      </c>
      <c r="DE47" s="180">
        <v>19</v>
      </c>
      <c r="DF47" s="180">
        <v>19</v>
      </c>
      <c r="DG47" s="180">
        <v>19</v>
      </c>
      <c r="DH47" s="180">
        <v>19</v>
      </c>
      <c r="DI47" s="180">
        <v>19</v>
      </c>
      <c r="DJ47" s="180">
        <v>19</v>
      </c>
      <c r="DK47" s="180">
        <v>19</v>
      </c>
      <c r="DL47" s="180">
        <v>19</v>
      </c>
      <c r="DM47" s="180">
        <v>19</v>
      </c>
      <c r="DO47" s="180">
        <v>19</v>
      </c>
      <c r="DP47" s="180">
        <v>19</v>
      </c>
      <c r="DQ47" s="180">
        <v>19</v>
      </c>
      <c r="DR47" s="180">
        <v>19</v>
      </c>
      <c r="DS47" s="180">
        <v>19</v>
      </c>
      <c r="DT47" s="180">
        <v>19</v>
      </c>
      <c r="DU47" s="180">
        <v>19</v>
      </c>
      <c r="DV47" s="180">
        <v>19</v>
      </c>
      <c r="DW47" s="180">
        <v>19</v>
      </c>
    </row>
    <row r="50" spans="1:2" ht="21.2" customHeight="1" x14ac:dyDescent="0.25">
      <c r="A50" s="352" t="s">
        <v>778</v>
      </c>
    </row>
    <row r="51" spans="1:2" ht="21.2" customHeight="1" x14ac:dyDescent="0.25">
      <c r="A51" s="352" t="s">
        <v>734</v>
      </c>
      <c r="B51" s="348" t="s">
        <v>735</v>
      </c>
    </row>
    <row r="52" spans="1:2" ht="21.2" customHeight="1" x14ac:dyDescent="0.25">
      <c r="A52" s="352" t="s">
        <v>752</v>
      </c>
      <c r="B52" s="351" t="s">
        <v>758</v>
      </c>
    </row>
    <row r="53" spans="1:2" ht="21.2" customHeight="1" x14ac:dyDescent="0.25">
      <c r="A53" s="353" t="s">
        <v>891</v>
      </c>
      <c r="B53" s="348" t="s">
        <v>736</v>
      </c>
    </row>
    <row r="54" spans="1:2" ht="21.2" customHeight="1" x14ac:dyDescent="0.25">
      <c r="A54" s="354" t="s">
        <v>737</v>
      </c>
      <c r="B54" s="348" t="s">
        <v>738</v>
      </c>
    </row>
    <row r="55" spans="1:2" ht="21.2" customHeight="1" x14ac:dyDescent="0.25">
      <c r="A55" s="352" t="s">
        <v>750</v>
      </c>
      <c r="B55" s="348" t="s">
        <v>751</v>
      </c>
    </row>
    <row r="56" spans="1:2" ht="21.2" customHeight="1" x14ac:dyDescent="0.25">
      <c r="A56" s="352" t="s">
        <v>889</v>
      </c>
      <c r="B56" s="348" t="s">
        <v>890</v>
      </c>
    </row>
    <row r="57" spans="1:2" ht="21.2" customHeight="1" x14ac:dyDescent="0.25">
      <c r="A57" s="352" t="s">
        <v>754</v>
      </c>
      <c r="B57" s="348" t="s">
        <v>755</v>
      </c>
    </row>
    <row r="58" spans="1:2" ht="21.2" customHeight="1" x14ac:dyDescent="0.25">
      <c r="A58" s="352" t="s">
        <v>739</v>
      </c>
      <c r="B58" s="348" t="s">
        <v>740</v>
      </c>
    </row>
    <row r="59" spans="1:2" ht="21.2" customHeight="1" x14ac:dyDescent="0.25">
      <c r="A59" s="352" t="s">
        <v>741</v>
      </c>
      <c r="B59" s="348" t="s">
        <v>742</v>
      </c>
    </row>
    <row r="60" spans="1:2" ht="21.2" customHeight="1" x14ac:dyDescent="0.25">
      <c r="A60" s="355" t="s">
        <v>743</v>
      </c>
      <c r="B60" s="348" t="s">
        <v>744</v>
      </c>
    </row>
    <row r="61" spans="1:2" ht="21.2" customHeight="1" x14ac:dyDescent="0.25">
      <c r="A61" s="356" t="s">
        <v>770</v>
      </c>
      <c r="B61" s="357" t="s">
        <v>771</v>
      </c>
    </row>
    <row r="62" spans="1:2" ht="21.2" customHeight="1" x14ac:dyDescent="0.25">
      <c r="A62" s="348"/>
      <c r="B62" s="348"/>
    </row>
    <row r="64" spans="1:2" ht="21.2" customHeight="1" x14ac:dyDescent="0.25">
      <c r="A64" s="374" t="s">
        <v>806</v>
      </c>
    </row>
  </sheetData>
  <phoneticPr fontId="9" type="noConversion"/>
  <hyperlinks>
    <hyperlink ref="A64" location="'Table of contents'!A1" display="Link back to table of contents" xr:uid="{0646E843-5259-48D1-8A79-057C358CA065}"/>
    <hyperlink ref="K1" location="'Table of contents'!A1" display="Link back to table of contents" xr:uid="{2E2ADF5D-CA75-4659-8CC0-B32E6AEC5786}"/>
  </hyperlinks>
  <pageMargins left="0.19685039370078741" right="0.19685039370078741" top="0.19685039370078741" bottom="0.19685039370078741" header="0" footer="0"/>
  <pageSetup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8315D-FC61-4C75-9EAA-CE91D1F1C6E9}">
  <dimension ref="A1:L100"/>
  <sheetViews>
    <sheetView workbookViewId="0">
      <selection activeCell="D5" sqref="D5"/>
    </sheetView>
  </sheetViews>
  <sheetFormatPr defaultColWidth="8.85546875" defaultRowHeight="15" x14ac:dyDescent="0.25"/>
  <cols>
    <col min="1" max="1" width="15.140625" style="74" bestFit="1" customWidth="1"/>
    <col min="2" max="2" width="23" style="74" bestFit="1" customWidth="1"/>
    <col min="3" max="3" width="16.42578125" style="259" bestFit="1" customWidth="1"/>
    <col min="4" max="4" width="23.42578125" style="74" bestFit="1" customWidth="1"/>
    <col min="5" max="5" width="14.28515625" style="193" bestFit="1" customWidth="1"/>
    <col min="6" max="6" width="20.85546875" style="74" bestFit="1" customWidth="1"/>
    <col min="7" max="7" width="18.7109375" style="74" bestFit="1" customWidth="1"/>
    <col min="8" max="8" width="20" style="74" bestFit="1" customWidth="1"/>
    <col min="9" max="9" width="19.42578125" style="74" bestFit="1" customWidth="1"/>
    <col min="10" max="10" width="15" style="74" bestFit="1" customWidth="1"/>
    <col min="11" max="16384" width="8.85546875" style="68"/>
  </cols>
  <sheetData>
    <row r="1" spans="1:12" x14ac:dyDescent="0.25">
      <c r="A1" s="258" t="s">
        <v>690</v>
      </c>
      <c r="F1" s="374" t="s">
        <v>806</v>
      </c>
    </row>
    <row r="2" spans="1:12" x14ac:dyDescent="0.25">
      <c r="A2" s="258" t="s">
        <v>826</v>
      </c>
    </row>
    <row r="4" spans="1:12" s="341" customFormat="1" ht="30" x14ac:dyDescent="0.25">
      <c r="A4" s="381" t="s">
        <v>518</v>
      </c>
      <c r="B4" s="381" t="s">
        <v>534</v>
      </c>
      <c r="C4" s="382" t="s">
        <v>692</v>
      </c>
      <c r="D4" s="383" t="s">
        <v>883</v>
      </c>
      <c r="E4" s="383" t="s">
        <v>827</v>
      </c>
      <c r="F4" s="383" t="s">
        <v>882</v>
      </c>
      <c r="G4" s="383" t="s">
        <v>828</v>
      </c>
      <c r="H4" s="383" t="s">
        <v>829</v>
      </c>
      <c r="I4" s="383" t="s">
        <v>830</v>
      </c>
      <c r="J4" s="383" t="s">
        <v>831</v>
      </c>
    </row>
    <row r="5" spans="1:12" s="346" customFormat="1" x14ac:dyDescent="0.25">
      <c r="A5" s="272" t="s">
        <v>649</v>
      </c>
      <c r="B5" s="272" t="s">
        <v>687</v>
      </c>
      <c r="C5" s="273">
        <v>-0.22233333333333333</v>
      </c>
      <c r="D5" s="274" t="s">
        <v>683</v>
      </c>
      <c r="E5" s="275"/>
      <c r="F5" s="272"/>
      <c r="G5" s="272"/>
      <c r="H5" s="275"/>
      <c r="I5" s="272"/>
      <c r="J5" s="272"/>
    </row>
    <row r="6" spans="1:12" s="346" customFormat="1" x14ac:dyDescent="0.25">
      <c r="A6" s="272" t="s">
        <v>650</v>
      </c>
      <c r="B6" s="272" t="s">
        <v>687</v>
      </c>
      <c r="C6" s="273">
        <v>-0.16694444444444445</v>
      </c>
      <c r="D6" s="274" t="s">
        <v>683</v>
      </c>
      <c r="E6" s="275"/>
      <c r="F6" s="272"/>
      <c r="G6" s="272"/>
      <c r="H6" s="275"/>
      <c r="I6" s="272"/>
      <c r="J6" s="272"/>
    </row>
    <row r="7" spans="1:12" s="346" customFormat="1" x14ac:dyDescent="0.25">
      <c r="A7" s="272" t="s">
        <v>651</v>
      </c>
      <c r="B7" s="272" t="s">
        <v>687</v>
      </c>
      <c r="C7" s="273">
        <v>-2.2999999999999965E-2</v>
      </c>
      <c r="D7" s="274" t="s">
        <v>683</v>
      </c>
      <c r="E7" s="275"/>
      <c r="F7" s="272"/>
      <c r="G7" s="272"/>
      <c r="H7" s="275"/>
      <c r="I7" s="272"/>
      <c r="J7" s="272"/>
    </row>
    <row r="8" spans="1:12" s="346" customFormat="1" x14ac:dyDescent="0.25">
      <c r="A8" s="272" t="s">
        <v>652</v>
      </c>
      <c r="B8" s="272" t="s">
        <v>687</v>
      </c>
      <c r="C8" s="273">
        <v>-0.35066666666666663</v>
      </c>
      <c r="D8" s="274" t="s">
        <v>683</v>
      </c>
      <c r="E8" s="275"/>
      <c r="F8" s="272"/>
      <c r="G8" s="272"/>
      <c r="H8" s="275"/>
      <c r="I8" s="272"/>
      <c r="J8" s="272"/>
    </row>
    <row r="9" spans="1:12" s="346" customFormat="1" x14ac:dyDescent="0.25">
      <c r="A9" s="272" t="s">
        <v>653</v>
      </c>
      <c r="B9" s="272" t="s">
        <v>687</v>
      </c>
      <c r="C9" s="273">
        <v>-8.4277777777777785E-2</v>
      </c>
      <c r="D9" s="274" t="s">
        <v>683</v>
      </c>
      <c r="E9" s="275"/>
      <c r="F9" s="272"/>
      <c r="G9" s="272"/>
      <c r="H9" s="275"/>
      <c r="I9" s="272"/>
      <c r="J9" s="272"/>
    </row>
    <row r="10" spans="1:12" s="346" customFormat="1" x14ac:dyDescent="0.25">
      <c r="A10" s="272" t="s">
        <v>654</v>
      </c>
      <c r="B10" s="272" t="s">
        <v>687</v>
      </c>
      <c r="C10" s="273">
        <v>-0.27538888888888891</v>
      </c>
      <c r="D10" s="274" t="s">
        <v>683</v>
      </c>
      <c r="E10" s="275"/>
      <c r="F10" s="272"/>
      <c r="G10" s="272"/>
      <c r="H10" s="275"/>
      <c r="I10" s="272"/>
      <c r="J10" s="272"/>
    </row>
    <row r="11" spans="1:12" s="343" customFormat="1" x14ac:dyDescent="0.25">
      <c r="A11" s="260" t="s">
        <v>548</v>
      </c>
      <c r="B11" s="260" t="s">
        <v>684</v>
      </c>
      <c r="C11" s="261">
        <v>-7.1555555555555594E-2</v>
      </c>
      <c r="D11" s="262" t="s">
        <v>683</v>
      </c>
      <c r="E11" s="263"/>
      <c r="F11" s="260"/>
      <c r="G11" s="260"/>
      <c r="H11" s="263"/>
      <c r="I11" s="260"/>
      <c r="J11" s="260"/>
    </row>
    <row r="12" spans="1:12" s="343" customFormat="1" x14ac:dyDescent="0.25">
      <c r="A12" s="260" t="s">
        <v>625</v>
      </c>
      <c r="B12" s="260" t="s">
        <v>684</v>
      </c>
      <c r="C12" s="261">
        <v>-0.21605555555555556</v>
      </c>
      <c r="D12" s="262" t="s">
        <v>683</v>
      </c>
      <c r="E12" s="263"/>
      <c r="F12" s="260"/>
      <c r="G12" s="260"/>
      <c r="H12" s="263"/>
      <c r="I12" s="260"/>
      <c r="J12" s="260"/>
    </row>
    <row r="13" spans="1:12" s="343" customFormat="1" x14ac:dyDescent="0.25">
      <c r="A13" s="260" t="s">
        <v>626</v>
      </c>
      <c r="B13" s="260" t="s">
        <v>684</v>
      </c>
      <c r="C13" s="261">
        <v>-0.41549999999999998</v>
      </c>
      <c r="D13" s="262" t="s">
        <v>683</v>
      </c>
      <c r="E13" s="263"/>
      <c r="F13" s="263"/>
      <c r="G13" s="263"/>
      <c r="H13" s="263"/>
      <c r="I13" s="263"/>
      <c r="J13" s="263"/>
    </row>
    <row r="14" spans="1:12" s="343" customFormat="1" x14ac:dyDescent="0.25">
      <c r="A14" s="260" t="s">
        <v>599</v>
      </c>
      <c r="B14" s="260" t="s">
        <v>684</v>
      </c>
      <c r="C14" s="261">
        <v>-0.20700000000000007</v>
      </c>
      <c r="D14" s="263">
        <v>26</v>
      </c>
      <c r="E14" s="263">
        <v>16</v>
      </c>
      <c r="F14" s="260">
        <v>3</v>
      </c>
      <c r="G14" s="260">
        <v>6</v>
      </c>
      <c r="H14" s="263">
        <v>1</v>
      </c>
      <c r="I14" s="260">
        <v>0</v>
      </c>
      <c r="J14" s="260">
        <v>0</v>
      </c>
      <c r="L14" s="380"/>
    </row>
    <row r="15" spans="1:12" s="343" customFormat="1" x14ac:dyDescent="0.25">
      <c r="A15" s="260" t="s">
        <v>600</v>
      </c>
      <c r="B15" s="260" t="s">
        <v>684</v>
      </c>
      <c r="C15" s="261">
        <v>-0.19383333333333325</v>
      </c>
      <c r="D15" s="263">
        <v>36</v>
      </c>
      <c r="E15" s="263">
        <v>15</v>
      </c>
      <c r="F15" s="260">
        <v>3</v>
      </c>
      <c r="G15" s="260">
        <v>9</v>
      </c>
      <c r="H15" s="263">
        <v>7</v>
      </c>
      <c r="I15" s="260">
        <v>2</v>
      </c>
      <c r="J15" s="260">
        <v>0</v>
      </c>
    </row>
    <row r="16" spans="1:12" s="343" customFormat="1" x14ac:dyDescent="0.25">
      <c r="A16" s="260" t="s">
        <v>587</v>
      </c>
      <c r="B16" s="260" t="s">
        <v>684</v>
      </c>
      <c r="C16" s="261">
        <v>-0.37594444444444447</v>
      </c>
      <c r="D16" s="263">
        <v>21</v>
      </c>
      <c r="E16" s="263">
        <v>9</v>
      </c>
      <c r="F16" s="260">
        <v>3</v>
      </c>
      <c r="G16" s="260">
        <v>7</v>
      </c>
      <c r="H16" s="263">
        <v>2</v>
      </c>
      <c r="I16" s="260">
        <v>0</v>
      </c>
      <c r="J16" s="260">
        <v>0</v>
      </c>
    </row>
    <row r="17" spans="1:10" s="343" customFormat="1" x14ac:dyDescent="0.25">
      <c r="A17" s="260" t="s">
        <v>588</v>
      </c>
      <c r="B17" s="260" t="s">
        <v>684</v>
      </c>
      <c r="C17" s="261">
        <v>-0.15016666666666667</v>
      </c>
      <c r="D17" s="263">
        <v>32</v>
      </c>
      <c r="E17" s="263">
        <v>15</v>
      </c>
      <c r="F17" s="260">
        <v>3</v>
      </c>
      <c r="G17" s="260">
        <v>10</v>
      </c>
      <c r="H17" s="263">
        <v>3</v>
      </c>
      <c r="I17" s="260">
        <v>1</v>
      </c>
      <c r="J17" s="260">
        <v>0</v>
      </c>
    </row>
    <row r="18" spans="1:10" s="343" customFormat="1" x14ac:dyDescent="0.25">
      <c r="A18" s="260" t="s">
        <v>589</v>
      </c>
      <c r="B18" s="260" t="s">
        <v>684</v>
      </c>
      <c r="C18" s="261">
        <v>-0.15305555555555556</v>
      </c>
      <c r="D18" s="263">
        <v>23</v>
      </c>
      <c r="E18" s="263">
        <v>10</v>
      </c>
      <c r="F18" s="260">
        <v>4</v>
      </c>
      <c r="G18" s="260">
        <v>7</v>
      </c>
      <c r="H18" s="263">
        <v>0</v>
      </c>
      <c r="I18" s="260">
        <v>1</v>
      </c>
      <c r="J18" s="260">
        <v>1</v>
      </c>
    </row>
    <row r="19" spans="1:10" s="343" customFormat="1" x14ac:dyDescent="0.25">
      <c r="A19" s="260" t="s">
        <v>592</v>
      </c>
      <c r="B19" s="260" t="s">
        <v>684</v>
      </c>
      <c r="C19" s="261">
        <v>-7.2333333333333361E-2</v>
      </c>
      <c r="D19" s="263">
        <v>19</v>
      </c>
      <c r="E19" s="263">
        <v>7</v>
      </c>
      <c r="F19" s="260">
        <v>2</v>
      </c>
      <c r="G19" s="260">
        <v>6</v>
      </c>
      <c r="H19" s="263">
        <v>4</v>
      </c>
      <c r="I19" s="260">
        <v>0</v>
      </c>
      <c r="J19" s="260">
        <v>0</v>
      </c>
    </row>
    <row r="20" spans="1:10" s="343" customFormat="1" x14ac:dyDescent="0.25">
      <c r="A20" s="260" t="s">
        <v>547</v>
      </c>
      <c r="B20" s="260" t="s">
        <v>684</v>
      </c>
      <c r="C20" s="261">
        <v>-0.11877777777777776</v>
      </c>
      <c r="D20" s="263">
        <v>23</v>
      </c>
      <c r="E20" s="263">
        <v>13</v>
      </c>
      <c r="F20" s="260">
        <v>3</v>
      </c>
      <c r="G20" s="260">
        <v>2</v>
      </c>
      <c r="H20" s="263">
        <v>5</v>
      </c>
      <c r="I20" s="260">
        <v>0</v>
      </c>
      <c r="J20" s="260">
        <v>0</v>
      </c>
    </row>
    <row r="21" spans="1:10" s="343" customFormat="1" x14ac:dyDescent="0.25">
      <c r="A21" s="260" t="s">
        <v>537</v>
      </c>
      <c r="B21" s="260" t="s">
        <v>684</v>
      </c>
      <c r="C21" s="261">
        <v>0.1388888888888889</v>
      </c>
      <c r="D21" s="260">
        <v>28</v>
      </c>
      <c r="E21" s="263">
        <v>15</v>
      </c>
      <c r="F21" s="260">
        <v>0</v>
      </c>
      <c r="G21" s="260">
        <v>10</v>
      </c>
      <c r="H21" s="263">
        <v>3</v>
      </c>
      <c r="I21" s="260">
        <v>0</v>
      </c>
      <c r="J21" s="260">
        <v>0</v>
      </c>
    </row>
    <row r="22" spans="1:10" s="343" customFormat="1" x14ac:dyDescent="0.25">
      <c r="A22" s="260" t="s">
        <v>538</v>
      </c>
      <c r="B22" s="260" t="s">
        <v>684</v>
      </c>
      <c r="C22" s="261">
        <v>-0.21544444444444449</v>
      </c>
      <c r="D22" s="263">
        <v>25</v>
      </c>
      <c r="E22" s="263">
        <v>12</v>
      </c>
      <c r="F22" s="260">
        <v>2</v>
      </c>
      <c r="G22" s="260">
        <v>9</v>
      </c>
      <c r="H22" s="263">
        <v>1</v>
      </c>
      <c r="I22" s="260">
        <v>1</v>
      </c>
      <c r="J22" s="260">
        <v>0</v>
      </c>
    </row>
    <row r="23" spans="1:10" s="343" customFormat="1" x14ac:dyDescent="0.25">
      <c r="A23" s="260" t="s">
        <v>627</v>
      </c>
      <c r="B23" s="260" t="s">
        <v>684</v>
      </c>
      <c r="C23" s="261">
        <v>-0.12266666666666676</v>
      </c>
      <c r="D23" s="263">
        <v>22</v>
      </c>
      <c r="E23" s="263">
        <v>9</v>
      </c>
      <c r="F23" s="263">
        <v>1</v>
      </c>
      <c r="G23" s="263">
        <v>11</v>
      </c>
      <c r="H23" s="263">
        <v>1</v>
      </c>
      <c r="I23" s="263">
        <v>0</v>
      </c>
      <c r="J23" s="263">
        <v>0</v>
      </c>
    </row>
    <row r="24" spans="1:10" s="343" customFormat="1" x14ac:dyDescent="0.25">
      <c r="A24" s="260" t="s">
        <v>628</v>
      </c>
      <c r="B24" s="260" t="s">
        <v>684</v>
      </c>
      <c r="C24" s="261">
        <v>-0.1285</v>
      </c>
      <c r="D24" s="263">
        <v>22</v>
      </c>
      <c r="E24" s="263">
        <v>12</v>
      </c>
      <c r="F24" s="263">
        <v>0</v>
      </c>
      <c r="G24" s="263">
        <v>8</v>
      </c>
      <c r="H24" s="263">
        <v>2</v>
      </c>
      <c r="I24" s="263">
        <v>0</v>
      </c>
      <c r="J24" s="263">
        <v>0</v>
      </c>
    </row>
    <row r="25" spans="1:10" s="343" customFormat="1" x14ac:dyDescent="0.25">
      <c r="A25" s="260" t="s">
        <v>629</v>
      </c>
      <c r="B25" s="260" t="s">
        <v>684</v>
      </c>
      <c r="C25" s="261">
        <v>-0.18727777777777771</v>
      </c>
      <c r="D25" s="263">
        <v>8</v>
      </c>
      <c r="E25" s="263">
        <v>2</v>
      </c>
      <c r="F25" s="263">
        <v>0</v>
      </c>
      <c r="G25" s="263">
        <v>6</v>
      </c>
      <c r="H25" s="263">
        <v>0</v>
      </c>
      <c r="I25" s="263">
        <v>0</v>
      </c>
      <c r="J25" s="263">
        <v>0</v>
      </c>
    </row>
    <row r="26" spans="1:10" s="343" customFormat="1" x14ac:dyDescent="0.25">
      <c r="A26" s="260" t="s">
        <v>630</v>
      </c>
      <c r="B26" s="260" t="s">
        <v>684</v>
      </c>
      <c r="C26" s="261">
        <v>-0.1006111111111111</v>
      </c>
      <c r="D26" s="263">
        <v>11</v>
      </c>
      <c r="E26" s="263">
        <v>3</v>
      </c>
      <c r="F26" s="263">
        <v>0</v>
      </c>
      <c r="G26" s="263">
        <v>6</v>
      </c>
      <c r="H26" s="263">
        <v>2</v>
      </c>
      <c r="I26" s="263">
        <v>0</v>
      </c>
      <c r="J26" s="263">
        <v>0</v>
      </c>
    </row>
    <row r="27" spans="1:10" s="343" customFormat="1" x14ac:dyDescent="0.25">
      <c r="A27" s="260" t="s">
        <v>631</v>
      </c>
      <c r="B27" s="260" t="s">
        <v>684</v>
      </c>
      <c r="C27" s="261">
        <v>3.4111111111111092E-2</v>
      </c>
      <c r="D27" s="263">
        <v>13</v>
      </c>
      <c r="E27" s="263">
        <v>9</v>
      </c>
      <c r="F27" s="263">
        <v>0</v>
      </c>
      <c r="G27" s="263">
        <v>2</v>
      </c>
      <c r="H27" s="263">
        <v>2</v>
      </c>
      <c r="I27" s="263">
        <v>0</v>
      </c>
      <c r="J27" s="263">
        <v>0</v>
      </c>
    </row>
    <row r="28" spans="1:10" s="343" customFormat="1" x14ac:dyDescent="0.25">
      <c r="A28" s="260" t="s">
        <v>632</v>
      </c>
      <c r="B28" s="260" t="s">
        <v>684</v>
      </c>
      <c r="C28" s="261">
        <v>-0.23261111111111116</v>
      </c>
      <c r="D28" s="263">
        <v>12</v>
      </c>
      <c r="E28" s="263">
        <v>8</v>
      </c>
      <c r="F28" s="263">
        <v>0</v>
      </c>
      <c r="G28" s="263">
        <v>1</v>
      </c>
      <c r="H28" s="263">
        <v>3</v>
      </c>
      <c r="I28" s="263">
        <v>0</v>
      </c>
      <c r="J28" s="263">
        <v>0</v>
      </c>
    </row>
    <row r="29" spans="1:10" s="344" customFormat="1" x14ac:dyDescent="0.25">
      <c r="A29" s="264" t="s">
        <v>633</v>
      </c>
      <c r="B29" s="264" t="s">
        <v>685</v>
      </c>
      <c r="C29" s="265">
        <v>-6.561111111111112E-2</v>
      </c>
      <c r="D29" s="266" t="s">
        <v>683</v>
      </c>
      <c r="E29" s="267"/>
      <c r="F29" s="264"/>
      <c r="G29" s="264"/>
      <c r="H29" s="267"/>
      <c r="I29" s="264"/>
      <c r="J29" s="264"/>
    </row>
    <row r="30" spans="1:10" s="344" customFormat="1" x14ac:dyDescent="0.25">
      <c r="A30" s="264" t="s">
        <v>634</v>
      </c>
      <c r="B30" s="264" t="s">
        <v>685</v>
      </c>
      <c r="C30" s="265">
        <v>-0.40405555555555561</v>
      </c>
      <c r="D30" s="266" t="s">
        <v>683</v>
      </c>
      <c r="E30" s="267"/>
      <c r="F30" s="264"/>
      <c r="G30" s="264"/>
      <c r="H30" s="267"/>
      <c r="I30" s="264"/>
      <c r="J30" s="264"/>
    </row>
    <row r="31" spans="1:10" s="344" customFormat="1" x14ac:dyDescent="0.25">
      <c r="A31" s="264" t="s">
        <v>635</v>
      </c>
      <c r="B31" s="264" t="s">
        <v>685</v>
      </c>
      <c r="C31" s="265">
        <v>-0.1305</v>
      </c>
      <c r="D31" s="266" t="s">
        <v>683</v>
      </c>
      <c r="E31" s="267"/>
      <c r="F31" s="264"/>
      <c r="G31" s="264"/>
      <c r="H31" s="267"/>
      <c r="I31" s="264"/>
      <c r="J31" s="264"/>
    </row>
    <row r="32" spans="1:10" s="344" customFormat="1" x14ac:dyDescent="0.25">
      <c r="A32" s="264" t="s">
        <v>636</v>
      </c>
      <c r="B32" s="264" t="s">
        <v>685</v>
      </c>
      <c r="C32" s="265">
        <v>-0.24877777777777779</v>
      </c>
      <c r="D32" s="266" t="s">
        <v>683</v>
      </c>
      <c r="E32" s="267"/>
      <c r="F32" s="264"/>
      <c r="G32" s="264"/>
      <c r="H32" s="267"/>
      <c r="I32" s="264"/>
      <c r="J32" s="264"/>
    </row>
    <row r="33" spans="1:10" s="344" customFormat="1" x14ac:dyDescent="0.25">
      <c r="A33" s="264" t="s">
        <v>637</v>
      </c>
      <c r="B33" s="264" t="s">
        <v>685</v>
      </c>
      <c r="C33" s="265">
        <v>-0.10449999999999998</v>
      </c>
      <c r="D33" s="266" t="s">
        <v>683</v>
      </c>
      <c r="E33" s="267"/>
      <c r="F33" s="264"/>
      <c r="G33" s="264"/>
      <c r="H33" s="267"/>
      <c r="I33" s="264"/>
      <c r="J33" s="264"/>
    </row>
    <row r="34" spans="1:10" s="344" customFormat="1" x14ac:dyDescent="0.25">
      <c r="A34" s="264" t="s">
        <v>638</v>
      </c>
      <c r="B34" s="264" t="s">
        <v>685</v>
      </c>
      <c r="C34" s="265">
        <v>-0.29605555555555557</v>
      </c>
      <c r="D34" s="266" t="s">
        <v>683</v>
      </c>
      <c r="E34" s="267"/>
      <c r="F34" s="264"/>
      <c r="G34" s="264"/>
      <c r="H34" s="267"/>
      <c r="I34" s="264"/>
      <c r="J34" s="264"/>
    </row>
    <row r="35" spans="1:10" s="344" customFormat="1" x14ac:dyDescent="0.25">
      <c r="A35" s="264" t="s">
        <v>639</v>
      </c>
      <c r="B35" s="264" t="s">
        <v>685</v>
      </c>
      <c r="C35" s="265">
        <v>-0.31300000000000006</v>
      </c>
      <c r="D35" s="266" t="s">
        <v>683</v>
      </c>
      <c r="E35" s="267"/>
      <c r="F35" s="264"/>
      <c r="G35" s="264"/>
      <c r="H35" s="267"/>
      <c r="I35" s="264"/>
      <c r="J35" s="264"/>
    </row>
    <row r="36" spans="1:10" s="345" customFormat="1" x14ac:dyDescent="0.25">
      <c r="A36" s="268" t="s">
        <v>562</v>
      </c>
      <c r="B36" s="268" t="s">
        <v>686</v>
      </c>
      <c r="C36" s="269">
        <v>-0.17394444444444446</v>
      </c>
      <c r="D36" s="270" t="s">
        <v>683</v>
      </c>
      <c r="E36" s="271"/>
      <c r="F36" s="268"/>
      <c r="G36" s="268"/>
      <c r="H36" s="271"/>
      <c r="I36" s="268"/>
      <c r="J36" s="268"/>
    </row>
    <row r="37" spans="1:10" s="345" customFormat="1" x14ac:dyDescent="0.25">
      <c r="A37" s="268" t="s">
        <v>561</v>
      </c>
      <c r="B37" s="268" t="s">
        <v>686</v>
      </c>
      <c r="C37" s="269">
        <v>-0.18488888888888888</v>
      </c>
      <c r="D37" s="271">
        <v>16.5</v>
      </c>
      <c r="E37" s="271">
        <v>9</v>
      </c>
      <c r="F37" s="271">
        <v>0.5</v>
      </c>
      <c r="G37" s="271">
        <v>1</v>
      </c>
      <c r="H37" s="271">
        <v>2</v>
      </c>
      <c r="I37" s="271">
        <v>3.5</v>
      </c>
      <c r="J37" s="271">
        <v>0.5</v>
      </c>
    </row>
    <row r="38" spans="1:10" s="345" customFormat="1" x14ac:dyDescent="0.25">
      <c r="A38" s="268" t="s">
        <v>640</v>
      </c>
      <c r="B38" s="268" t="s">
        <v>686</v>
      </c>
      <c r="C38" s="269">
        <v>-0.35444444444444445</v>
      </c>
      <c r="D38" s="271">
        <v>23</v>
      </c>
      <c r="E38" s="271">
        <v>14</v>
      </c>
      <c r="F38" s="271">
        <v>3</v>
      </c>
      <c r="G38" s="271">
        <v>5</v>
      </c>
      <c r="H38" s="271">
        <v>1</v>
      </c>
      <c r="I38" s="271">
        <v>0</v>
      </c>
      <c r="J38" s="271">
        <v>0</v>
      </c>
    </row>
    <row r="39" spans="1:10" s="345" customFormat="1" x14ac:dyDescent="0.25">
      <c r="A39" s="268" t="s">
        <v>641</v>
      </c>
      <c r="B39" s="268" t="s">
        <v>686</v>
      </c>
      <c r="C39" s="269">
        <v>-0.38788888888888889</v>
      </c>
      <c r="D39" s="271">
        <v>18</v>
      </c>
      <c r="E39" s="271">
        <v>2</v>
      </c>
      <c r="F39" s="271">
        <v>5</v>
      </c>
      <c r="G39" s="271">
        <v>9</v>
      </c>
      <c r="H39" s="271">
        <v>0</v>
      </c>
      <c r="I39" s="271">
        <v>1</v>
      </c>
      <c r="J39" s="271">
        <v>1</v>
      </c>
    </row>
    <row r="40" spans="1:10" s="345" customFormat="1" x14ac:dyDescent="0.25">
      <c r="A40" s="268" t="s">
        <v>642</v>
      </c>
      <c r="B40" s="268" t="s">
        <v>686</v>
      </c>
      <c r="C40" s="269">
        <v>1.1111111111111738E-4</v>
      </c>
      <c r="D40" s="271">
        <v>11</v>
      </c>
      <c r="E40" s="271">
        <v>4</v>
      </c>
      <c r="F40" s="271">
        <v>3</v>
      </c>
      <c r="G40" s="271">
        <v>2</v>
      </c>
      <c r="H40" s="271">
        <v>2</v>
      </c>
      <c r="I40" s="271">
        <v>0</v>
      </c>
      <c r="J40" s="271">
        <v>0</v>
      </c>
    </row>
    <row r="41" spans="1:10" s="345" customFormat="1" x14ac:dyDescent="0.25">
      <c r="A41" s="268" t="s">
        <v>643</v>
      </c>
      <c r="B41" s="268" t="s">
        <v>686</v>
      </c>
      <c r="C41" s="269">
        <v>-0.21577777777777779</v>
      </c>
      <c r="D41" s="271">
        <v>8</v>
      </c>
      <c r="E41" s="271">
        <v>2</v>
      </c>
      <c r="F41" s="271">
        <v>5</v>
      </c>
      <c r="G41" s="271">
        <v>1</v>
      </c>
      <c r="H41" s="271">
        <v>0</v>
      </c>
      <c r="I41" s="271">
        <v>0</v>
      </c>
      <c r="J41" s="271">
        <v>0</v>
      </c>
    </row>
    <row r="42" spans="1:10" s="345" customFormat="1" x14ac:dyDescent="0.25">
      <c r="A42" s="268" t="s">
        <v>644</v>
      </c>
      <c r="B42" s="268" t="s">
        <v>686</v>
      </c>
      <c r="C42" s="269">
        <v>1.3000000000000012E-2</v>
      </c>
      <c r="D42" s="271">
        <v>4</v>
      </c>
      <c r="E42" s="271">
        <v>1</v>
      </c>
      <c r="F42" s="271">
        <v>2</v>
      </c>
      <c r="G42" s="271">
        <v>0</v>
      </c>
      <c r="H42" s="271">
        <v>1</v>
      </c>
      <c r="I42" s="271">
        <v>0</v>
      </c>
      <c r="J42" s="271">
        <v>0</v>
      </c>
    </row>
    <row r="43" spans="1:10" s="345" customFormat="1" x14ac:dyDescent="0.25">
      <c r="A43" s="268" t="s">
        <v>645</v>
      </c>
      <c r="B43" s="268" t="s">
        <v>686</v>
      </c>
      <c r="C43" s="269">
        <v>-0.27994444444444438</v>
      </c>
      <c r="D43" s="271">
        <v>10</v>
      </c>
      <c r="E43" s="271">
        <v>6</v>
      </c>
      <c r="F43" s="271">
        <v>1</v>
      </c>
      <c r="G43" s="271">
        <v>2</v>
      </c>
      <c r="H43" s="271">
        <v>0</v>
      </c>
      <c r="I43" s="271">
        <v>0</v>
      </c>
      <c r="J43" s="271">
        <v>1</v>
      </c>
    </row>
    <row r="44" spans="1:10" s="345" customFormat="1" x14ac:dyDescent="0.25">
      <c r="A44" s="268" t="s">
        <v>646</v>
      </c>
      <c r="B44" s="268" t="s">
        <v>686</v>
      </c>
      <c r="C44" s="269">
        <v>-0.25383333333333336</v>
      </c>
      <c r="D44" s="271">
        <v>10</v>
      </c>
      <c r="E44" s="271">
        <v>7</v>
      </c>
      <c r="F44" s="271">
        <v>0</v>
      </c>
      <c r="G44" s="271">
        <v>2</v>
      </c>
      <c r="H44" s="271">
        <v>1</v>
      </c>
      <c r="I44" s="271">
        <v>0</v>
      </c>
      <c r="J44" s="271">
        <v>0</v>
      </c>
    </row>
    <row r="45" spans="1:10" s="345" customFormat="1" x14ac:dyDescent="0.25">
      <c r="A45" s="268" t="s">
        <v>647</v>
      </c>
      <c r="B45" s="268" t="s">
        <v>686</v>
      </c>
      <c r="C45" s="269">
        <v>-9.2111111111111144E-2</v>
      </c>
      <c r="D45" s="271">
        <v>13</v>
      </c>
      <c r="E45" s="271">
        <v>8</v>
      </c>
      <c r="F45" s="271">
        <v>0</v>
      </c>
      <c r="G45" s="271">
        <v>2</v>
      </c>
      <c r="H45" s="271">
        <v>3</v>
      </c>
      <c r="I45" s="271">
        <v>0</v>
      </c>
      <c r="J45" s="271">
        <v>0</v>
      </c>
    </row>
    <row r="46" spans="1:10" s="345" customFormat="1" x14ac:dyDescent="0.25">
      <c r="A46" s="268" t="s">
        <v>648</v>
      </c>
      <c r="B46" s="268" t="s">
        <v>686</v>
      </c>
      <c r="C46" s="269">
        <v>-0.27</v>
      </c>
      <c r="D46" s="271">
        <v>9</v>
      </c>
      <c r="E46" s="271">
        <v>6</v>
      </c>
      <c r="F46" s="271">
        <v>0</v>
      </c>
      <c r="G46" s="271">
        <v>1</v>
      </c>
      <c r="H46" s="271">
        <v>2</v>
      </c>
      <c r="I46" s="271">
        <v>0</v>
      </c>
      <c r="J46" s="271">
        <v>0</v>
      </c>
    </row>
    <row r="47" spans="1:10" s="347" customFormat="1" x14ac:dyDescent="0.25">
      <c r="A47" s="74" t="s">
        <v>558</v>
      </c>
      <c r="B47" s="74" t="s">
        <v>688</v>
      </c>
      <c r="C47" s="276">
        <v>-0.26388888888888895</v>
      </c>
      <c r="D47" s="277" t="s">
        <v>683</v>
      </c>
      <c r="E47" s="193"/>
      <c r="F47" s="74"/>
      <c r="G47" s="74"/>
      <c r="H47" s="193"/>
      <c r="I47" s="74"/>
      <c r="J47" s="74"/>
    </row>
    <row r="48" spans="1:10" s="347" customFormat="1" x14ac:dyDescent="0.25">
      <c r="A48" s="74" t="s">
        <v>571</v>
      </c>
      <c r="B48" s="74" t="s">
        <v>688</v>
      </c>
      <c r="C48" s="276">
        <v>-0.28833333333333333</v>
      </c>
      <c r="D48" s="277" t="s">
        <v>683</v>
      </c>
      <c r="E48" s="193"/>
      <c r="F48" s="74"/>
      <c r="G48" s="74"/>
      <c r="H48" s="193"/>
      <c r="I48" s="74"/>
      <c r="J48" s="74"/>
    </row>
    <row r="49" spans="1:10" s="347" customFormat="1" x14ac:dyDescent="0.25">
      <c r="A49" s="74" t="s">
        <v>540</v>
      </c>
      <c r="B49" s="74" t="s">
        <v>688</v>
      </c>
      <c r="C49" s="276">
        <v>-0.21911111111111109</v>
      </c>
      <c r="D49" s="277" t="s">
        <v>683</v>
      </c>
      <c r="E49" s="193"/>
      <c r="F49" s="74"/>
      <c r="G49" s="74"/>
      <c r="H49" s="193"/>
      <c r="I49" s="74"/>
      <c r="J49" s="74"/>
    </row>
    <row r="50" spans="1:10" s="347" customFormat="1" x14ac:dyDescent="0.25">
      <c r="A50" s="74" t="s">
        <v>655</v>
      </c>
      <c r="B50" s="74" t="s">
        <v>688</v>
      </c>
      <c r="C50" s="276">
        <v>-0.17499999999999999</v>
      </c>
      <c r="D50" s="277" t="s">
        <v>683</v>
      </c>
      <c r="E50" s="193"/>
      <c r="F50" s="74"/>
      <c r="G50" s="74"/>
      <c r="H50" s="193"/>
      <c r="I50" s="74"/>
      <c r="J50" s="74"/>
    </row>
    <row r="51" spans="1:10" s="347" customFormat="1" x14ac:dyDescent="0.25">
      <c r="A51" s="74" t="s">
        <v>656</v>
      </c>
      <c r="B51" s="74" t="s">
        <v>688</v>
      </c>
      <c r="C51" s="276">
        <v>-0.34344444444444439</v>
      </c>
      <c r="D51" s="277" t="s">
        <v>683</v>
      </c>
      <c r="E51" s="193"/>
      <c r="F51" s="74"/>
      <c r="G51" s="74"/>
      <c r="H51" s="193"/>
      <c r="I51" s="74"/>
      <c r="J51" s="74"/>
    </row>
    <row r="52" spans="1:10" s="347" customFormat="1" x14ac:dyDescent="0.25">
      <c r="A52" s="74" t="s">
        <v>657</v>
      </c>
      <c r="B52" s="74" t="s">
        <v>688</v>
      </c>
      <c r="C52" s="276">
        <v>-0.15850000000000003</v>
      </c>
      <c r="D52" s="277" t="s">
        <v>683</v>
      </c>
      <c r="E52" s="193"/>
      <c r="F52" s="74"/>
      <c r="G52" s="74"/>
      <c r="H52" s="193"/>
      <c r="I52" s="74"/>
      <c r="J52" s="74"/>
    </row>
    <row r="53" spans="1:10" s="347" customFormat="1" x14ac:dyDescent="0.25">
      <c r="A53" s="74" t="s">
        <v>658</v>
      </c>
      <c r="B53" s="74" t="s">
        <v>688</v>
      </c>
      <c r="C53" s="12" t="s">
        <v>881</v>
      </c>
      <c r="D53" s="193">
        <v>12</v>
      </c>
      <c r="E53" s="193">
        <v>8</v>
      </c>
      <c r="F53" s="193">
        <v>0</v>
      </c>
      <c r="G53" s="193">
        <v>3</v>
      </c>
      <c r="H53" s="193">
        <v>0</v>
      </c>
      <c r="I53" s="193">
        <v>0</v>
      </c>
      <c r="J53" s="193">
        <v>1</v>
      </c>
    </row>
    <row r="54" spans="1:10" s="347" customFormat="1" x14ac:dyDescent="0.25">
      <c r="A54" s="74" t="s">
        <v>596</v>
      </c>
      <c r="B54" s="74" t="s">
        <v>688</v>
      </c>
      <c r="C54" s="276">
        <v>-0.16733333333333339</v>
      </c>
      <c r="D54" s="193">
        <v>22</v>
      </c>
      <c r="E54" s="193">
        <v>5</v>
      </c>
      <c r="F54" s="74">
        <v>4</v>
      </c>
      <c r="G54" s="74">
        <v>11</v>
      </c>
      <c r="H54" s="193">
        <v>2</v>
      </c>
      <c r="I54" s="74">
        <v>0</v>
      </c>
      <c r="J54" s="74">
        <v>0</v>
      </c>
    </row>
    <row r="55" spans="1:10" s="347" customFormat="1" x14ac:dyDescent="0.25">
      <c r="A55" s="74" t="s">
        <v>597</v>
      </c>
      <c r="B55" s="74" t="s">
        <v>688</v>
      </c>
      <c r="C55" s="276">
        <v>-0.24888888888888883</v>
      </c>
      <c r="D55" s="193">
        <v>40</v>
      </c>
      <c r="E55" s="193">
        <v>9</v>
      </c>
      <c r="F55" s="74">
        <v>8</v>
      </c>
      <c r="G55" s="74">
        <v>20</v>
      </c>
      <c r="H55" s="193">
        <v>3</v>
      </c>
      <c r="I55" s="74">
        <v>0</v>
      </c>
      <c r="J55" s="74">
        <v>0</v>
      </c>
    </row>
    <row r="56" spans="1:10" s="347" customFormat="1" x14ac:dyDescent="0.25">
      <c r="A56" s="74" t="s">
        <v>585</v>
      </c>
      <c r="B56" s="74" t="s">
        <v>688</v>
      </c>
      <c r="C56" s="276">
        <v>-0.23122222222222211</v>
      </c>
      <c r="D56" s="193">
        <v>26</v>
      </c>
      <c r="E56" s="193">
        <v>9</v>
      </c>
      <c r="F56" s="74">
        <v>1</v>
      </c>
      <c r="G56" s="74">
        <v>13</v>
      </c>
      <c r="H56" s="193">
        <v>2</v>
      </c>
      <c r="I56" s="74">
        <v>1</v>
      </c>
      <c r="J56" s="74">
        <v>0</v>
      </c>
    </row>
    <row r="57" spans="1:10" s="347" customFormat="1" x14ac:dyDescent="0.25">
      <c r="A57" s="74" t="s">
        <v>586</v>
      </c>
      <c r="B57" s="74" t="s">
        <v>688</v>
      </c>
      <c r="C57" s="276">
        <v>-0.18766666666666659</v>
      </c>
      <c r="D57" s="193">
        <v>28</v>
      </c>
      <c r="E57" s="193">
        <v>11</v>
      </c>
      <c r="F57" s="74">
        <v>6</v>
      </c>
      <c r="G57" s="74">
        <v>11</v>
      </c>
      <c r="H57" s="193">
        <v>0</v>
      </c>
      <c r="I57" s="74">
        <v>0</v>
      </c>
      <c r="J57" s="74">
        <v>0</v>
      </c>
    </row>
    <row r="58" spans="1:10" s="347" customFormat="1" x14ac:dyDescent="0.25">
      <c r="A58" s="74" t="s">
        <v>590</v>
      </c>
      <c r="B58" s="74" t="s">
        <v>688</v>
      </c>
      <c r="C58" s="276">
        <v>-0.12605555555555553</v>
      </c>
      <c r="D58" s="193">
        <v>35</v>
      </c>
      <c r="E58" s="193">
        <v>20</v>
      </c>
      <c r="F58" s="74">
        <v>3</v>
      </c>
      <c r="G58" s="74">
        <v>5</v>
      </c>
      <c r="H58" s="193">
        <v>7</v>
      </c>
      <c r="I58" s="74">
        <v>0</v>
      </c>
      <c r="J58" s="74">
        <v>0</v>
      </c>
    </row>
    <row r="59" spans="1:10" s="347" customFormat="1" x14ac:dyDescent="0.25">
      <c r="A59" s="74" t="s">
        <v>591</v>
      </c>
      <c r="B59" s="74" t="s">
        <v>688</v>
      </c>
      <c r="C59" s="276">
        <v>-0.37972222222222218</v>
      </c>
      <c r="D59" s="193">
        <v>31</v>
      </c>
      <c r="E59" s="193">
        <v>19</v>
      </c>
      <c r="F59" s="74">
        <v>2</v>
      </c>
      <c r="G59" s="74">
        <v>8</v>
      </c>
      <c r="H59" s="193">
        <v>1</v>
      </c>
      <c r="I59" s="74">
        <v>0</v>
      </c>
      <c r="J59" s="74">
        <v>1</v>
      </c>
    </row>
    <row r="60" spans="1:10" s="347" customFormat="1" x14ac:dyDescent="0.25">
      <c r="A60" s="74" t="s">
        <v>549</v>
      </c>
      <c r="B60" s="74" t="s">
        <v>688</v>
      </c>
      <c r="C60" s="276">
        <v>-0.15811111111111115</v>
      </c>
      <c r="D60" s="74">
        <v>35</v>
      </c>
      <c r="E60" s="193">
        <v>12</v>
      </c>
      <c r="F60" s="74">
        <v>7</v>
      </c>
      <c r="G60" s="74">
        <v>14</v>
      </c>
      <c r="H60" s="193">
        <v>2</v>
      </c>
      <c r="I60" s="74">
        <v>0</v>
      </c>
      <c r="J60" s="74">
        <v>0</v>
      </c>
    </row>
    <row r="61" spans="1:10" s="347" customFormat="1" x14ac:dyDescent="0.25">
      <c r="A61" s="74" t="s">
        <v>560</v>
      </c>
      <c r="B61" s="74" t="s">
        <v>688</v>
      </c>
      <c r="C61" s="276">
        <v>-5.0444444444444458E-2</v>
      </c>
      <c r="D61" s="193">
        <v>21</v>
      </c>
      <c r="E61" s="193">
        <v>6</v>
      </c>
      <c r="F61" s="74">
        <v>5</v>
      </c>
      <c r="G61" s="74">
        <v>6</v>
      </c>
      <c r="H61" s="193">
        <v>3</v>
      </c>
      <c r="I61" s="74">
        <v>1</v>
      </c>
      <c r="J61" s="74">
        <v>0</v>
      </c>
    </row>
    <row r="62" spans="1:10" s="347" customFormat="1" x14ac:dyDescent="0.25">
      <c r="A62" s="74" t="s">
        <v>570</v>
      </c>
      <c r="B62" s="74" t="s">
        <v>688</v>
      </c>
      <c r="C62" s="276">
        <v>-0.22288888888888891</v>
      </c>
      <c r="D62" s="193">
        <v>24</v>
      </c>
      <c r="E62" s="193">
        <v>11</v>
      </c>
      <c r="F62" s="74">
        <v>4</v>
      </c>
      <c r="G62" s="74">
        <v>8</v>
      </c>
      <c r="H62" s="193">
        <v>1</v>
      </c>
      <c r="I62" s="74">
        <v>0</v>
      </c>
      <c r="J62" s="74">
        <v>0</v>
      </c>
    </row>
    <row r="63" spans="1:10" s="347" customFormat="1" x14ac:dyDescent="0.25">
      <c r="A63" s="74" t="s">
        <v>572</v>
      </c>
      <c r="B63" s="74" t="s">
        <v>688</v>
      </c>
      <c r="C63" s="276">
        <v>-0.17055555555555552</v>
      </c>
      <c r="D63" s="193">
        <v>27.5</v>
      </c>
      <c r="E63" s="193">
        <v>15</v>
      </c>
      <c r="F63" s="193">
        <v>4</v>
      </c>
      <c r="G63" s="193">
        <v>3.5</v>
      </c>
      <c r="H63" s="193">
        <v>5</v>
      </c>
      <c r="I63" s="193">
        <v>0</v>
      </c>
      <c r="J63" s="193">
        <v>0</v>
      </c>
    </row>
    <row r="64" spans="1:10" s="347" customFormat="1" x14ac:dyDescent="0.25">
      <c r="A64" s="74" t="s">
        <v>573</v>
      </c>
      <c r="B64" s="74" t="s">
        <v>688</v>
      </c>
      <c r="C64" s="276">
        <v>-0.22399999999999998</v>
      </c>
      <c r="D64" s="193">
        <v>19.5</v>
      </c>
      <c r="E64" s="193">
        <v>7</v>
      </c>
      <c r="F64" s="193">
        <v>5.5</v>
      </c>
      <c r="G64" s="193">
        <v>5.5</v>
      </c>
      <c r="H64" s="193">
        <v>1</v>
      </c>
      <c r="I64" s="193">
        <v>0.5</v>
      </c>
      <c r="J64" s="193">
        <v>0</v>
      </c>
    </row>
    <row r="65" spans="1:10" s="347" customFormat="1" x14ac:dyDescent="0.25">
      <c r="A65" s="74" t="s">
        <v>541</v>
      </c>
      <c r="B65" s="74" t="s">
        <v>688</v>
      </c>
      <c r="C65" s="276">
        <v>-0.34277777777777774</v>
      </c>
      <c r="D65" s="193">
        <v>14</v>
      </c>
      <c r="E65" s="193">
        <v>8</v>
      </c>
      <c r="F65" s="193">
        <v>2</v>
      </c>
      <c r="G65" s="193">
        <v>1</v>
      </c>
      <c r="H65" s="193">
        <v>2</v>
      </c>
      <c r="I65" s="193">
        <v>1</v>
      </c>
      <c r="J65" s="193">
        <v>0</v>
      </c>
    </row>
    <row r="66" spans="1:10" s="347" customFormat="1" x14ac:dyDescent="0.25">
      <c r="A66" s="74" t="s">
        <v>659</v>
      </c>
      <c r="B66" s="74" t="s">
        <v>688</v>
      </c>
      <c r="C66" s="276">
        <v>-0.25522222222222218</v>
      </c>
      <c r="D66" s="193">
        <v>18</v>
      </c>
      <c r="E66" s="193">
        <v>7</v>
      </c>
      <c r="F66" s="193">
        <v>4</v>
      </c>
      <c r="G66" s="193">
        <v>4</v>
      </c>
      <c r="H66" s="193">
        <v>2</v>
      </c>
      <c r="I66" s="193">
        <v>1</v>
      </c>
      <c r="J66" s="193">
        <v>0</v>
      </c>
    </row>
    <row r="67" spans="1:10" s="347" customFormat="1" x14ac:dyDescent="0.25">
      <c r="A67" s="74" t="s">
        <v>660</v>
      </c>
      <c r="B67" s="74" t="s">
        <v>688</v>
      </c>
      <c r="C67" s="276">
        <v>-0.33216666666666672</v>
      </c>
      <c r="D67" s="193">
        <v>26</v>
      </c>
      <c r="E67" s="193">
        <v>16</v>
      </c>
      <c r="F67" s="193">
        <v>4</v>
      </c>
      <c r="G67" s="193">
        <v>6</v>
      </c>
      <c r="H67" s="193">
        <v>0</v>
      </c>
      <c r="I67" s="193">
        <v>0</v>
      </c>
      <c r="J67" s="193">
        <v>0</v>
      </c>
    </row>
    <row r="68" spans="1:10" s="347" customFormat="1" x14ac:dyDescent="0.25">
      <c r="A68" s="74" t="s">
        <v>661</v>
      </c>
      <c r="B68" s="74" t="s">
        <v>688</v>
      </c>
      <c r="C68" s="276">
        <v>-0.20505555555555557</v>
      </c>
      <c r="D68" s="193">
        <v>31</v>
      </c>
      <c r="E68" s="193">
        <v>14</v>
      </c>
      <c r="F68" s="193">
        <v>3</v>
      </c>
      <c r="G68" s="193">
        <v>14</v>
      </c>
      <c r="H68" s="193">
        <v>0</v>
      </c>
      <c r="I68" s="193">
        <v>0</v>
      </c>
      <c r="J68" s="193">
        <v>0</v>
      </c>
    </row>
    <row r="69" spans="1:10" s="347" customFormat="1" x14ac:dyDescent="0.25">
      <c r="A69" s="74" t="s">
        <v>662</v>
      </c>
      <c r="B69" s="74" t="s">
        <v>688</v>
      </c>
      <c r="C69" s="276">
        <v>-4.4888888888888867E-2</v>
      </c>
      <c r="D69" s="193">
        <v>41</v>
      </c>
      <c r="E69" s="193">
        <v>19</v>
      </c>
      <c r="F69" s="193">
        <v>7</v>
      </c>
      <c r="G69" s="193">
        <v>12</v>
      </c>
      <c r="H69" s="193">
        <v>3</v>
      </c>
      <c r="I69" s="193">
        <v>0</v>
      </c>
      <c r="J69" s="193">
        <v>0</v>
      </c>
    </row>
    <row r="70" spans="1:10" s="347" customFormat="1" x14ac:dyDescent="0.25">
      <c r="A70" s="74" t="s">
        <v>663</v>
      </c>
      <c r="B70" s="74" t="s">
        <v>688</v>
      </c>
      <c r="C70" s="276">
        <v>-0.20361111111111108</v>
      </c>
      <c r="D70" s="193">
        <v>37</v>
      </c>
      <c r="E70" s="193">
        <v>21</v>
      </c>
      <c r="F70" s="193">
        <v>4</v>
      </c>
      <c r="G70" s="193">
        <v>9</v>
      </c>
      <c r="H70" s="193">
        <v>2</v>
      </c>
      <c r="I70" s="193">
        <v>1</v>
      </c>
      <c r="J70" s="193">
        <v>0</v>
      </c>
    </row>
    <row r="71" spans="1:10" s="347" customFormat="1" x14ac:dyDescent="0.25">
      <c r="A71" s="74" t="s">
        <v>664</v>
      </c>
      <c r="B71" s="74" t="s">
        <v>688</v>
      </c>
      <c r="C71" s="276">
        <v>-0.13461111111111113</v>
      </c>
      <c r="D71" s="193">
        <v>23</v>
      </c>
      <c r="E71" s="193">
        <v>18</v>
      </c>
      <c r="F71" s="193">
        <v>3</v>
      </c>
      <c r="G71" s="193">
        <v>2</v>
      </c>
      <c r="H71" s="193">
        <v>0</v>
      </c>
      <c r="I71" s="193">
        <v>0</v>
      </c>
      <c r="J71" s="193">
        <v>0</v>
      </c>
    </row>
    <row r="72" spans="1:10" s="347" customFormat="1" x14ac:dyDescent="0.25">
      <c r="A72" s="74" t="s">
        <v>665</v>
      </c>
      <c r="B72" s="74" t="s">
        <v>688</v>
      </c>
      <c r="C72" s="276">
        <v>-0.13766666666666671</v>
      </c>
      <c r="D72" s="193">
        <v>23</v>
      </c>
      <c r="E72" s="193">
        <v>15</v>
      </c>
      <c r="F72" s="193">
        <v>0</v>
      </c>
      <c r="G72" s="193">
        <v>6</v>
      </c>
      <c r="H72" s="193">
        <v>1</v>
      </c>
      <c r="I72" s="193">
        <v>0</v>
      </c>
      <c r="J72" s="193">
        <v>1</v>
      </c>
    </row>
    <row r="73" spans="1:10" s="347" customFormat="1" x14ac:dyDescent="0.25">
      <c r="A73" s="74" t="s">
        <v>666</v>
      </c>
      <c r="B73" s="74" t="s">
        <v>688</v>
      </c>
      <c r="C73" s="276">
        <v>-0.23633333333333331</v>
      </c>
      <c r="D73" s="193">
        <v>28</v>
      </c>
      <c r="E73" s="193">
        <v>4</v>
      </c>
      <c r="F73" s="193">
        <v>4</v>
      </c>
      <c r="G73" s="193">
        <v>19</v>
      </c>
      <c r="H73" s="193">
        <v>0</v>
      </c>
      <c r="I73" s="193">
        <v>1</v>
      </c>
      <c r="J73" s="193">
        <v>0</v>
      </c>
    </row>
    <row r="74" spans="1:10" s="347" customFormat="1" x14ac:dyDescent="0.25">
      <c r="A74" s="74" t="s">
        <v>667</v>
      </c>
      <c r="B74" s="74" t="s">
        <v>688</v>
      </c>
      <c r="C74" s="276">
        <v>-0.33033333333333331</v>
      </c>
      <c r="D74" s="193">
        <v>19</v>
      </c>
      <c r="E74" s="193">
        <v>9</v>
      </c>
      <c r="F74" s="193">
        <v>0</v>
      </c>
      <c r="G74" s="193">
        <v>7</v>
      </c>
      <c r="H74" s="193">
        <v>3</v>
      </c>
      <c r="I74" s="193">
        <v>0</v>
      </c>
      <c r="J74" s="193">
        <v>0</v>
      </c>
    </row>
    <row r="75" spans="1:10" s="347" customFormat="1" x14ac:dyDescent="0.25">
      <c r="A75" s="74" t="s">
        <v>668</v>
      </c>
      <c r="B75" s="74" t="s">
        <v>688</v>
      </c>
      <c r="C75" s="276">
        <v>-4.977777777777781E-2</v>
      </c>
      <c r="D75" s="193">
        <v>27</v>
      </c>
      <c r="E75" s="193">
        <v>10</v>
      </c>
      <c r="F75" s="193">
        <v>0</v>
      </c>
      <c r="G75" s="193">
        <v>14</v>
      </c>
      <c r="H75" s="193">
        <v>2</v>
      </c>
      <c r="I75" s="193">
        <v>1</v>
      </c>
      <c r="J75" s="193">
        <v>0</v>
      </c>
    </row>
    <row r="76" spans="1:10" s="347" customFormat="1" x14ac:dyDescent="0.25">
      <c r="A76" s="74" t="s">
        <v>669</v>
      </c>
      <c r="B76" s="74" t="s">
        <v>688</v>
      </c>
      <c r="C76" s="276">
        <v>-8.1944444444444431E-2</v>
      </c>
      <c r="D76" s="193">
        <v>21</v>
      </c>
      <c r="E76" s="193">
        <v>3</v>
      </c>
      <c r="F76" s="193">
        <v>0</v>
      </c>
      <c r="G76" s="193">
        <v>13</v>
      </c>
      <c r="H76" s="193">
        <v>4</v>
      </c>
      <c r="I76" s="193">
        <v>0</v>
      </c>
      <c r="J76" s="193">
        <v>1</v>
      </c>
    </row>
    <row r="77" spans="1:10" s="347" customFormat="1" x14ac:dyDescent="0.25">
      <c r="A77" s="74" t="s">
        <v>670</v>
      </c>
      <c r="B77" s="74" t="s">
        <v>688</v>
      </c>
      <c r="C77" s="276">
        <v>-5.9777777777777819E-2</v>
      </c>
      <c r="D77" s="193">
        <v>19</v>
      </c>
      <c r="E77" s="193">
        <v>15</v>
      </c>
      <c r="F77" s="193">
        <v>0</v>
      </c>
      <c r="G77" s="193">
        <v>3</v>
      </c>
      <c r="H77" s="193">
        <v>1</v>
      </c>
      <c r="I77" s="193">
        <v>0</v>
      </c>
      <c r="J77" s="193">
        <v>0</v>
      </c>
    </row>
    <row r="78" spans="1:10" s="348" customFormat="1" x14ac:dyDescent="0.25">
      <c r="A78" s="278" t="s">
        <v>671</v>
      </c>
      <c r="B78" s="278" t="s">
        <v>689</v>
      </c>
      <c r="C78" s="279">
        <v>-6.9611111111111068E-2</v>
      </c>
      <c r="D78" s="280">
        <v>15</v>
      </c>
      <c r="E78" s="280">
        <v>12</v>
      </c>
      <c r="F78" s="280">
        <v>0</v>
      </c>
      <c r="G78" s="280">
        <v>0</v>
      </c>
      <c r="H78" s="280">
        <v>3</v>
      </c>
      <c r="I78" s="280">
        <v>0</v>
      </c>
      <c r="J78" s="280">
        <v>0</v>
      </c>
    </row>
    <row r="79" spans="1:10" s="348" customFormat="1" x14ac:dyDescent="0.25">
      <c r="A79" s="278" t="s">
        <v>672</v>
      </c>
      <c r="B79" s="278" t="s">
        <v>689</v>
      </c>
      <c r="C79" s="279">
        <v>6.6666666666670427E-4</v>
      </c>
      <c r="D79" s="280">
        <v>10</v>
      </c>
      <c r="E79" s="280">
        <v>9</v>
      </c>
      <c r="F79" s="280">
        <v>0</v>
      </c>
      <c r="G79" s="280">
        <v>0</v>
      </c>
      <c r="H79" s="280">
        <v>0</v>
      </c>
      <c r="I79" s="280">
        <v>1</v>
      </c>
      <c r="J79" s="280">
        <v>0</v>
      </c>
    </row>
    <row r="80" spans="1:10" s="348" customFormat="1" x14ac:dyDescent="0.25">
      <c r="A80" s="278" t="s">
        <v>673</v>
      </c>
      <c r="B80" s="278" t="s">
        <v>689</v>
      </c>
      <c r="C80" s="279">
        <v>0.11799999999999999</v>
      </c>
      <c r="D80" s="280">
        <v>8</v>
      </c>
      <c r="E80" s="280">
        <v>8</v>
      </c>
      <c r="F80" s="280">
        <v>0</v>
      </c>
      <c r="G80" s="280">
        <v>0</v>
      </c>
      <c r="H80" s="280">
        <v>0</v>
      </c>
      <c r="I80" s="280">
        <v>0</v>
      </c>
      <c r="J80" s="280">
        <v>0</v>
      </c>
    </row>
    <row r="81" spans="1:10" s="348" customFormat="1" x14ac:dyDescent="0.25">
      <c r="A81" s="278" t="s">
        <v>674</v>
      </c>
      <c r="B81" s="278" t="s">
        <v>689</v>
      </c>
      <c r="C81" s="279">
        <v>0.14494444444444449</v>
      </c>
      <c r="D81" s="280">
        <v>3</v>
      </c>
      <c r="E81" s="280">
        <v>3</v>
      </c>
      <c r="F81" s="280">
        <v>0</v>
      </c>
      <c r="G81" s="280">
        <v>0</v>
      </c>
      <c r="H81" s="280">
        <v>0</v>
      </c>
      <c r="I81" s="280">
        <v>0</v>
      </c>
      <c r="J81" s="280">
        <v>0</v>
      </c>
    </row>
    <row r="82" spans="1:10" s="348" customFormat="1" x14ac:dyDescent="0.25">
      <c r="A82" s="278" t="s">
        <v>675</v>
      </c>
      <c r="B82" s="278" t="s">
        <v>689</v>
      </c>
      <c r="C82" s="279">
        <v>-4.0833333333333277E-2</v>
      </c>
      <c r="D82" s="280">
        <v>17</v>
      </c>
      <c r="E82" s="280">
        <v>13</v>
      </c>
      <c r="F82" s="280">
        <v>0</v>
      </c>
      <c r="G82" s="280">
        <v>0</v>
      </c>
      <c r="H82" s="280">
        <v>4</v>
      </c>
      <c r="I82" s="280">
        <v>0</v>
      </c>
      <c r="J82" s="280">
        <v>0</v>
      </c>
    </row>
    <row r="83" spans="1:10" s="348" customFormat="1" x14ac:dyDescent="0.25">
      <c r="A83" s="278" t="s">
        <v>676</v>
      </c>
      <c r="B83" s="278" t="s">
        <v>689</v>
      </c>
      <c r="C83" s="279">
        <v>0.13494444444444442</v>
      </c>
      <c r="D83" s="280">
        <v>5</v>
      </c>
      <c r="E83" s="280">
        <v>5</v>
      </c>
      <c r="F83" s="280">
        <v>0</v>
      </c>
      <c r="G83" s="280">
        <v>0</v>
      </c>
      <c r="H83" s="280">
        <v>0</v>
      </c>
      <c r="I83" s="280">
        <v>0</v>
      </c>
      <c r="J83" s="280">
        <v>0</v>
      </c>
    </row>
    <row r="84" spans="1:10" s="348" customFormat="1" x14ac:dyDescent="0.25">
      <c r="A84" s="278" t="s">
        <v>677</v>
      </c>
      <c r="B84" s="278" t="s">
        <v>689</v>
      </c>
      <c r="C84" s="279">
        <v>0.1963333333333333</v>
      </c>
      <c r="D84" s="280">
        <v>9</v>
      </c>
      <c r="E84" s="280">
        <v>9</v>
      </c>
      <c r="F84" s="280">
        <v>0</v>
      </c>
      <c r="G84" s="280">
        <v>0</v>
      </c>
      <c r="H84" s="280">
        <v>0</v>
      </c>
      <c r="I84" s="280">
        <v>0</v>
      </c>
      <c r="J84" s="280">
        <v>0</v>
      </c>
    </row>
    <row r="85" spans="1:10" s="348" customFormat="1" x14ac:dyDescent="0.25">
      <c r="A85" s="278" t="s">
        <v>678</v>
      </c>
      <c r="B85" s="278" t="s">
        <v>689</v>
      </c>
      <c r="C85" s="279">
        <v>-3.4999999999999976E-2</v>
      </c>
      <c r="D85" s="280">
        <v>7</v>
      </c>
      <c r="E85" s="280">
        <v>7</v>
      </c>
      <c r="F85" s="280">
        <v>0</v>
      </c>
      <c r="G85" s="280">
        <v>0</v>
      </c>
      <c r="H85" s="280">
        <v>0</v>
      </c>
      <c r="I85" s="280">
        <v>0</v>
      </c>
      <c r="J85" s="280">
        <v>0</v>
      </c>
    </row>
    <row r="86" spans="1:10" s="348" customFormat="1" x14ac:dyDescent="0.25">
      <c r="A86" s="278" t="s">
        <v>679</v>
      </c>
      <c r="B86" s="278" t="s">
        <v>689</v>
      </c>
      <c r="C86" s="279">
        <v>-0.25916666666666666</v>
      </c>
      <c r="D86" s="280">
        <v>10</v>
      </c>
      <c r="E86" s="280">
        <v>8</v>
      </c>
      <c r="F86" s="280">
        <v>0</v>
      </c>
      <c r="G86" s="280">
        <v>0</v>
      </c>
      <c r="H86" s="280">
        <v>2</v>
      </c>
      <c r="I86" s="280">
        <v>0</v>
      </c>
      <c r="J86" s="280">
        <v>0</v>
      </c>
    </row>
    <row r="87" spans="1:10" s="348" customFormat="1" x14ac:dyDescent="0.25">
      <c r="A87" s="278" t="s">
        <v>680</v>
      </c>
      <c r="B87" s="278" t="s">
        <v>689</v>
      </c>
      <c r="C87" s="279">
        <v>-0.18422222222222223</v>
      </c>
      <c r="D87" s="280">
        <v>6</v>
      </c>
      <c r="E87" s="280">
        <v>5</v>
      </c>
      <c r="F87" s="280">
        <v>0</v>
      </c>
      <c r="G87" s="280">
        <v>0</v>
      </c>
      <c r="H87" s="280">
        <v>0</v>
      </c>
      <c r="I87" s="280">
        <v>1</v>
      </c>
      <c r="J87" s="280">
        <v>0</v>
      </c>
    </row>
    <row r="88" spans="1:10" s="348" customFormat="1" x14ac:dyDescent="0.25">
      <c r="A88" s="278" t="s">
        <v>681</v>
      </c>
      <c r="B88" s="278" t="s">
        <v>689</v>
      </c>
      <c r="C88" s="279">
        <v>0.27116666666666667</v>
      </c>
      <c r="D88" s="280">
        <v>9</v>
      </c>
      <c r="E88" s="280">
        <v>9</v>
      </c>
      <c r="F88" s="280">
        <v>0</v>
      </c>
      <c r="G88" s="280">
        <v>0</v>
      </c>
      <c r="H88" s="280">
        <v>0</v>
      </c>
      <c r="I88" s="280">
        <v>0</v>
      </c>
      <c r="J88" s="280">
        <v>0</v>
      </c>
    </row>
    <row r="89" spans="1:10" s="348" customFormat="1" x14ac:dyDescent="0.25">
      <c r="A89" s="278" t="s">
        <v>682</v>
      </c>
      <c r="B89" s="278" t="s">
        <v>689</v>
      </c>
      <c r="C89" s="279">
        <v>4.9888888888888927E-2</v>
      </c>
      <c r="D89" s="280">
        <v>13</v>
      </c>
      <c r="E89" s="280">
        <v>11</v>
      </c>
      <c r="F89" s="280">
        <v>1</v>
      </c>
      <c r="G89" s="280">
        <v>0</v>
      </c>
      <c r="H89" s="280">
        <v>1</v>
      </c>
      <c r="I89" s="280">
        <v>0</v>
      </c>
      <c r="J89" s="280">
        <v>0</v>
      </c>
    </row>
    <row r="93" spans="1:10" x14ac:dyDescent="0.25">
      <c r="A93" s="352" t="s">
        <v>780</v>
      </c>
    </row>
    <row r="94" spans="1:10" x14ac:dyDescent="0.25">
      <c r="A94" s="360" t="s">
        <v>803</v>
      </c>
    </row>
    <row r="96" spans="1:10" x14ac:dyDescent="0.25">
      <c r="A96" s="360" t="s">
        <v>804</v>
      </c>
    </row>
    <row r="97" spans="1:1" x14ac:dyDescent="0.25">
      <c r="A97" s="360" t="s">
        <v>802</v>
      </c>
    </row>
    <row r="98" spans="1:1" x14ac:dyDescent="0.25">
      <c r="A98" s="360"/>
    </row>
    <row r="99" spans="1:1" x14ac:dyDescent="0.25">
      <c r="A99" s="360"/>
    </row>
    <row r="100" spans="1:1" x14ac:dyDescent="0.25">
      <c r="A100" s="374" t="s">
        <v>806</v>
      </c>
    </row>
  </sheetData>
  <hyperlinks>
    <hyperlink ref="A100" location="'Table of contents'!A1" display="Link back to table of contents" xr:uid="{BC9E4C56-1DE1-4FC1-8C5D-F83D5859B52E}"/>
    <hyperlink ref="F1" location="'Table of contents'!A1" display="Link back to table of contents" xr:uid="{63197C78-7583-40DF-B594-007B91747562}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005BF-A489-44DA-BE2F-D3BC96E91FB7}">
  <dimension ref="A1:BF57"/>
  <sheetViews>
    <sheetView zoomScaleNormal="100" workbookViewId="0">
      <selection activeCell="H4" sqref="H4"/>
    </sheetView>
  </sheetViews>
  <sheetFormatPr defaultColWidth="6.85546875" defaultRowHeight="21.2" customHeight="1" x14ac:dyDescent="0.25"/>
  <cols>
    <col min="1" max="1" width="8.140625" style="68" customWidth="1"/>
    <col min="2" max="2" width="6.85546875" style="68"/>
    <col min="3" max="3" width="6.85546875" style="68" bestFit="1" customWidth="1"/>
    <col min="4" max="4" width="9.42578125" style="68" bestFit="1" customWidth="1"/>
    <col min="5" max="5" width="8.140625" style="68" customWidth="1"/>
    <col min="6" max="50" width="6.85546875" style="68" bestFit="1" customWidth="1"/>
    <col min="51" max="51" width="7" style="68" bestFit="1" customWidth="1"/>
    <col min="52" max="58" width="6.85546875" style="68" bestFit="1" customWidth="1"/>
    <col min="59" max="16384" width="6.85546875" style="68"/>
  </cols>
  <sheetData>
    <row r="1" spans="1:58" ht="21" customHeight="1" x14ac:dyDescent="0.25">
      <c r="A1" s="67" t="s">
        <v>823</v>
      </c>
      <c r="M1" s="374" t="s">
        <v>806</v>
      </c>
    </row>
    <row r="2" spans="1:58" ht="21" customHeight="1" x14ac:dyDescent="0.25">
      <c r="A2" s="219" t="s">
        <v>822</v>
      </c>
    </row>
    <row r="3" spans="1:58" s="74" customFormat="1" ht="132.94999999999999" customHeight="1" x14ac:dyDescent="0.25">
      <c r="A3" s="79" t="s">
        <v>877</v>
      </c>
      <c r="B3" s="79" t="s">
        <v>253</v>
      </c>
      <c r="C3" s="188" t="s">
        <v>432</v>
      </c>
      <c r="D3" s="80" t="s">
        <v>884</v>
      </c>
      <c r="E3" s="186" t="s">
        <v>845</v>
      </c>
      <c r="F3" s="220" t="s">
        <v>255</v>
      </c>
      <c r="G3" s="79" t="s">
        <v>284</v>
      </c>
      <c r="H3" s="79" t="s">
        <v>310</v>
      </c>
      <c r="I3" s="221" t="s">
        <v>339</v>
      </c>
      <c r="J3" s="220" t="s">
        <v>256</v>
      </c>
      <c r="K3" s="79" t="s">
        <v>285</v>
      </c>
      <c r="L3" s="79" t="s">
        <v>311</v>
      </c>
      <c r="M3" s="221" t="s">
        <v>340</v>
      </c>
      <c r="N3" s="220" t="s">
        <v>257</v>
      </c>
      <c r="O3" s="79" t="s">
        <v>286</v>
      </c>
      <c r="P3" s="79" t="s">
        <v>312</v>
      </c>
      <c r="Q3" s="221" t="s">
        <v>341</v>
      </c>
      <c r="R3" s="220" t="s">
        <v>258</v>
      </c>
      <c r="S3" s="79" t="s">
        <v>287</v>
      </c>
      <c r="T3" s="79" t="s">
        <v>313</v>
      </c>
      <c r="U3" s="221" t="s">
        <v>342</v>
      </c>
      <c r="V3" s="220" t="s">
        <v>433</v>
      </c>
      <c r="W3" s="79" t="s">
        <v>434</v>
      </c>
      <c r="X3" s="79" t="s">
        <v>435</v>
      </c>
      <c r="Y3" s="221" t="s">
        <v>436</v>
      </c>
      <c r="Z3" s="220" t="s">
        <v>437</v>
      </c>
      <c r="AA3" s="79" t="s">
        <v>438</v>
      </c>
      <c r="AB3" s="79" t="s">
        <v>439</v>
      </c>
      <c r="AC3" s="221" t="s">
        <v>440</v>
      </c>
      <c r="AD3" s="220" t="s">
        <v>441</v>
      </c>
      <c r="AE3" s="79" t="s">
        <v>442</v>
      </c>
      <c r="AF3" s="79" t="s">
        <v>443</v>
      </c>
      <c r="AG3" s="221" t="s">
        <v>444</v>
      </c>
      <c r="AH3" s="220" t="s">
        <v>445</v>
      </c>
      <c r="AI3" s="79" t="s">
        <v>446</v>
      </c>
      <c r="AJ3" s="79" t="s">
        <v>447</v>
      </c>
      <c r="AK3" s="221" t="s">
        <v>448</v>
      </c>
      <c r="AL3" s="220" t="s">
        <v>449</v>
      </c>
      <c r="AM3" s="79" t="s">
        <v>450</v>
      </c>
      <c r="AN3" s="79" t="s">
        <v>451</v>
      </c>
      <c r="AO3" s="221" t="s">
        <v>452</v>
      </c>
      <c r="AP3" s="220" t="s">
        <v>453</v>
      </c>
      <c r="AQ3" s="79" t="s">
        <v>454</v>
      </c>
      <c r="AR3" s="79" t="s">
        <v>885</v>
      </c>
      <c r="AS3" s="221" t="s">
        <v>886</v>
      </c>
      <c r="AT3" s="220" t="s">
        <v>457</v>
      </c>
      <c r="AU3" s="79" t="s">
        <v>458</v>
      </c>
      <c r="AV3" s="79" t="s">
        <v>887</v>
      </c>
      <c r="AW3" s="221" t="s">
        <v>888</v>
      </c>
      <c r="AX3" s="220" t="s">
        <v>462</v>
      </c>
      <c r="AY3" s="79" t="s">
        <v>463</v>
      </c>
      <c r="AZ3" s="79" t="s">
        <v>464</v>
      </c>
      <c r="BA3" s="221" t="s">
        <v>465</v>
      </c>
      <c r="BB3" s="222" t="s">
        <v>466</v>
      </c>
      <c r="BC3" s="79" t="s">
        <v>467</v>
      </c>
      <c r="BD3" s="79" t="s">
        <v>468</v>
      </c>
      <c r="BE3" s="79" t="s">
        <v>469</v>
      </c>
      <c r="BF3" s="223" t="s">
        <v>470</v>
      </c>
    </row>
    <row r="4" spans="1:58" s="74" customFormat="1" ht="21.2" customHeight="1" x14ac:dyDescent="0.25">
      <c r="A4" s="226" t="s">
        <v>368</v>
      </c>
      <c r="B4" s="73" t="s">
        <v>867</v>
      </c>
      <c r="C4" s="193">
        <v>2</v>
      </c>
      <c r="D4" s="193" t="s">
        <v>249</v>
      </c>
      <c r="E4" s="193" t="s">
        <v>249</v>
      </c>
      <c r="F4" s="228">
        <v>17</v>
      </c>
      <c r="G4" s="193">
        <v>22</v>
      </c>
      <c r="H4" s="193">
        <v>2</v>
      </c>
      <c r="I4" s="177">
        <v>0.44500000000000001</v>
      </c>
      <c r="J4" s="228">
        <v>15</v>
      </c>
      <c r="K4" s="193">
        <v>25</v>
      </c>
      <c r="L4" s="193">
        <v>5</v>
      </c>
      <c r="M4" s="177">
        <v>0.11799999999999999</v>
      </c>
      <c r="N4" s="228">
        <v>14</v>
      </c>
      <c r="O4" s="193">
        <v>19</v>
      </c>
      <c r="P4" s="193">
        <v>2</v>
      </c>
      <c r="Q4" s="177">
        <v>0.2</v>
      </c>
      <c r="R4" s="228">
        <v>9</v>
      </c>
      <c r="S4" s="193">
        <v>32</v>
      </c>
      <c r="T4" s="193">
        <v>1</v>
      </c>
      <c r="U4" s="177">
        <v>0.20200000000000001</v>
      </c>
      <c r="V4" s="228">
        <v>8</v>
      </c>
      <c r="W4" s="193">
        <v>36</v>
      </c>
      <c r="X4" s="193">
        <v>8</v>
      </c>
      <c r="Y4" s="177">
        <v>9.5000000000000001E-2</v>
      </c>
      <c r="Z4" s="228">
        <v>7</v>
      </c>
      <c r="AA4" s="193">
        <v>28</v>
      </c>
      <c r="AB4" s="193">
        <v>7</v>
      </c>
      <c r="AC4" s="177">
        <v>0.107</v>
      </c>
      <c r="AD4" s="228">
        <v>9</v>
      </c>
      <c r="AE4" s="193">
        <v>33</v>
      </c>
      <c r="AF4" s="193">
        <v>2</v>
      </c>
      <c r="AG4" s="177">
        <v>0.15</v>
      </c>
      <c r="AH4" s="228">
        <v>11</v>
      </c>
      <c r="AI4" s="193">
        <v>38</v>
      </c>
      <c r="AJ4" s="193">
        <v>3</v>
      </c>
      <c r="AK4" s="177">
        <v>0.252</v>
      </c>
      <c r="AL4" s="228">
        <v>15</v>
      </c>
      <c r="AM4" s="193">
        <v>49</v>
      </c>
      <c r="AN4" s="193">
        <v>2</v>
      </c>
      <c r="AO4" s="177">
        <v>0.152</v>
      </c>
      <c r="AP4" s="228">
        <f t="shared" ref="AP4:AS11" si="0">AVERAGE(F4,J4,N4,R4,V4,Z4,AD4,AH4,AL4)</f>
        <v>11.666666666666666</v>
      </c>
      <c r="AQ4" s="193">
        <f t="shared" si="0"/>
        <v>31.333333333333332</v>
      </c>
      <c r="AR4" s="193">
        <f t="shared" si="0"/>
        <v>3.5555555555555554</v>
      </c>
      <c r="AS4" s="177">
        <f t="shared" si="0"/>
        <v>0.19122222222222218</v>
      </c>
      <c r="AT4" s="228">
        <f t="shared" ref="AT4:AW11" si="1">AVERAGE(AD4,AH4,AL4)</f>
        <v>11.666666666666666</v>
      </c>
      <c r="AU4" s="193">
        <f t="shared" si="1"/>
        <v>40</v>
      </c>
      <c r="AV4" s="193">
        <f t="shared" si="1"/>
        <v>2.3333333333333335</v>
      </c>
      <c r="AW4" s="177">
        <f t="shared" si="1"/>
        <v>0.18466666666666667</v>
      </c>
      <c r="AX4" s="228">
        <v>11</v>
      </c>
      <c r="AY4" s="193">
        <v>171</v>
      </c>
      <c r="AZ4" s="193">
        <v>22</v>
      </c>
      <c r="BA4" s="177">
        <v>0.12</v>
      </c>
      <c r="BB4" s="229">
        <f>LOG(AX4)</f>
        <v>1.0413926851582251</v>
      </c>
      <c r="BC4" s="177">
        <f t="shared" ref="BC4:BE11" si="2">LOG(AY4)</f>
        <v>2.2329961103921536</v>
      </c>
      <c r="BD4" s="177">
        <f t="shared" si="2"/>
        <v>1.3424226808222062</v>
      </c>
      <c r="BE4" s="177">
        <f t="shared" si="2"/>
        <v>-0.92081875395237522</v>
      </c>
      <c r="BF4" s="230">
        <v>40</v>
      </c>
    </row>
    <row r="5" spans="1:58" s="74" customFormat="1" ht="21.2" customHeight="1" x14ac:dyDescent="0.25">
      <c r="A5" s="226" t="s">
        <v>370</v>
      </c>
      <c r="B5" s="73" t="s">
        <v>867</v>
      </c>
      <c r="C5" s="193">
        <v>2</v>
      </c>
      <c r="D5" s="193" t="s">
        <v>249</v>
      </c>
      <c r="E5" s="193" t="s">
        <v>249</v>
      </c>
      <c r="F5" s="228">
        <v>11</v>
      </c>
      <c r="G5" s="193">
        <v>17</v>
      </c>
      <c r="H5" s="193">
        <v>2</v>
      </c>
      <c r="I5" s="177">
        <v>0.27500000000000002</v>
      </c>
      <c r="J5" s="228">
        <v>13</v>
      </c>
      <c r="K5" s="193">
        <v>22</v>
      </c>
      <c r="L5" s="193">
        <v>4</v>
      </c>
      <c r="M5" s="177">
        <v>0.155</v>
      </c>
      <c r="N5" s="228">
        <v>12</v>
      </c>
      <c r="O5" s="193">
        <v>18</v>
      </c>
      <c r="P5" s="193">
        <v>1</v>
      </c>
      <c r="Q5" s="177">
        <v>0.11</v>
      </c>
      <c r="R5" s="228">
        <v>10</v>
      </c>
      <c r="S5" s="193">
        <v>34</v>
      </c>
      <c r="T5" s="193">
        <v>1</v>
      </c>
      <c r="U5" s="177">
        <v>2.3E-2</v>
      </c>
      <c r="V5" s="228">
        <v>11</v>
      </c>
      <c r="W5" s="193">
        <v>36</v>
      </c>
      <c r="X5" s="193">
        <v>3</v>
      </c>
      <c r="Y5" s="177">
        <v>0.65300000000000002</v>
      </c>
      <c r="Z5" s="228">
        <v>12</v>
      </c>
      <c r="AA5" s="193">
        <v>38</v>
      </c>
      <c r="AB5" s="193">
        <v>0</v>
      </c>
      <c r="AC5" s="177">
        <v>0.20699999999999999</v>
      </c>
      <c r="AD5" s="228">
        <v>10</v>
      </c>
      <c r="AE5" s="193">
        <v>33</v>
      </c>
      <c r="AF5" s="193">
        <v>1</v>
      </c>
      <c r="AG5" s="177">
        <v>0.105</v>
      </c>
      <c r="AH5" s="228">
        <v>10</v>
      </c>
      <c r="AI5" s="193">
        <v>33</v>
      </c>
      <c r="AJ5" s="193">
        <v>1</v>
      </c>
      <c r="AK5" s="177">
        <v>8.5000000000000006E-2</v>
      </c>
      <c r="AL5" s="228">
        <v>9</v>
      </c>
      <c r="AM5" s="193">
        <v>31</v>
      </c>
      <c r="AN5" s="193">
        <v>0</v>
      </c>
      <c r="AO5" s="177">
        <v>0.17199999999999999</v>
      </c>
      <c r="AP5" s="228">
        <f t="shared" si="0"/>
        <v>10.888888888888889</v>
      </c>
      <c r="AQ5" s="193">
        <f t="shared" si="0"/>
        <v>29.111111111111111</v>
      </c>
      <c r="AR5" s="193">
        <f t="shared" si="0"/>
        <v>1.4444444444444444</v>
      </c>
      <c r="AS5" s="177">
        <f t="shared" si="0"/>
        <v>0.19833333333333336</v>
      </c>
      <c r="AT5" s="228">
        <f t="shared" si="1"/>
        <v>9.6666666666666661</v>
      </c>
      <c r="AU5" s="193">
        <f t="shared" si="1"/>
        <v>32.333333333333336</v>
      </c>
      <c r="AV5" s="193">
        <f t="shared" si="1"/>
        <v>0.66666666666666663</v>
      </c>
      <c r="AW5" s="177">
        <f t="shared" si="1"/>
        <v>0.12066666666666666</v>
      </c>
      <c r="AX5" s="228">
        <v>11</v>
      </c>
      <c r="AY5" s="193">
        <v>214</v>
      </c>
      <c r="AZ5" s="193">
        <v>5</v>
      </c>
      <c r="BA5" s="177">
        <v>0.54700000000000004</v>
      </c>
      <c r="BB5" s="229">
        <f t="shared" ref="BB5:BB11" si="3">LOG(AX5)</f>
        <v>1.0413926851582251</v>
      </c>
      <c r="BC5" s="177">
        <f t="shared" si="2"/>
        <v>2.330413773349191</v>
      </c>
      <c r="BD5" s="177">
        <f t="shared" si="2"/>
        <v>0.69897000433601886</v>
      </c>
      <c r="BE5" s="177">
        <f t="shared" si="2"/>
        <v>-0.26201267366656922</v>
      </c>
      <c r="BF5" s="230">
        <v>40</v>
      </c>
    </row>
    <row r="6" spans="1:58" s="74" customFormat="1" ht="21.2" customHeight="1" x14ac:dyDescent="0.25">
      <c r="A6" s="226" t="s">
        <v>387</v>
      </c>
      <c r="B6" s="73" t="s">
        <v>868</v>
      </c>
      <c r="C6" s="193">
        <v>3</v>
      </c>
      <c r="D6" s="193" t="s">
        <v>605</v>
      </c>
      <c r="E6" s="193" t="s">
        <v>249</v>
      </c>
      <c r="F6" s="228">
        <v>13</v>
      </c>
      <c r="G6" s="193">
        <v>23</v>
      </c>
      <c r="H6" s="193">
        <v>2</v>
      </c>
      <c r="I6" s="177">
        <v>9.7000000000000003E-2</v>
      </c>
      <c r="J6" s="228">
        <v>17</v>
      </c>
      <c r="K6" s="193">
        <v>35</v>
      </c>
      <c r="L6" s="193">
        <v>45</v>
      </c>
      <c r="M6" s="177">
        <v>0.155</v>
      </c>
      <c r="N6" s="228">
        <v>13</v>
      </c>
      <c r="O6" s="193">
        <v>17</v>
      </c>
      <c r="P6" s="193">
        <v>10</v>
      </c>
      <c r="Q6" s="177">
        <v>0.22800000000000001</v>
      </c>
      <c r="R6" s="228">
        <v>12</v>
      </c>
      <c r="S6" s="193">
        <v>47</v>
      </c>
      <c r="T6" s="193">
        <v>4</v>
      </c>
      <c r="U6" s="177">
        <v>0.26800000000000002</v>
      </c>
      <c r="V6" s="228">
        <v>13</v>
      </c>
      <c r="W6" s="193">
        <v>44</v>
      </c>
      <c r="X6" s="193">
        <v>2</v>
      </c>
      <c r="Y6" s="177">
        <v>3.6999999999999998E-2</v>
      </c>
      <c r="Z6" s="228">
        <v>17</v>
      </c>
      <c r="AA6" s="193">
        <v>60</v>
      </c>
      <c r="AB6" s="193">
        <v>0</v>
      </c>
      <c r="AC6" s="177">
        <v>0.13800000000000001</v>
      </c>
      <c r="AD6" s="228">
        <v>10</v>
      </c>
      <c r="AE6" s="193">
        <v>37</v>
      </c>
      <c r="AF6" s="193">
        <v>2</v>
      </c>
      <c r="AG6" s="177">
        <v>2.3E-2</v>
      </c>
      <c r="AH6" s="228">
        <v>10</v>
      </c>
      <c r="AI6" s="193">
        <v>35</v>
      </c>
      <c r="AJ6" s="193">
        <v>4</v>
      </c>
      <c r="AK6" s="177">
        <v>0.112</v>
      </c>
      <c r="AL6" s="228">
        <v>13</v>
      </c>
      <c r="AM6" s="193">
        <v>45</v>
      </c>
      <c r="AN6" s="193">
        <v>2</v>
      </c>
      <c r="AO6" s="177">
        <v>0.107</v>
      </c>
      <c r="AP6" s="228">
        <f t="shared" si="0"/>
        <v>13.111111111111111</v>
      </c>
      <c r="AQ6" s="193">
        <f t="shared" si="0"/>
        <v>38.111111111111114</v>
      </c>
      <c r="AR6" s="193">
        <f t="shared" si="0"/>
        <v>7.8888888888888893</v>
      </c>
      <c r="AS6" s="177">
        <f t="shared" si="0"/>
        <v>0.12944444444444445</v>
      </c>
      <c r="AT6" s="228">
        <f t="shared" si="1"/>
        <v>11</v>
      </c>
      <c r="AU6" s="193">
        <f t="shared" si="1"/>
        <v>39</v>
      </c>
      <c r="AV6" s="193">
        <f t="shared" si="1"/>
        <v>2.6666666666666665</v>
      </c>
      <c r="AW6" s="177">
        <f t="shared" si="1"/>
        <v>8.0666666666666664E-2</v>
      </c>
      <c r="AX6" s="228">
        <v>13</v>
      </c>
      <c r="AY6" s="193">
        <v>300</v>
      </c>
      <c r="AZ6" s="193">
        <v>10</v>
      </c>
      <c r="BA6" s="177">
        <v>0.223</v>
      </c>
      <c r="BB6" s="229">
        <f t="shared" si="3"/>
        <v>1.1139433523068367</v>
      </c>
      <c r="BC6" s="177">
        <f t="shared" si="2"/>
        <v>2.4771212547196626</v>
      </c>
      <c r="BD6" s="177">
        <f t="shared" si="2"/>
        <v>1</v>
      </c>
      <c r="BE6" s="177">
        <f t="shared" si="2"/>
        <v>-0.65169513695183934</v>
      </c>
      <c r="BF6" s="230">
        <v>62</v>
      </c>
    </row>
    <row r="7" spans="1:58" s="74" customFormat="1" ht="21.2" customHeight="1" x14ac:dyDescent="0.25">
      <c r="A7" s="226" t="s">
        <v>388</v>
      </c>
      <c r="B7" s="73" t="s">
        <v>868</v>
      </c>
      <c r="C7" s="193">
        <v>3</v>
      </c>
      <c r="D7" s="193" t="s">
        <v>605</v>
      </c>
      <c r="E7" s="193" t="s">
        <v>249</v>
      </c>
      <c r="F7" s="228">
        <v>15</v>
      </c>
      <c r="G7" s="193">
        <v>20</v>
      </c>
      <c r="H7" s="193">
        <v>17</v>
      </c>
      <c r="I7" s="177">
        <v>0.13200000000000001</v>
      </c>
      <c r="J7" s="228">
        <v>16</v>
      </c>
      <c r="K7" s="193">
        <v>24</v>
      </c>
      <c r="L7" s="193">
        <v>11</v>
      </c>
      <c r="M7" s="177">
        <v>0.13500000000000001</v>
      </c>
      <c r="N7" s="228">
        <v>12</v>
      </c>
      <c r="O7" s="193">
        <v>19</v>
      </c>
      <c r="P7" s="193">
        <v>5</v>
      </c>
      <c r="Q7" s="177">
        <v>8.7999999999999995E-2</v>
      </c>
      <c r="R7" s="228">
        <v>16</v>
      </c>
      <c r="S7" s="193">
        <v>68</v>
      </c>
      <c r="T7" s="193">
        <v>3</v>
      </c>
      <c r="U7" s="177">
        <v>1.5820000000000001</v>
      </c>
      <c r="V7" s="228">
        <v>12</v>
      </c>
      <c r="W7" s="193">
        <v>46</v>
      </c>
      <c r="X7" s="193">
        <v>3</v>
      </c>
      <c r="Y7" s="177">
        <v>0.187</v>
      </c>
      <c r="Z7" s="228">
        <v>10</v>
      </c>
      <c r="AA7" s="193">
        <v>35</v>
      </c>
      <c r="AB7" s="193">
        <v>2</v>
      </c>
      <c r="AC7" s="177">
        <v>0.54</v>
      </c>
      <c r="AD7" s="228">
        <v>11</v>
      </c>
      <c r="AE7" s="193">
        <v>39</v>
      </c>
      <c r="AF7" s="193">
        <v>1</v>
      </c>
      <c r="AG7" s="177">
        <v>0.182</v>
      </c>
      <c r="AH7" s="228">
        <v>11</v>
      </c>
      <c r="AI7" s="193">
        <v>41</v>
      </c>
      <c r="AJ7" s="193">
        <v>6</v>
      </c>
      <c r="AK7" s="177">
        <v>8.6999999999999994E-2</v>
      </c>
      <c r="AL7" s="228">
        <v>11</v>
      </c>
      <c r="AM7" s="193">
        <v>39</v>
      </c>
      <c r="AN7" s="193">
        <v>2</v>
      </c>
      <c r="AO7" s="177">
        <v>0.13500000000000001</v>
      </c>
      <c r="AP7" s="228">
        <f t="shared" si="0"/>
        <v>12.666666666666666</v>
      </c>
      <c r="AQ7" s="193">
        <f t="shared" si="0"/>
        <v>36.777777777777779</v>
      </c>
      <c r="AR7" s="193">
        <f t="shared" si="0"/>
        <v>5.5555555555555554</v>
      </c>
      <c r="AS7" s="177">
        <f t="shared" si="0"/>
        <v>0.34088888888888896</v>
      </c>
      <c r="AT7" s="228">
        <f t="shared" si="1"/>
        <v>11</v>
      </c>
      <c r="AU7" s="193">
        <f t="shared" si="1"/>
        <v>39.666666666666664</v>
      </c>
      <c r="AV7" s="193">
        <f t="shared" si="1"/>
        <v>3</v>
      </c>
      <c r="AW7" s="177">
        <f t="shared" si="1"/>
        <v>0.13466666666666668</v>
      </c>
      <c r="AX7" s="228">
        <v>10</v>
      </c>
      <c r="AY7" s="193">
        <v>136</v>
      </c>
      <c r="AZ7" s="193">
        <v>10</v>
      </c>
      <c r="BA7" s="177">
        <v>0.29499999999999998</v>
      </c>
      <c r="BB7" s="229">
        <f t="shared" si="3"/>
        <v>1</v>
      </c>
      <c r="BC7" s="177">
        <f t="shared" si="2"/>
        <v>2.1335389083702174</v>
      </c>
      <c r="BD7" s="177">
        <f t="shared" si="2"/>
        <v>1</v>
      </c>
      <c r="BE7" s="177">
        <f t="shared" si="2"/>
        <v>-0.53017798402183702</v>
      </c>
      <c r="BF7" s="230">
        <v>32</v>
      </c>
    </row>
    <row r="8" spans="1:58" s="74" customFormat="1" ht="21.2" customHeight="1" x14ac:dyDescent="0.25">
      <c r="A8" s="226" t="s">
        <v>374</v>
      </c>
      <c r="B8" s="73" t="s">
        <v>868</v>
      </c>
      <c r="C8" s="193">
        <v>3</v>
      </c>
      <c r="D8" s="193" t="s">
        <v>249</v>
      </c>
      <c r="E8" s="193" t="s">
        <v>603</v>
      </c>
      <c r="F8" s="390" t="s">
        <v>838</v>
      </c>
      <c r="G8" s="193"/>
      <c r="H8" s="193"/>
      <c r="I8" s="177"/>
      <c r="J8" s="228"/>
      <c r="K8" s="193"/>
      <c r="L8" s="193"/>
      <c r="M8" s="177"/>
      <c r="N8" s="228"/>
      <c r="O8" s="193"/>
      <c r="P8" s="193" t="s">
        <v>378</v>
      </c>
      <c r="Q8" s="177" t="s">
        <v>378</v>
      </c>
      <c r="R8" s="228" t="s">
        <v>378</v>
      </c>
      <c r="S8" s="193" t="s">
        <v>378</v>
      </c>
      <c r="T8" s="193" t="s">
        <v>378</v>
      </c>
      <c r="U8" s="177" t="s">
        <v>378</v>
      </c>
      <c r="V8" s="228" t="s">
        <v>378</v>
      </c>
      <c r="W8" s="193" t="s">
        <v>378</v>
      </c>
      <c r="X8" s="193" t="s">
        <v>378</v>
      </c>
      <c r="Y8" s="177" t="s">
        <v>378</v>
      </c>
      <c r="Z8" s="228" t="s">
        <v>378</v>
      </c>
      <c r="AA8" s="193" t="s">
        <v>378</v>
      </c>
      <c r="AB8" s="193" t="s">
        <v>378</v>
      </c>
      <c r="AC8" s="177" t="s">
        <v>378</v>
      </c>
      <c r="AD8" s="228" t="s">
        <v>378</v>
      </c>
      <c r="AE8" s="193" t="s">
        <v>378</v>
      </c>
      <c r="AF8" s="193" t="s">
        <v>378</v>
      </c>
      <c r="AG8" s="177" t="s">
        <v>378</v>
      </c>
      <c r="AH8" s="228" t="s">
        <v>378</v>
      </c>
      <c r="AI8" s="193" t="s">
        <v>378</v>
      </c>
      <c r="AJ8" s="193" t="s">
        <v>378</v>
      </c>
      <c r="AK8" s="177" t="s">
        <v>378</v>
      </c>
      <c r="AL8" s="228" t="s">
        <v>378</v>
      </c>
      <c r="AM8" s="193" t="s">
        <v>378</v>
      </c>
      <c r="AN8" s="193" t="s">
        <v>378</v>
      </c>
      <c r="AO8" s="177" t="s">
        <v>378</v>
      </c>
      <c r="AP8" s="228"/>
      <c r="AQ8" s="193"/>
      <c r="AR8" s="193"/>
      <c r="AS8" s="177"/>
      <c r="AT8" s="228"/>
      <c r="AU8" s="193"/>
      <c r="AV8" s="193"/>
      <c r="AW8" s="177"/>
      <c r="AX8" s="228" t="s">
        <v>378</v>
      </c>
      <c r="AY8" s="193" t="s">
        <v>378</v>
      </c>
      <c r="AZ8" s="193" t="s">
        <v>378</v>
      </c>
      <c r="BA8" s="177" t="s">
        <v>378</v>
      </c>
      <c r="BB8" s="229"/>
      <c r="BC8" s="177"/>
      <c r="BD8" s="177"/>
      <c r="BE8" s="177"/>
      <c r="BF8" s="230" t="s">
        <v>378</v>
      </c>
    </row>
    <row r="9" spans="1:58" s="74" customFormat="1" ht="21.2" customHeight="1" x14ac:dyDescent="0.25">
      <c r="A9" s="226" t="s">
        <v>375</v>
      </c>
      <c r="B9" s="73" t="s">
        <v>868</v>
      </c>
      <c r="C9" s="193">
        <v>5</v>
      </c>
      <c r="D9" s="193" t="s">
        <v>249</v>
      </c>
      <c r="E9" s="193" t="s">
        <v>249</v>
      </c>
      <c r="F9" s="228">
        <v>19</v>
      </c>
      <c r="G9" s="193">
        <v>48</v>
      </c>
      <c r="H9" s="193">
        <v>8</v>
      </c>
      <c r="I9" s="177">
        <v>0.44</v>
      </c>
      <c r="J9" s="228">
        <v>19</v>
      </c>
      <c r="K9" s="193">
        <v>33</v>
      </c>
      <c r="L9" s="193">
        <v>46</v>
      </c>
      <c r="M9" s="177">
        <v>0.06</v>
      </c>
      <c r="N9" s="228">
        <v>17</v>
      </c>
      <c r="O9" s="193">
        <v>34</v>
      </c>
      <c r="P9" s="193">
        <v>27</v>
      </c>
      <c r="Q9" s="177">
        <v>1.33</v>
      </c>
      <c r="R9" s="228">
        <v>12</v>
      </c>
      <c r="S9" s="193">
        <v>50</v>
      </c>
      <c r="T9" s="193">
        <v>11</v>
      </c>
      <c r="U9" s="177">
        <v>0.82799999999999996</v>
      </c>
      <c r="V9" s="228">
        <v>11</v>
      </c>
      <c r="W9" s="193">
        <v>34</v>
      </c>
      <c r="X9" s="193">
        <v>5</v>
      </c>
      <c r="Y9" s="177">
        <v>0.64200000000000002</v>
      </c>
      <c r="Z9" s="228">
        <v>12</v>
      </c>
      <c r="AA9" s="193">
        <v>41</v>
      </c>
      <c r="AB9" s="193">
        <v>3</v>
      </c>
      <c r="AC9" s="177">
        <v>0.77500000000000002</v>
      </c>
      <c r="AD9" s="228">
        <v>10</v>
      </c>
      <c r="AE9" s="193">
        <v>33</v>
      </c>
      <c r="AF9" s="193">
        <v>2</v>
      </c>
      <c r="AG9" s="177">
        <v>0.66300000000000003</v>
      </c>
      <c r="AH9" s="228">
        <v>15</v>
      </c>
      <c r="AI9" s="193">
        <v>79</v>
      </c>
      <c r="AJ9" s="193">
        <v>43</v>
      </c>
      <c r="AK9" s="177">
        <v>1.022</v>
      </c>
      <c r="AL9" s="228">
        <v>11</v>
      </c>
      <c r="AM9" s="193">
        <v>39</v>
      </c>
      <c r="AN9" s="193">
        <v>12</v>
      </c>
      <c r="AO9" s="177">
        <v>0.50800000000000001</v>
      </c>
      <c r="AP9" s="228">
        <f t="shared" si="0"/>
        <v>14</v>
      </c>
      <c r="AQ9" s="193">
        <f t="shared" si="0"/>
        <v>43.444444444444443</v>
      </c>
      <c r="AR9" s="193">
        <f t="shared" si="0"/>
        <v>17.444444444444443</v>
      </c>
      <c r="AS9" s="177">
        <f t="shared" si="0"/>
        <v>0.69644444444444453</v>
      </c>
      <c r="AT9" s="228">
        <f t="shared" si="1"/>
        <v>12</v>
      </c>
      <c r="AU9" s="193">
        <f t="shared" si="1"/>
        <v>50.333333333333336</v>
      </c>
      <c r="AV9" s="193">
        <f t="shared" si="1"/>
        <v>19</v>
      </c>
      <c r="AW9" s="177">
        <f t="shared" si="1"/>
        <v>0.73099999999999998</v>
      </c>
      <c r="AX9" s="228">
        <v>10</v>
      </c>
      <c r="AY9" s="193">
        <v>145</v>
      </c>
      <c r="AZ9" s="193">
        <v>10</v>
      </c>
      <c r="BA9" s="177">
        <v>0.75</v>
      </c>
      <c r="BB9" s="229">
        <f t="shared" si="3"/>
        <v>1</v>
      </c>
      <c r="BC9" s="177">
        <f t="shared" si="2"/>
        <v>2.1613680022349748</v>
      </c>
      <c r="BD9" s="177">
        <f t="shared" si="2"/>
        <v>1</v>
      </c>
      <c r="BE9" s="177">
        <f t="shared" si="2"/>
        <v>-0.12493873660829995</v>
      </c>
      <c r="BF9" s="230">
        <v>32</v>
      </c>
    </row>
    <row r="10" spans="1:58" s="74" customFormat="1" ht="21.2" customHeight="1" x14ac:dyDescent="0.25">
      <c r="A10" s="226" t="s">
        <v>383</v>
      </c>
      <c r="B10" s="73" t="s">
        <v>867</v>
      </c>
      <c r="C10" s="193">
        <v>7</v>
      </c>
      <c r="D10" s="193" t="s">
        <v>605</v>
      </c>
      <c r="E10" s="193" t="s">
        <v>249</v>
      </c>
      <c r="F10" s="228">
        <v>15</v>
      </c>
      <c r="G10" s="193">
        <v>29</v>
      </c>
      <c r="H10" s="193">
        <v>2</v>
      </c>
      <c r="I10" s="177">
        <v>0.55000000000000004</v>
      </c>
      <c r="J10" s="228">
        <v>16</v>
      </c>
      <c r="K10" s="193">
        <v>30</v>
      </c>
      <c r="L10" s="193">
        <v>3</v>
      </c>
      <c r="M10" s="177">
        <v>0.53800000000000003</v>
      </c>
      <c r="N10" s="228">
        <v>25</v>
      </c>
      <c r="O10" s="193">
        <v>37</v>
      </c>
      <c r="P10" s="193">
        <v>4</v>
      </c>
      <c r="Q10" s="177">
        <v>7.8E-2</v>
      </c>
      <c r="R10" s="228">
        <v>17</v>
      </c>
      <c r="S10" s="193">
        <v>63</v>
      </c>
      <c r="T10" s="193">
        <v>2</v>
      </c>
      <c r="U10" s="177">
        <v>0.39700000000000002</v>
      </c>
      <c r="V10" s="228">
        <v>16</v>
      </c>
      <c r="W10" s="193">
        <v>59</v>
      </c>
      <c r="X10" s="193">
        <v>3</v>
      </c>
      <c r="Y10" s="177">
        <v>0.377</v>
      </c>
      <c r="Z10" s="228">
        <v>13</v>
      </c>
      <c r="AA10" s="193">
        <v>54</v>
      </c>
      <c r="AB10" s="193">
        <v>5</v>
      </c>
      <c r="AC10" s="177">
        <v>0.39</v>
      </c>
      <c r="AD10" s="228">
        <v>13</v>
      </c>
      <c r="AE10" s="193">
        <v>46</v>
      </c>
      <c r="AF10" s="193">
        <v>4</v>
      </c>
      <c r="AG10" s="177">
        <v>0.48299999999999998</v>
      </c>
      <c r="AH10" s="228">
        <v>18</v>
      </c>
      <c r="AI10" s="193">
        <v>68</v>
      </c>
      <c r="AJ10" s="193">
        <v>9</v>
      </c>
      <c r="AK10" s="177">
        <v>0.28000000000000003</v>
      </c>
      <c r="AL10" s="228">
        <v>14</v>
      </c>
      <c r="AM10" s="193">
        <v>55</v>
      </c>
      <c r="AN10" s="193">
        <v>7</v>
      </c>
      <c r="AO10" s="177">
        <v>0.215</v>
      </c>
      <c r="AP10" s="228">
        <f t="shared" si="0"/>
        <v>16.333333333333332</v>
      </c>
      <c r="AQ10" s="193">
        <f t="shared" si="0"/>
        <v>49</v>
      </c>
      <c r="AR10" s="193">
        <f t="shared" si="0"/>
        <v>4.333333333333333</v>
      </c>
      <c r="AS10" s="177">
        <f t="shared" si="0"/>
        <v>0.36755555555555552</v>
      </c>
      <c r="AT10" s="228">
        <f t="shared" si="1"/>
        <v>15</v>
      </c>
      <c r="AU10" s="193">
        <f t="shared" si="1"/>
        <v>56.333333333333336</v>
      </c>
      <c r="AV10" s="193">
        <f t="shared" si="1"/>
        <v>6.666666666666667</v>
      </c>
      <c r="AW10" s="177">
        <f t="shared" si="1"/>
        <v>0.32600000000000001</v>
      </c>
      <c r="AX10" s="228">
        <v>10</v>
      </c>
      <c r="AY10" s="193">
        <v>173</v>
      </c>
      <c r="AZ10" s="193">
        <v>16</v>
      </c>
      <c r="BA10" s="177">
        <v>0.42699999999999999</v>
      </c>
      <c r="BB10" s="229">
        <f t="shared" si="3"/>
        <v>1</v>
      </c>
      <c r="BC10" s="177">
        <f t="shared" si="2"/>
        <v>2.2380461031287955</v>
      </c>
      <c r="BD10" s="177">
        <f t="shared" si="2"/>
        <v>1.2041199826559248</v>
      </c>
      <c r="BE10" s="177">
        <f t="shared" si="2"/>
        <v>-0.36957212497497616</v>
      </c>
      <c r="BF10" s="230">
        <v>32</v>
      </c>
    </row>
    <row r="11" spans="1:58" s="74" customFormat="1" ht="21.2" customHeight="1" x14ac:dyDescent="0.25">
      <c r="A11" s="226" t="s">
        <v>385</v>
      </c>
      <c r="B11" s="73" t="s">
        <v>867</v>
      </c>
      <c r="C11" s="193">
        <v>7</v>
      </c>
      <c r="D11" s="193" t="s">
        <v>605</v>
      </c>
      <c r="E11" s="193" t="s">
        <v>249</v>
      </c>
      <c r="F11" s="228">
        <v>16</v>
      </c>
      <c r="G11" s="193">
        <v>27</v>
      </c>
      <c r="H11" s="193">
        <v>3</v>
      </c>
      <c r="I11" s="177">
        <v>0.13700000000000001</v>
      </c>
      <c r="J11" s="228">
        <v>20</v>
      </c>
      <c r="K11" s="193">
        <v>37</v>
      </c>
      <c r="L11" s="193">
        <v>12</v>
      </c>
      <c r="M11" s="177">
        <v>0.11799999999999999</v>
      </c>
      <c r="N11" s="228">
        <v>17</v>
      </c>
      <c r="O11" s="193">
        <v>35</v>
      </c>
      <c r="P11" s="193">
        <v>1</v>
      </c>
      <c r="Q11" s="177">
        <v>0.113</v>
      </c>
      <c r="R11" s="228">
        <v>16</v>
      </c>
      <c r="S11" s="193">
        <v>67</v>
      </c>
      <c r="T11" s="193">
        <v>2</v>
      </c>
      <c r="U11" s="177">
        <v>0.152</v>
      </c>
      <c r="V11" s="228">
        <v>18</v>
      </c>
      <c r="W11" s="193">
        <v>69</v>
      </c>
      <c r="X11" s="193">
        <v>2</v>
      </c>
      <c r="Y11" s="177">
        <v>0.125</v>
      </c>
      <c r="Z11" s="228">
        <v>19</v>
      </c>
      <c r="AA11" s="193">
        <v>89</v>
      </c>
      <c r="AB11" s="193">
        <v>1</v>
      </c>
      <c r="AC11" s="177">
        <v>9.2999999999999999E-2</v>
      </c>
      <c r="AD11" s="228">
        <v>13</v>
      </c>
      <c r="AE11" s="193">
        <v>47</v>
      </c>
      <c r="AF11" s="193">
        <v>7</v>
      </c>
      <c r="AG11" s="177">
        <v>0.25</v>
      </c>
      <c r="AH11" s="228">
        <v>12</v>
      </c>
      <c r="AI11" s="193">
        <v>40</v>
      </c>
      <c r="AJ11" s="193">
        <v>3</v>
      </c>
      <c r="AK11" s="177">
        <v>0.41</v>
      </c>
      <c r="AL11" s="228">
        <v>15</v>
      </c>
      <c r="AM11" s="193">
        <v>48</v>
      </c>
      <c r="AN11" s="193">
        <v>1</v>
      </c>
      <c r="AO11" s="177">
        <v>0.38500000000000001</v>
      </c>
      <c r="AP11" s="228">
        <f t="shared" si="0"/>
        <v>16.222222222222221</v>
      </c>
      <c r="AQ11" s="193">
        <f t="shared" si="0"/>
        <v>51</v>
      </c>
      <c r="AR11" s="193">
        <f t="shared" si="0"/>
        <v>3.5555555555555554</v>
      </c>
      <c r="AS11" s="177">
        <f t="shared" si="0"/>
        <v>0.1981111111111111</v>
      </c>
      <c r="AT11" s="228">
        <f t="shared" si="1"/>
        <v>13.333333333333334</v>
      </c>
      <c r="AU11" s="193">
        <f t="shared" si="1"/>
        <v>45</v>
      </c>
      <c r="AV11" s="193">
        <f t="shared" si="1"/>
        <v>3.6666666666666665</v>
      </c>
      <c r="AW11" s="177">
        <f t="shared" si="1"/>
        <v>0.34833333333333333</v>
      </c>
      <c r="AX11" s="228">
        <v>14</v>
      </c>
      <c r="AY11" s="193">
        <v>389</v>
      </c>
      <c r="AZ11" s="193">
        <v>8</v>
      </c>
      <c r="BA11" s="177">
        <v>0.315</v>
      </c>
      <c r="BB11" s="229">
        <f t="shared" si="3"/>
        <v>1.146128035678238</v>
      </c>
      <c r="BC11" s="177">
        <f t="shared" si="2"/>
        <v>2.5899496013257077</v>
      </c>
      <c r="BD11" s="177">
        <f t="shared" si="2"/>
        <v>0.90308998699194354</v>
      </c>
      <c r="BE11" s="177">
        <f t="shared" si="2"/>
        <v>-0.50168944621039946</v>
      </c>
      <c r="BF11" s="230">
        <v>77</v>
      </c>
    </row>
    <row r="12" spans="1:58" s="74" customFormat="1" ht="21.2" customHeight="1" x14ac:dyDescent="0.25">
      <c r="A12" s="233"/>
      <c r="B12" s="233"/>
      <c r="C12" s="234"/>
      <c r="D12" s="234"/>
      <c r="E12" s="234"/>
      <c r="F12" s="235"/>
      <c r="I12" s="177"/>
      <c r="J12" s="235"/>
      <c r="M12" s="177"/>
      <c r="N12" s="235"/>
      <c r="Q12" s="177"/>
      <c r="R12" s="235"/>
      <c r="U12" s="177"/>
      <c r="V12" s="235"/>
      <c r="Y12" s="177"/>
      <c r="Z12" s="235"/>
      <c r="AC12" s="177"/>
      <c r="AD12" s="235"/>
      <c r="AG12" s="177"/>
      <c r="AH12" s="235"/>
      <c r="AK12" s="177"/>
      <c r="AL12" s="235"/>
      <c r="AO12" s="177"/>
      <c r="AP12" s="235"/>
      <c r="AS12" s="177"/>
      <c r="AT12" s="235"/>
      <c r="AW12" s="177"/>
      <c r="AX12" s="235"/>
      <c r="BA12" s="177"/>
      <c r="BB12" s="236"/>
      <c r="BF12" s="237"/>
    </row>
    <row r="13" spans="1:58" s="74" customFormat="1" ht="21.2" customHeight="1" x14ac:dyDescent="0.25">
      <c r="A13" s="233"/>
      <c r="B13" s="233"/>
      <c r="C13" s="234"/>
      <c r="D13" s="234"/>
      <c r="E13" s="234"/>
      <c r="F13" s="235"/>
      <c r="I13" s="177"/>
      <c r="J13" s="235"/>
      <c r="M13" s="177"/>
      <c r="N13" s="235"/>
      <c r="Q13" s="177"/>
      <c r="R13" s="235"/>
      <c r="U13" s="177"/>
      <c r="V13" s="235"/>
      <c r="Y13" s="177"/>
      <c r="Z13" s="235"/>
      <c r="AC13" s="177"/>
      <c r="AD13" s="235"/>
      <c r="AG13" s="177"/>
      <c r="AH13" s="235"/>
      <c r="AK13" s="177"/>
      <c r="AL13" s="235"/>
      <c r="AO13" s="177"/>
      <c r="AP13" s="235"/>
      <c r="AS13" s="177"/>
      <c r="AT13" s="235"/>
      <c r="AW13" s="177"/>
      <c r="AX13" s="235"/>
      <c r="BA13" s="177"/>
      <c r="BB13" s="236"/>
      <c r="BF13" s="237"/>
    </row>
    <row r="14" spans="1:58" s="74" customFormat="1" ht="21.2" customHeight="1" x14ac:dyDescent="0.25">
      <c r="A14" s="233"/>
      <c r="B14" s="233"/>
      <c r="C14" s="234"/>
      <c r="D14" s="234"/>
      <c r="E14" s="234"/>
      <c r="F14" s="235"/>
      <c r="I14" s="177"/>
      <c r="J14" s="235"/>
      <c r="M14" s="177"/>
      <c r="N14" s="235"/>
      <c r="Q14" s="177"/>
      <c r="R14" s="235"/>
      <c r="U14" s="177"/>
      <c r="V14" s="235"/>
      <c r="Y14" s="177"/>
      <c r="Z14" s="235"/>
      <c r="AC14" s="177"/>
      <c r="AD14" s="235"/>
      <c r="AG14" s="177"/>
      <c r="AH14" s="235"/>
      <c r="AK14" s="177"/>
      <c r="AL14" s="235"/>
      <c r="AO14" s="177"/>
      <c r="AP14" s="235"/>
      <c r="AS14" s="177"/>
      <c r="AT14" s="235"/>
      <c r="AW14" s="177"/>
      <c r="AX14" s="235"/>
      <c r="BA14" s="177"/>
      <c r="BB14" s="236"/>
      <c r="BF14" s="237"/>
    </row>
    <row r="15" spans="1:58" s="74" customFormat="1" ht="21.2" customHeight="1" x14ac:dyDescent="0.25">
      <c r="A15" s="226" t="s">
        <v>380</v>
      </c>
      <c r="B15" s="73" t="s">
        <v>867</v>
      </c>
      <c r="C15" s="193">
        <v>6</v>
      </c>
      <c r="D15" s="193" t="s">
        <v>605</v>
      </c>
      <c r="E15" s="193" t="s">
        <v>250</v>
      </c>
      <c r="F15" s="228">
        <v>13</v>
      </c>
      <c r="G15" s="193">
        <v>26</v>
      </c>
      <c r="H15" s="193">
        <v>3</v>
      </c>
      <c r="I15" s="177">
        <v>0.16700000000000001</v>
      </c>
      <c r="J15" s="228">
        <v>12</v>
      </c>
      <c r="K15" s="193">
        <v>24</v>
      </c>
      <c r="L15" s="193">
        <v>1</v>
      </c>
      <c r="M15" s="177">
        <v>0.122</v>
      </c>
      <c r="N15" s="228">
        <v>15</v>
      </c>
      <c r="O15" s="193">
        <v>25</v>
      </c>
      <c r="P15" s="193">
        <v>3</v>
      </c>
      <c r="Q15" s="177">
        <v>0.39700000000000002</v>
      </c>
      <c r="R15" s="228">
        <v>17</v>
      </c>
      <c r="S15" s="193">
        <v>63</v>
      </c>
      <c r="T15" s="193">
        <v>8</v>
      </c>
      <c r="U15" s="177">
        <v>0.06</v>
      </c>
      <c r="V15" s="228">
        <v>14</v>
      </c>
      <c r="W15" s="193">
        <v>55</v>
      </c>
      <c r="X15" s="193">
        <v>7</v>
      </c>
      <c r="Y15" s="177">
        <v>0.20200000000000001</v>
      </c>
      <c r="Z15" s="228">
        <v>15</v>
      </c>
      <c r="AA15" s="193">
        <v>53</v>
      </c>
      <c r="AB15" s="193">
        <v>6</v>
      </c>
      <c r="AC15" s="177">
        <v>0.153</v>
      </c>
      <c r="AD15" s="228">
        <v>12</v>
      </c>
      <c r="AE15" s="193">
        <v>42</v>
      </c>
      <c r="AF15" s="193">
        <v>1</v>
      </c>
      <c r="AG15" s="177">
        <v>0.8</v>
      </c>
      <c r="AH15" s="228">
        <v>15</v>
      </c>
      <c r="AI15" s="193">
        <v>49</v>
      </c>
      <c r="AJ15" s="193">
        <v>1</v>
      </c>
      <c r="AK15" s="177">
        <v>0.56299999999999994</v>
      </c>
      <c r="AL15" s="228">
        <v>15</v>
      </c>
      <c r="AM15" s="193">
        <v>55</v>
      </c>
      <c r="AN15" s="193">
        <v>1</v>
      </c>
      <c r="AO15" s="177">
        <v>0.53700000000000003</v>
      </c>
      <c r="AP15" s="228">
        <f t="shared" ref="AP15:AS18" si="4">AVERAGE(F15,J15,N15,R15,V15,Z15,AD15,AH15,AL15)</f>
        <v>14.222222222222221</v>
      </c>
      <c r="AQ15" s="193">
        <f t="shared" si="4"/>
        <v>43.555555555555557</v>
      </c>
      <c r="AR15" s="193">
        <f t="shared" si="4"/>
        <v>3.4444444444444446</v>
      </c>
      <c r="AS15" s="177">
        <f t="shared" si="4"/>
        <v>0.33344444444444443</v>
      </c>
      <c r="AT15" s="228">
        <v>11</v>
      </c>
      <c r="AU15" s="193">
        <v>185</v>
      </c>
      <c r="AV15" s="193">
        <v>10</v>
      </c>
      <c r="AW15" s="177">
        <v>0.34699999999999998</v>
      </c>
      <c r="AX15" s="228">
        <v>13</v>
      </c>
      <c r="AY15" s="193">
        <v>324</v>
      </c>
      <c r="AZ15" s="193">
        <v>6</v>
      </c>
      <c r="BA15" s="177">
        <v>0.35299999999999998</v>
      </c>
      <c r="BB15" s="229">
        <f t="shared" ref="BB15:BE18" si="5">LOG(AX15)</f>
        <v>1.1139433523068367</v>
      </c>
      <c r="BC15" s="177">
        <f t="shared" si="5"/>
        <v>2.510545010206612</v>
      </c>
      <c r="BD15" s="177">
        <f t="shared" si="5"/>
        <v>0.77815125038364363</v>
      </c>
      <c r="BE15" s="177">
        <f t="shared" si="5"/>
        <v>-0.45222529461217748</v>
      </c>
      <c r="BF15" s="230">
        <v>40</v>
      </c>
    </row>
    <row r="16" spans="1:58" s="74" customFormat="1" ht="21.2" customHeight="1" x14ac:dyDescent="0.25">
      <c r="A16" s="226" t="s">
        <v>382</v>
      </c>
      <c r="B16" s="73" t="s">
        <v>867</v>
      </c>
      <c r="C16" s="193">
        <v>6</v>
      </c>
      <c r="D16" s="193" t="s">
        <v>605</v>
      </c>
      <c r="E16" s="193" t="s">
        <v>250</v>
      </c>
      <c r="F16" s="228">
        <v>15</v>
      </c>
      <c r="G16" s="193">
        <v>17</v>
      </c>
      <c r="H16" s="193">
        <v>1</v>
      </c>
      <c r="I16" s="177">
        <v>0.78200000000000003</v>
      </c>
      <c r="J16" s="228">
        <v>12</v>
      </c>
      <c r="K16" s="193">
        <v>16</v>
      </c>
      <c r="L16" s="193">
        <v>3</v>
      </c>
      <c r="M16" s="177">
        <v>0.223</v>
      </c>
      <c r="N16" s="228">
        <v>10</v>
      </c>
      <c r="O16" s="193">
        <v>14</v>
      </c>
      <c r="P16" s="193">
        <v>1</v>
      </c>
      <c r="Q16" s="177">
        <v>0.19700000000000001</v>
      </c>
      <c r="R16" s="228">
        <v>9</v>
      </c>
      <c r="S16" s="193">
        <v>36</v>
      </c>
      <c r="T16" s="193">
        <v>4</v>
      </c>
      <c r="U16" s="177">
        <v>2.8000000000000001E-2</v>
      </c>
      <c r="V16" s="228">
        <v>10</v>
      </c>
      <c r="W16" s="193">
        <v>38</v>
      </c>
      <c r="X16" s="193">
        <v>3</v>
      </c>
      <c r="Y16" s="177">
        <v>0.188</v>
      </c>
      <c r="Z16" s="228">
        <v>11</v>
      </c>
      <c r="AA16" s="193">
        <v>45</v>
      </c>
      <c r="AB16" s="193">
        <v>4</v>
      </c>
      <c r="AC16" s="177">
        <v>2.7E-2</v>
      </c>
      <c r="AD16" s="228">
        <v>8</v>
      </c>
      <c r="AE16" s="193">
        <v>29</v>
      </c>
      <c r="AF16" s="193">
        <v>2</v>
      </c>
      <c r="AG16" s="177">
        <v>0.13500000000000001</v>
      </c>
      <c r="AH16" s="228">
        <v>9</v>
      </c>
      <c r="AI16" s="193">
        <v>31</v>
      </c>
      <c r="AJ16" s="193">
        <v>0</v>
      </c>
      <c r="AK16" s="177">
        <v>3.0950000000000002</v>
      </c>
      <c r="AL16" s="228">
        <v>8</v>
      </c>
      <c r="AM16" s="193">
        <v>29</v>
      </c>
      <c r="AN16" s="193">
        <v>0</v>
      </c>
      <c r="AO16" s="177">
        <v>0.65200000000000002</v>
      </c>
      <c r="AP16" s="228">
        <f t="shared" si="4"/>
        <v>10.222222222222221</v>
      </c>
      <c r="AQ16" s="193">
        <f t="shared" si="4"/>
        <v>28.333333333333332</v>
      </c>
      <c r="AR16" s="193">
        <f t="shared" si="4"/>
        <v>2</v>
      </c>
      <c r="AS16" s="177">
        <f t="shared" si="4"/>
        <v>0.59188888888888902</v>
      </c>
      <c r="AT16" s="228">
        <v>10</v>
      </c>
      <c r="AU16" s="193">
        <v>127</v>
      </c>
      <c r="AV16" s="193">
        <v>4</v>
      </c>
      <c r="AW16" s="177">
        <v>0.20799999999999999</v>
      </c>
      <c r="AX16" s="235">
        <v>12</v>
      </c>
      <c r="AY16" s="74">
        <v>235</v>
      </c>
      <c r="AZ16" s="74">
        <v>8</v>
      </c>
      <c r="BA16" s="177">
        <v>1.3149999999999999</v>
      </c>
      <c r="BB16" s="229">
        <f t="shared" si="5"/>
        <v>1.0791812460476249</v>
      </c>
      <c r="BC16" s="177">
        <f t="shared" si="5"/>
        <v>2.3710678622717363</v>
      </c>
      <c r="BD16" s="177">
        <f t="shared" si="5"/>
        <v>0.90308998699194354</v>
      </c>
      <c r="BE16" s="177">
        <f t="shared" si="5"/>
        <v>0.11892575282577665</v>
      </c>
      <c r="BF16" s="237">
        <v>32</v>
      </c>
    </row>
    <row r="17" spans="1:58" s="74" customFormat="1" ht="21.2" customHeight="1" x14ac:dyDescent="0.25">
      <c r="A17" s="226" t="s">
        <v>376</v>
      </c>
      <c r="B17" s="73" t="s">
        <v>868</v>
      </c>
      <c r="C17" s="193">
        <v>1</v>
      </c>
      <c r="D17" s="193" t="s">
        <v>249</v>
      </c>
      <c r="E17" s="193" t="s">
        <v>250</v>
      </c>
      <c r="F17" s="228">
        <v>19</v>
      </c>
      <c r="G17" s="193">
        <v>26</v>
      </c>
      <c r="H17" s="193">
        <v>1</v>
      </c>
      <c r="I17" s="177">
        <v>1.2729999999999999</v>
      </c>
      <c r="J17" s="228">
        <v>18</v>
      </c>
      <c r="K17" s="193">
        <v>26</v>
      </c>
      <c r="L17" s="193">
        <v>6</v>
      </c>
      <c r="M17" s="177">
        <v>0.112</v>
      </c>
      <c r="N17" s="228">
        <v>15</v>
      </c>
      <c r="O17" s="193">
        <v>22</v>
      </c>
      <c r="P17" s="193">
        <v>7</v>
      </c>
      <c r="Q17" s="177">
        <v>0.67800000000000005</v>
      </c>
      <c r="R17" s="228">
        <v>11</v>
      </c>
      <c r="S17" s="193">
        <v>38</v>
      </c>
      <c r="T17" s="193">
        <v>5</v>
      </c>
      <c r="U17" s="177">
        <v>0.28299999999999997</v>
      </c>
      <c r="V17" s="228">
        <v>11</v>
      </c>
      <c r="W17" s="193">
        <v>38</v>
      </c>
      <c r="X17" s="193">
        <v>5</v>
      </c>
      <c r="Y17" s="177">
        <v>0.34799999999999998</v>
      </c>
      <c r="Z17" s="228">
        <v>12</v>
      </c>
      <c r="AA17" s="193">
        <v>41</v>
      </c>
      <c r="AB17" s="193">
        <v>2</v>
      </c>
      <c r="AC17" s="177">
        <v>0.11799999999999999</v>
      </c>
      <c r="AD17" s="228">
        <v>12</v>
      </c>
      <c r="AE17" s="193">
        <v>38</v>
      </c>
      <c r="AF17" s="193">
        <v>2</v>
      </c>
      <c r="AG17" s="177">
        <v>0.19500000000000001</v>
      </c>
      <c r="AH17" s="228">
        <v>10</v>
      </c>
      <c r="AI17" s="193">
        <v>33</v>
      </c>
      <c r="AJ17" s="193">
        <v>2</v>
      </c>
      <c r="AK17" s="177">
        <v>0.42699999999999999</v>
      </c>
      <c r="AL17" s="228">
        <v>10</v>
      </c>
      <c r="AM17" s="193">
        <v>36</v>
      </c>
      <c r="AN17" s="193">
        <v>0</v>
      </c>
      <c r="AO17" s="177">
        <v>0.41</v>
      </c>
      <c r="AP17" s="228">
        <f t="shared" si="4"/>
        <v>13.111111111111111</v>
      </c>
      <c r="AQ17" s="193">
        <f t="shared" si="4"/>
        <v>33.111111111111114</v>
      </c>
      <c r="AR17" s="193">
        <f t="shared" si="4"/>
        <v>3.3333333333333335</v>
      </c>
      <c r="AS17" s="177">
        <f t="shared" si="4"/>
        <v>0.42711111111111111</v>
      </c>
      <c r="AT17" s="228">
        <v>8</v>
      </c>
      <c r="AU17" s="193">
        <v>88</v>
      </c>
      <c r="AV17" s="193">
        <v>7</v>
      </c>
      <c r="AW17" s="177">
        <v>0.78800000000000003</v>
      </c>
      <c r="AX17" s="228">
        <v>10</v>
      </c>
      <c r="AY17" s="193">
        <v>153</v>
      </c>
      <c r="AZ17" s="193">
        <v>1</v>
      </c>
      <c r="BA17" s="177">
        <v>0.29699999999999999</v>
      </c>
      <c r="BB17" s="229">
        <f t="shared" si="5"/>
        <v>1</v>
      </c>
      <c r="BC17" s="177">
        <f t="shared" si="5"/>
        <v>2.1846914308175989</v>
      </c>
      <c r="BD17" s="177">
        <f t="shared" si="5"/>
        <v>0</v>
      </c>
      <c r="BE17" s="177">
        <f t="shared" si="5"/>
        <v>-0.52724355068278772</v>
      </c>
      <c r="BF17" s="230">
        <v>20</v>
      </c>
    </row>
    <row r="18" spans="1:58" s="74" customFormat="1" ht="21.2" customHeight="1" x14ac:dyDescent="0.25">
      <c r="A18" s="226" t="s">
        <v>377</v>
      </c>
      <c r="B18" s="73" t="s">
        <v>868</v>
      </c>
      <c r="C18" s="193">
        <v>1</v>
      </c>
      <c r="D18" s="193" t="s">
        <v>249</v>
      </c>
      <c r="E18" s="193" t="s">
        <v>250</v>
      </c>
      <c r="F18" s="228">
        <v>9</v>
      </c>
      <c r="G18" s="193">
        <v>9</v>
      </c>
      <c r="H18" s="193">
        <v>1</v>
      </c>
      <c r="I18" s="177">
        <v>0.96699999999999997</v>
      </c>
      <c r="J18" s="228">
        <v>18</v>
      </c>
      <c r="K18" s="193">
        <v>22</v>
      </c>
      <c r="L18" s="193">
        <v>1</v>
      </c>
      <c r="M18" s="177">
        <v>0.13300000000000001</v>
      </c>
      <c r="N18" s="228">
        <v>12</v>
      </c>
      <c r="O18" s="193">
        <v>16</v>
      </c>
      <c r="P18" s="193">
        <v>2</v>
      </c>
      <c r="Q18" s="177">
        <v>0.17699999999999999</v>
      </c>
      <c r="R18" s="228">
        <v>8</v>
      </c>
      <c r="S18" s="193">
        <v>27</v>
      </c>
      <c r="T18" s="193">
        <v>6</v>
      </c>
      <c r="U18" s="177">
        <v>0.28499999999999998</v>
      </c>
      <c r="V18" s="228">
        <v>12</v>
      </c>
      <c r="W18" s="193">
        <v>38</v>
      </c>
      <c r="X18" s="193">
        <v>5</v>
      </c>
      <c r="Y18" s="177">
        <v>0.36699999999999999</v>
      </c>
      <c r="Z18" s="228">
        <v>13</v>
      </c>
      <c r="AA18" s="193">
        <v>44</v>
      </c>
      <c r="AB18" s="193">
        <v>0</v>
      </c>
      <c r="AC18" s="177">
        <v>0.59299999999999997</v>
      </c>
      <c r="AD18" s="228">
        <v>11</v>
      </c>
      <c r="AE18" s="193">
        <v>34</v>
      </c>
      <c r="AF18" s="193">
        <v>3</v>
      </c>
      <c r="AG18" s="177">
        <v>7.2999999999999995E-2</v>
      </c>
      <c r="AH18" s="228">
        <v>10</v>
      </c>
      <c r="AI18" s="193">
        <v>34</v>
      </c>
      <c r="AJ18" s="193">
        <v>2</v>
      </c>
      <c r="AK18" s="177">
        <v>0.34699999999999998</v>
      </c>
      <c r="AL18" s="228">
        <v>10</v>
      </c>
      <c r="AM18" s="193">
        <v>31</v>
      </c>
      <c r="AN18" s="193">
        <v>0</v>
      </c>
      <c r="AO18" s="177">
        <v>0.32700000000000001</v>
      </c>
      <c r="AP18" s="228">
        <f t="shared" si="4"/>
        <v>11.444444444444445</v>
      </c>
      <c r="AQ18" s="193">
        <f t="shared" si="4"/>
        <v>28.333333333333332</v>
      </c>
      <c r="AR18" s="193">
        <f t="shared" si="4"/>
        <v>2.2222222222222223</v>
      </c>
      <c r="AS18" s="177">
        <f t="shared" si="4"/>
        <v>0.36322222222222222</v>
      </c>
      <c r="AT18" s="228">
        <v>11</v>
      </c>
      <c r="AU18" s="193">
        <v>170</v>
      </c>
      <c r="AV18" s="193">
        <v>2</v>
      </c>
      <c r="AW18" s="177">
        <v>0.22500000000000001</v>
      </c>
      <c r="AX18" s="228">
        <v>11</v>
      </c>
      <c r="AY18" s="193">
        <v>205</v>
      </c>
      <c r="AZ18" s="193">
        <v>4</v>
      </c>
      <c r="BA18" s="177">
        <v>0.19800000000000001</v>
      </c>
      <c r="BB18" s="229">
        <f t="shared" si="5"/>
        <v>1.0413926851582251</v>
      </c>
      <c r="BC18" s="177">
        <f t="shared" si="5"/>
        <v>2.3117538610557542</v>
      </c>
      <c r="BD18" s="177">
        <f t="shared" si="5"/>
        <v>0.6020599913279624</v>
      </c>
      <c r="BE18" s="177">
        <f t="shared" si="5"/>
        <v>-0.70333480973846885</v>
      </c>
      <c r="BF18" s="230">
        <v>40</v>
      </c>
    </row>
    <row r="19" spans="1:58" s="74" customFormat="1" ht="21.2" customHeight="1" x14ac:dyDescent="0.25">
      <c r="A19" s="226" t="s">
        <v>379</v>
      </c>
      <c r="B19" s="73" t="s">
        <v>868</v>
      </c>
      <c r="C19" s="193">
        <v>1</v>
      </c>
      <c r="D19" s="193" t="s">
        <v>249</v>
      </c>
      <c r="E19" s="193"/>
      <c r="F19" s="390" t="s">
        <v>391</v>
      </c>
      <c r="G19" s="193"/>
      <c r="H19" s="193"/>
      <c r="I19" s="177"/>
      <c r="J19" s="228" t="s">
        <v>378</v>
      </c>
      <c r="K19" s="193" t="s">
        <v>378</v>
      </c>
      <c r="L19" s="193" t="s">
        <v>378</v>
      </c>
      <c r="M19" s="177" t="s">
        <v>378</v>
      </c>
      <c r="N19" s="228" t="s">
        <v>378</v>
      </c>
      <c r="O19" s="193" t="s">
        <v>378</v>
      </c>
      <c r="P19" s="193" t="s">
        <v>378</v>
      </c>
      <c r="Q19" s="177" t="s">
        <v>378</v>
      </c>
      <c r="R19" s="228" t="s">
        <v>378</v>
      </c>
      <c r="S19" s="193" t="s">
        <v>378</v>
      </c>
      <c r="T19" s="193" t="s">
        <v>378</v>
      </c>
      <c r="U19" s="177" t="s">
        <v>378</v>
      </c>
      <c r="V19" s="228" t="s">
        <v>378</v>
      </c>
      <c r="W19" s="193" t="s">
        <v>378</v>
      </c>
      <c r="X19" s="193" t="s">
        <v>378</v>
      </c>
      <c r="Y19" s="177" t="s">
        <v>378</v>
      </c>
      <c r="Z19" s="228" t="s">
        <v>378</v>
      </c>
      <c r="AA19" s="193" t="s">
        <v>378</v>
      </c>
      <c r="AB19" s="193" t="s">
        <v>378</v>
      </c>
      <c r="AC19" s="177" t="s">
        <v>378</v>
      </c>
      <c r="AD19" s="228" t="s">
        <v>378</v>
      </c>
      <c r="AE19" s="193" t="s">
        <v>378</v>
      </c>
      <c r="AF19" s="193" t="s">
        <v>378</v>
      </c>
      <c r="AG19" s="177" t="s">
        <v>378</v>
      </c>
      <c r="AH19" s="228"/>
      <c r="AI19" s="193"/>
      <c r="AJ19" s="193"/>
      <c r="AK19" s="177"/>
      <c r="AL19" s="228"/>
      <c r="AM19" s="193"/>
      <c r="AN19" s="193"/>
      <c r="AO19" s="177"/>
      <c r="AP19" s="228"/>
      <c r="AQ19" s="193"/>
      <c r="AR19" s="193"/>
      <c r="AS19" s="177"/>
      <c r="AT19" s="228"/>
      <c r="AU19" s="193"/>
      <c r="AV19" s="193"/>
      <c r="AW19" s="177"/>
      <c r="AX19" s="228"/>
      <c r="AY19" s="193"/>
      <c r="AZ19" s="193"/>
      <c r="BA19" s="177"/>
      <c r="BB19" s="229"/>
      <c r="BC19" s="177"/>
      <c r="BD19" s="177"/>
      <c r="BE19" s="177"/>
      <c r="BF19" s="230"/>
    </row>
    <row r="20" spans="1:58" s="74" customFormat="1" ht="21.2" customHeight="1" x14ac:dyDescent="0.25">
      <c r="A20" s="226" t="s">
        <v>371</v>
      </c>
      <c r="B20" s="73" t="s">
        <v>867</v>
      </c>
      <c r="C20" s="193">
        <v>4</v>
      </c>
      <c r="D20" s="193" t="s">
        <v>249</v>
      </c>
      <c r="E20" s="193" t="s">
        <v>250</v>
      </c>
      <c r="F20" s="228">
        <v>15</v>
      </c>
      <c r="G20" s="193">
        <v>21</v>
      </c>
      <c r="H20" s="193">
        <v>1</v>
      </c>
      <c r="I20" s="177">
        <v>0.14699999999999999</v>
      </c>
      <c r="J20" s="228">
        <v>20</v>
      </c>
      <c r="K20" s="193">
        <v>46</v>
      </c>
      <c r="L20" s="193">
        <v>2</v>
      </c>
      <c r="M20" s="177">
        <v>0.19500000000000001</v>
      </c>
      <c r="N20" s="228">
        <v>15</v>
      </c>
      <c r="O20" s="193">
        <v>21</v>
      </c>
      <c r="P20" s="193">
        <v>2</v>
      </c>
      <c r="Q20" s="177">
        <v>0.28499999999999998</v>
      </c>
      <c r="R20" s="228">
        <v>14</v>
      </c>
      <c r="S20" s="193">
        <v>45</v>
      </c>
      <c r="T20" s="193">
        <v>2</v>
      </c>
      <c r="U20" s="177">
        <v>9.7000000000000003E-2</v>
      </c>
      <c r="V20" s="228">
        <v>12</v>
      </c>
      <c r="W20" s="193">
        <v>47</v>
      </c>
      <c r="X20" s="193">
        <v>3</v>
      </c>
      <c r="Y20" s="177">
        <v>0.23799999999999999</v>
      </c>
      <c r="Z20" s="228">
        <v>13</v>
      </c>
      <c r="AA20" s="193">
        <v>51</v>
      </c>
      <c r="AB20" s="193">
        <v>2</v>
      </c>
      <c r="AC20" s="177">
        <v>0.36199999999999999</v>
      </c>
      <c r="AD20" s="228">
        <v>15</v>
      </c>
      <c r="AE20" s="193">
        <v>52</v>
      </c>
      <c r="AF20" s="193">
        <v>7</v>
      </c>
      <c r="AG20" s="177">
        <v>0.40200000000000002</v>
      </c>
      <c r="AH20" s="228">
        <v>19</v>
      </c>
      <c r="AI20" s="193">
        <v>71</v>
      </c>
      <c r="AJ20" s="193">
        <v>0</v>
      </c>
      <c r="AK20" s="177">
        <v>0.26300000000000001</v>
      </c>
      <c r="AL20" s="228">
        <v>14</v>
      </c>
      <c r="AM20" s="193">
        <v>54</v>
      </c>
      <c r="AN20" s="193">
        <v>6</v>
      </c>
      <c r="AO20" s="177">
        <v>0.41299999999999998</v>
      </c>
      <c r="AP20" s="228">
        <f t="shared" ref="AP20:AS22" si="6">AVERAGE(F20,J20,N20,R20,V20,Z20,AD20,AH20,AL20)</f>
        <v>15.222222222222221</v>
      </c>
      <c r="AQ20" s="193">
        <f t="shared" si="6"/>
        <v>45.333333333333336</v>
      </c>
      <c r="AR20" s="193">
        <f t="shared" si="6"/>
        <v>2.7777777777777777</v>
      </c>
      <c r="AS20" s="177">
        <f t="shared" si="6"/>
        <v>0.26688888888888884</v>
      </c>
      <c r="AT20" s="228">
        <v>10</v>
      </c>
      <c r="AU20" s="193">
        <v>158</v>
      </c>
      <c r="AV20" s="193">
        <v>5</v>
      </c>
      <c r="AW20" s="177">
        <v>0.45300000000000001</v>
      </c>
      <c r="AX20" s="228">
        <v>10</v>
      </c>
      <c r="AY20" s="193">
        <v>153</v>
      </c>
      <c r="AZ20" s="193">
        <v>3</v>
      </c>
      <c r="BA20" s="177">
        <v>0.24</v>
      </c>
      <c r="BB20" s="229">
        <f t="shared" ref="BB20:BE22" si="7">LOG(AX20)</f>
        <v>1</v>
      </c>
      <c r="BC20" s="177">
        <f t="shared" si="7"/>
        <v>2.1846914308175989</v>
      </c>
      <c r="BD20" s="177">
        <f t="shared" si="7"/>
        <v>0.47712125471966244</v>
      </c>
      <c r="BE20" s="177">
        <f t="shared" si="7"/>
        <v>-0.61978875828839397</v>
      </c>
      <c r="BF20" s="230">
        <v>32</v>
      </c>
    </row>
    <row r="21" spans="1:58" s="74" customFormat="1" ht="21.2" customHeight="1" x14ac:dyDescent="0.25">
      <c r="A21" s="226" t="s">
        <v>372</v>
      </c>
      <c r="B21" s="73" t="s">
        <v>867</v>
      </c>
      <c r="C21" s="193">
        <v>4</v>
      </c>
      <c r="D21" s="193" t="s">
        <v>249</v>
      </c>
      <c r="E21" s="193" t="s">
        <v>250</v>
      </c>
      <c r="F21" s="228">
        <v>18</v>
      </c>
      <c r="G21" s="193">
        <v>30</v>
      </c>
      <c r="H21" s="193">
        <v>1</v>
      </c>
      <c r="I21" s="177">
        <v>0.107</v>
      </c>
      <c r="J21" s="228">
        <v>14</v>
      </c>
      <c r="K21" s="193">
        <v>21</v>
      </c>
      <c r="L21" s="193">
        <v>6</v>
      </c>
      <c r="M21" s="177">
        <v>8.7999999999999995E-2</v>
      </c>
      <c r="N21" s="228">
        <v>16</v>
      </c>
      <c r="O21" s="193">
        <v>25</v>
      </c>
      <c r="P21" s="193">
        <v>2</v>
      </c>
      <c r="Q21" s="177">
        <v>0.14000000000000001</v>
      </c>
      <c r="R21" s="228">
        <v>13</v>
      </c>
      <c r="S21" s="193">
        <v>47</v>
      </c>
      <c r="T21" s="193">
        <v>1</v>
      </c>
      <c r="U21" s="177">
        <v>0.108</v>
      </c>
      <c r="V21" s="228">
        <v>15</v>
      </c>
      <c r="W21" s="193">
        <v>51</v>
      </c>
      <c r="X21" s="193">
        <v>1</v>
      </c>
      <c r="Y21" s="177">
        <v>8.3000000000000004E-2</v>
      </c>
      <c r="Z21" s="228">
        <v>13</v>
      </c>
      <c r="AA21" s="193">
        <v>41</v>
      </c>
      <c r="AB21" s="193">
        <v>1</v>
      </c>
      <c r="AC21" s="177">
        <v>0.14499999999999999</v>
      </c>
      <c r="AD21" s="228">
        <v>12</v>
      </c>
      <c r="AE21" s="193">
        <v>43</v>
      </c>
      <c r="AF21" s="193">
        <v>3</v>
      </c>
      <c r="AG21" s="177">
        <v>0.107</v>
      </c>
      <c r="AH21" s="228">
        <v>13</v>
      </c>
      <c r="AI21" s="193">
        <v>42</v>
      </c>
      <c r="AJ21" s="193">
        <v>4</v>
      </c>
      <c r="AK21" s="177">
        <v>0.16300000000000001</v>
      </c>
      <c r="AL21" s="228">
        <v>11</v>
      </c>
      <c r="AM21" s="193">
        <v>37</v>
      </c>
      <c r="AN21" s="193">
        <v>0</v>
      </c>
      <c r="AO21" s="177">
        <v>0.16200000000000001</v>
      </c>
      <c r="AP21" s="228">
        <f t="shared" si="6"/>
        <v>13.888888888888889</v>
      </c>
      <c r="AQ21" s="193">
        <f t="shared" si="6"/>
        <v>37.444444444444443</v>
      </c>
      <c r="AR21" s="193">
        <f t="shared" si="6"/>
        <v>2.1111111111111112</v>
      </c>
      <c r="AS21" s="177">
        <f t="shared" si="6"/>
        <v>0.12255555555555556</v>
      </c>
      <c r="AT21" s="228">
        <v>12</v>
      </c>
      <c r="AU21" s="193">
        <v>223</v>
      </c>
      <c r="AV21" s="193">
        <v>3</v>
      </c>
      <c r="AW21" s="177">
        <v>0.46</v>
      </c>
      <c r="AX21" s="228">
        <v>11</v>
      </c>
      <c r="AY21" s="193">
        <v>182</v>
      </c>
      <c r="AZ21" s="193">
        <v>3</v>
      </c>
      <c r="BA21" s="177">
        <v>0.29199999999999998</v>
      </c>
      <c r="BB21" s="229">
        <f t="shared" si="7"/>
        <v>1.0413926851582251</v>
      </c>
      <c r="BC21" s="177">
        <f t="shared" si="7"/>
        <v>2.2600713879850747</v>
      </c>
      <c r="BD21" s="177">
        <f t="shared" si="7"/>
        <v>0.47712125471966244</v>
      </c>
      <c r="BE21" s="177">
        <f t="shared" si="7"/>
        <v>-0.53461714855158171</v>
      </c>
      <c r="BF21" s="230">
        <v>50</v>
      </c>
    </row>
    <row r="22" spans="1:58" s="74" customFormat="1" ht="21.2" customHeight="1" x14ac:dyDescent="0.25">
      <c r="A22" s="226" t="s">
        <v>373</v>
      </c>
      <c r="B22" s="73" t="s">
        <v>867</v>
      </c>
      <c r="C22" s="193">
        <v>4</v>
      </c>
      <c r="D22" s="193" t="s">
        <v>249</v>
      </c>
      <c r="E22" s="193" t="s">
        <v>250</v>
      </c>
      <c r="F22" s="228">
        <v>18</v>
      </c>
      <c r="G22" s="193">
        <v>30</v>
      </c>
      <c r="H22" s="193">
        <v>2</v>
      </c>
      <c r="I22" s="177">
        <v>0.307</v>
      </c>
      <c r="J22" s="228">
        <v>17</v>
      </c>
      <c r="K22" s="193">
        <v>26</v>
      </c>
      <c r="L22" s="193">
        <v>6</v>
      </c>
      <c r="M22" s="177">
        <v>0.69199999999999995</v>
      </c>
      <c r="N22" s="228">
        <v>17</v>
      </c>
      <c r="O22" s="193">
        <v>28</v>
      </c>
      <c r="P22" s="193">
        <v>3</v>
      </c>
      <c r="Q22" s="177">
        <v>0.20200000000000001</v>
      </c>
      <c r="R22" s="228">
        <v>8</v>
      </c>
      <c r="S22" s="193">
        <v>28</v>
      </c>
      <c r="T22" s="193">
        <v>3</v>
      </c>
      <c r="U22" s="177">
        <v>0.38300000000000001</v>
      </c>
      <c r="V22" s="228">
        <v>13</v>
      </c>
      <c r="W22" s="193">
        <v>43</v>
      </c>
      <c r="X22" s="193">
        <v>3</v>
      </c>
      <c r="Y22" s="177">
        <v>1.038</v>
      </c>
      <c r="Z22" s="228">
        <v>13</v>
      </c>
      <c r="AA22" s="193">
        <v>42</v>
      </c>
      <c r="AB22" s="193">
        <v>2</v>
      </c>
      <c r="AC22" s="177">
        <v>0.39200000000000002</v>
      </c>
      <c r="AD22" s="228">
        <v>13</v>
      </c>
      <c r="AE22" s="193">
        <v>50</v>
      </c>
      <c r="AF22" s="193">
        <v>1</v>
      </c>
      <c r="AG22" s="177">
        <v>0.16500000000000001</v>
      </c>
      <c r="AH22" s="228">
        <v>15</v>
      </c>
      <c r="AI22" s="193">
        <v>52</v>
      </c>
      <c r="AJ22" s="193">
        <v>1</v>
      </c>
      <c r="AK22" s="177">
        <v>0.32800000000000001</v>
      </c>
      <c r="AL22" s="228">
        <v>18</v>
      </c>
      <c r="AM22" s="193">
        <v>68</v>
      </c>
      <c r="AN22" s="193">
        <v>4</v>
      </c>
      <c r="AO22" s="177">
        <v>0.28499999999999998</v>
      </c>
      <c r="AP22" s="228">
        <f t="shared" si="6"/>
        <v>14.666666666666666</v>
      </c>
      <c r="AQ22" s="193">
        <f t="shared" si="6"/>
        <v>40.777777777777779</v>
      </c>
      <c r="AR22" s="193">
        <f t="shared" si="6"/>
        <v>2.7777777777777777</v>
      </c>
      <c r="AS22" s="177">
        <f t="shared" si="6"/>
        <v>0.42133333333333334</v>
      </c>
      <c r="AT22" s="228">
        <v>12</v>
      </c>
      <c r="AU22" s="193">
        <v>243</v>
      </c>
      <c r="AV22" s="193">
        <v>6</v>
      </c>
      <c r="AW22" s="177">
        <v>0.27300000000000002</v>
      </c>
      <c r="AX22" s="228">
        <v>12</v>
      </c>
      <c r="AY22" s="193">
        <v>266</v>
      </c>
      <c r="AZ22" s="193">
        <v>9</v>
      </c>
      <c r="BA22" s="177">
        <v>6.3E-2</v>
      </c>
      <c r="BB22" s="229">
        <f t="shared" si="7"/>
        <v>1.0791812460476249</v>
      </c>
      <c r="BC22" s="177">
        <f t="shared" si="7"/>
        <v>2.424881636631067</v>
      </c>
      <c r="BD22" s="177">
        <f t="shared" si="7"/>
        <v>0.95424250943932487</v>
      </c>
      <c r="BE22" s="177">
        <f t="shared" si="7"/>
        <v>-1.2006594505464183</v>
      </c>
      <c r="BF22" s="230">
        <v>50</v>
      </c>
    </row>
    <row r="23" spans="1:58" s="74" customFormat="1" ht="21.2" customHeight="1" x14ac:dyDescent="0.25">
      <c r="A23" s="233"/>
      <c r="B23" s="233"/>
      <c r="C23" s="234"/>
      <c r="D23" s="234"/>
      <c r="E23" s="234"/>
      <c r="F23" s="235"/>
      <c r="I23" s="177"/>
      <c r="J23" s="235"/>
      <c r="M23" s="177"/>
      <c r="N23" s="235"/>
      <c r="Q23" s="177"/>
      <c r="R23" s="235"/>
      <c r="U23" s="177"/>
      <c r="V23" s="235"/>
      <c r="Y23" s="177"/>
      <c r="Z23" s="235"/>
      <c r="AC23" s="177"/>
      <c r="AD23" s="235"/>
      <c r="AG23" s="177"/>
      <c r="AH23" s="235"/>
      <c r="AK23" s="177"/>
      <c r="AL23" s="235"/>
      <c r="AO23" s="177"/>
      <c r="AP23" s="235"/>
      <c r="AS23" s="177"/>
      <c r="AT23" s="235"/>
      <c r="AW23" s="177"/>
      <c r="AX23" s="235"/>
      <c r="BA23" s="177"/>
      <c r="BB23" s="236"/>
      <c r="BF23" s="237"/>
    </row>
    <row r="24" spans="1:58" s="74" customFormat="1" ht="21.2" customHeight="1" x14ac:dyDescent="0.25">
      <c r="A24" s="233"/>
      <c r="B24" s="233"/>
      <c r="C24" s="234"/>
      <c r="D24" s="234"/>
      <c r="E24" s="234"/>
      <c r="F24" s="235"/>
      <c r="I24" s="177"/>
      <c r="J24" s="235"/>
      <c r="M24" s="177"/>
      <c r="N24" s="235"/>
      <c r="Q24" s="177"/>
      <c r="R24" s="235"/>
      <c r="U24" s="177"/>
      <c r="V24" s="235"/>
      <c r="Y24" s="177"/>
      <c r="Z24" s="235"/>
      <c r="AC24" s="177"/>
      <c r="AD24" s="235"/>
      <c r="AG24" s="177"/>
      <c r="AH24" s="235"/>
      <c r="AK24" s="177"/>
      <c r="AL24" s="235"/>
      <c r="AO24" s="177"/>
      <c r="AP24" s="235"/>
      <c r="AS24" s="177"/>
      <c r="AT24" s="235"/>
      <c r="AW24" s="177"/>
      <c r="AX24" s="235"/>
      <c r="BA24" s="177"/>
      <c r="BB24" s="236"/>
      <c r="BF24" s="237"/>
    </row>
    <row r="25" spans="1:58" s="209" customFormat="1" ht="21.2" customHeight="1" x14ac:dyDescent="0.25">
      <c r="A25" s="238"/>
      <c r="B25" s="238" t="s">
        <v>249</v>
      </c>
      <c r="C25" s="210" t="s">
        <v>34</v>
      </c>
      <c r="D25" s="210"/>
      <c r="E25" s="210"/>
      <c r="F25" s="239">
        <f t="shared" ref="F25:AW25" si="8">AVERAGE(F4:F12)</f>
        <v>15.142857142857142</v>
      </c>
      <c r="G25" s="178">
        <f t="shared" si="8"/>
        <v>26.571428571428573</v>
      </c>
      <c r="H25" s="178">
        <f t="shared" si="8"/>
        <v>5.1428571428571432</v>
      </c>
      <c r="I25" s="178">
        <f t="shared" si="8"/>
        <v>0.2965714285714286</v>
      </c>
      <c r="J25" s="239">
        <f t="shared" si="8"/>
        <v>16.571428571428573</v>
      </c>
      <c r="K25" s="178">
        <f t="shared" si="8"/>
        <v>29.428571428571427</v>
      </c>
      <c r="L25" s="178">
        <f t="shared" si="8"/>
        <v>18</v>
      </c>
      <c r="M25" s="178">
        <f t="shared" si="8"/>
        <v>0.18271428571428569</v>
      </c>
      <c r="N25" s="239">
        <f t="shared" si="8"/>
        <v>15.714285714285714</v>
      </c>
      <c r="O25" s="178">
        <f t="shared" si="8"/>
        <v>25.571428571428573</v>
      </c>
      <c r="P25" s="178">
        <f t="shared" si="8"/>
        <v>7.1428571428571432</v>
      </c>
      <c r="Q25" s="178">
        <f t="shared" si="8"/>
        <v>0.30671428571428566</v>
      </c>
      <c r="R25" s="239">
        <f t="shared" si="8"/>
        <v>13.142857142857142</v>
      </c>
      <c r="S25" s="178">
        <f t="shared" si="8"/>
        <v>51.571428571428569</v>
      </c>
      <c r="T25" s="178">
        <f t="shared" si="8"/>
        <v>3.4285714285714284</v>
      </c>
      <c r="U25" s="178">
        <f t="shared" si="8"/>
        <v>0.49314285714285716</v>
      </c>
      <c r="V25" s="239">
        <f t="shared" si="8"/>
        <v>12.714285714285714</v>
      </c>
      <c r="W25" s="178">
        <f t="shared" si="8"/>
        <v>46.285714285714285</v>
      </c>
      <c r="X25" s="178">
        <f t="shared" si="8"/>
        <v>3.7142857142857144</v>
      </c>
      <c r="Y25" s="178">
        <f t="shared" si="8"/>
        <v>0.30228571428571421</v>
      </c>
      <c r="Z25" s="239">
        <f t="shared" si="8"/>
        <v>12.857142857142858</v>
      </c>
      <c r="AA25" s="178">
        <f t="shared" si="8"/>
        <v>49.285714285714285</v>
      </c>
      <c r="AB25" s="178">
        <f t="shared" si="8"/>
        <v>2.5714285714285716</v>
      </c>
      <c r="AC25" s="178">
        <f t="shared" si="8"/>
        <v>0.32142857142857145</v>
      </c>
      <c r="AD25" s="239">
        <f t="shared" si="8"/>
        <v>10.857142857142858</v>
      </c>
      <c r="AE25" s="178">
        <f t="shared" si="8"/>
        <v>38.285714285714285</v>
      </c>
      <c r="AF25" s="178">
        <f t="shared" si="8"/>
        <v>2.7142857142857144</v>
      </c>
      <c r="AG25" s="178">
        <f t="shared" si="8"/>
        <v>0.26514285714285712</v>
      </c>
      <c r="AH25" s="239">
        <f t="shared" si="8"/>
        <v>12.428571428571429</v>
      </c>
      <c r="AI25" s="178">
        <f t="shared" si="8"/>
        <v>47.714285714285715</v>
      </c>
      <c r="AJ25" s="178">
        <f t="shared" si="8"/>
        <v>9.8571428571428577</v>
      </c>
      <c r="AK25" s="178">
        <f t="shared" si="8"/>
        <v>0.32114285714285717</v>
      </c>
      <c r="AL25" s="239">
        <f t="shared" si="8"/>
        <v>12.571428571428571</v>
      </c>
      <c r="AM25" s="178">
        <f t="shared" si="8"/>
        <v>43.714285714285715</v>
      </c>
      <c r="AN25" s="178">
        <f t="shared" si="8"/>
        <v>3.7142857142857144</v>
      </c>
      <c r="AO25" s="178">
        <f t="shared" si="8"/>
        <v>0.23914285714285713</v>
      </c>
      <c r="AP25" s="239">
        <f t="shared" si="8"/>
        <v>13.555555555555555</v>
      </c>
      <c r="AQ25" s="178">
        <f t="shared" si="8"/>
        <v>39.825396825396822</v>
      </c>
      <c r="AR25" s="178">
        <f t="shared" si="8"/>
        <v>6.253968253968254</v>
      </c>
      <c r="AS25" s="178">
        <f t="shared" si="8"/>
        <v>0.3031428571428571</v>
      </c>
      <c r="AT25" s="239">
        <f t="shared" si="8"/>
        <v>11.952380952380951</v>
      </c>
      <c r="AU25" s="178">
        <f t="shared" si="8"/>
        <v>43.238095238095241</v>
      </c>
      <c r="AV25" s="178">
        <f t="shared" si="8"/>
        <v>5.4285714285714279</v>
      </c>
      <c r="AW25" s="178">
        <f t="shared" si="8"/>
        <v>0.27514285714285719</v>
      </c>
      <c r="AX25" s="239">
        <f t="shared" ref="AX25:BF25" si="9">AVERAGE(AX4:AX12)</f>
        <v>11.285714285714286</v>
      </c>
      <c r="AY25" s="178">
        <f t="shared" si="9"/>
        <v>218.28571428571428</v>
      </c>
      <c r="AZ25" s="178">
        <f t="shared" si="9"/>
        <v>11.571428571428571</v>
      </c>
      <c r="BA25" s="178">
        <f t="shared" si="9"/>
        <v>0.38242857142857145</v>
      </c>
      <c r="BB25" s="239">
        <f t="shared" si="9"/>
        <v>1.0489795369002179</v>
      </c>
      <c r="BC25" s="178">
        <f t="shared" si="9"/>
        <v>2.3090619647886719</v>
      </c>
      <c r="BD25" s="178">
        <f t="shared" si="9"/>
        <v>1.0212289506865848</v>
      </c>
      <c r="BE25" s="178">
        <f t="shared" si="9"/>
        <v>-0.48012926519804233</v>
      </c>
      <c r="BF25" s="240">
        <f t="shared" si="9"/>
        <v>45</v>
      </c>
    </row>
    <row r="26" spans="1:58" s="209" customFormat="1" ht="21.2" customHeight="1" x14ac:dyDescent="0.25">
      <c r="A26" s="238"/>
      <c r="B26" s="238"/>
      <c r="C26" s="210" t="s">
        <v>36</v>
      </c>
      <c r="D26" s="210"/>
      <c r="E26" s="210"/>
      <c r="F26" s="239">
        <f t="shared" ref="F26:AW26" si="10">STDEV(F4:F12)/SQRT(F27)</f>
        <v>0.98630072272418978</v>
      </c>
      <c r="G26" s="178">
        <f t="shared" si="10"/>
        <v>3.8843835256253532</v>
      </c>
      <c r="H26" s="178">
        <f t="shared" si="10"/>
        <v>2.1428571428571428</v>
      </c>
      <c r="I26" s="178">
        <f t="shared" si="10"/>
        <v>6.8949552691272273E-2</v>
      </c>
      <c r="J26" s="239">
        <f t="shared" si="10"/>
        <v>0.89594703439175227</v>
      </c>
      <c r="K26" s="178">
        <f t="shared" si="10"/>
        <v>2.2131333406899505</v>
      </c>
      <c r="L26" s="178">
        <f t="shared" si="10"/>
        <v>7.2177031038439159</v>
      </c>
      <c r="M26" s="178">
        <f t="shared" si="10"/>
        <v>6.0449788012434745E-2</v>
      </c>
      <c r="N26" s="239">
        <f t="shared" si="10"/>
        <v>1.7418420150639879</v>
      </c>
      <c r="O26" s="178">
        <f t="shared" si="10"/>
        <v>3.4768427307184386</v>
      </c>
      <c r="P26" s="178">
        <f t="shared" si="10"/>
        <v>3.5147889689992255</v>
      </c>
      <c r="Q26" s="178">
        <f t="shared" si="10"/>
        <v>0.17189874016626272</v>
      </c>
      <c r="R26" s="239">
        <f t="shared" si="10"/>
        <v>1.203735681882337</v>
      </c>
      <c r="S26" s="178">
        <f t="shared" si="10"/>
        <v>5.6772610048338281</v>
      </c>
      <c r="T26" s="178">
        <f t="shared" si="10"/>
        <v>1.3248026422136718</v>
      </c>
      <c r="U26" s="178">
        <f t="shared" si="10"/>
        <v>0.20585760549830698</v>
      </c>
      <c r="V26" s="239">
        <f t="shared" si="10"/>
        <v>1.2670604472047677</v>
      </c>
      <c r="W26" s="178">
        <f t="shared" si="10"/>
        <v>4.9891037734832704</v>
      </c>
      <c r="X26" s="178">
        <f t="shared" si="10"/>
        <v>0.80812203564176854</v>
      </c>
      <c r="Y26" s="178">
        <f t="shared" si="10"/>
        <v>9.7840179273507633E-2</v>
      </c>
      <c r="Z26" s="239">
        <f t="shared" si="10"/>
        <v>1.534190827960668</v>
      </c>
      <c r="AA26" s="178">
        <f t="shared" si="10"/>
        <v>7.818519789620046</v>
      </c>
      <c r="AB26" s="178">
        <f t="shared" si="10"/>
        <v>0.99659283506935004</v>
      </c>
      <c r="AC26" s="178">
        <f t="shared" si="10"/>
        <v>9.7967647026687213E-2</v>
      </c>
      <c r="AD26" s="239">
        <f t="shared" si="10"/>
        <v>0.59476171413318135</v>
      </c>
      <c r="AE26" s="178">
        <f t="shared" si="10"/>
        <v>2.2961073240459378</v>
      </c>
      <c r="AF26" s="178">
        <f t="shared" si="10"/>
        <v>0.80812203564176854</v>
      </c>
      <c r="AG26" s="178">
        <f t="shared" si="10"/>
        <v>8.5972151795530541E-2</v>
      </c>
      <c r="AH26" s="239">
        <f t="shared" si="10"/>
        <v>1.1308897225750405</v>
      </c>
      <c r="AI26" s="178">
        <f t="shared" si="10"/>
        <v>6.8442338807908927</v>
      </c>
      <c r="AJ26" s="178">
        <f t="shared" si="10"/>
        <v>5.6079389789687202</v>
      </c>
      <c r="AK26" s="178">
        <f t="shared" si="10"/>
        <v>0.12534683853999984</v>
      </c>
      <c r="AL26" s="239">
        <f t="shared" si="10"/>
        <v>0.86896607575688933</v>
      </c>
      <c r="AM26" s="178">
        <f t="shared" si="10"/>
        <v>3.0135747299612805</v>
      </c>
      <c r="AN26" s="178">
        <f t="shared" si="10"/>
        <v>1.614138214921742</v>
      </c>
      <c r="AO26" s="178">
        <f t="shared" si="10"/>
        <v>5.6600281242540608E-2</v>
      </c>
      <c r="AP26" s="239">
        <f t="shared" si="10"/>
        <v>0.79718788525504791</v>
      </c>
      <c r="AQ26" s="178">
        <f t="shared" si="10"/>
        <v>3.1670942942358984</v>
      </c>
      <c r="AR26" s="178">
        <f t="shared" si="10"/>
        <v>2.010512390885991</v>
      </c>
      <c r="AS26" s="178">
        <f t="shared" si="10"/>
        <v>7.3188271284857623E-2</v>
      </c>
      <c r="AT26" s="239">
        <f t="shared" si="10"/>
        <v>0.66040139881634519</v>
      </c>
      <c r="AU26" s="178">
        <f t="shared" si="10"/>
        <v>3.0278375870437175</v>
      </c>
      <c r="AV26" s="178">
        <f t="shared" si="10"/>
        <v>2.3634275684911858</v>
      </c>
      <c r="AW26" s="178">
        <f t="shared" si="10"/>
        <v>8.5266028055952028E-2</v>
      </c>
      <c r="AX26" s="239">
        <f t="shared" ref="AX26:BF26" si="11">STDEV(AX4:AX12)/SQRT(AX27)</f>
        <v>0.60609152673132682</v>
      </c>
      <c r="AY26" s="178">
        <f t="shared" si="11"/>
        <v>35.276941265279987</v>
      </c>
      <c r="AZ26" s="178">
        <f t="shared" si="11"/>
        <v>2.1364985023023384</v>
      </c>
      <c r="BA26" s="178">
        <f t="shared" si="11"/>
        <v>8.0275672986711177E-2</v>
      </c>
      <c r="BB26" s="239">
        <f t="shared" si="11"/>
        <v>2.2344826753261611E-2</v>
      </c>
      <c r="BC26" s="178">
        <f t="shared" si="11"/>
        <v>6.3816852107442076E-2</v>
      </c>
      <c r="BD26" s="178">
        <f t="shared" si="11"/>
        <v>7.8037565761750999E-2</v>
      </c>
      <c r="BE26" s="178">
        <f t="shared" si="11"/>
        <v>9.9111508853827204E-2</v>
      </c>
      <c r="BF26" s="240">
        <f t="shared" si="11"/>
        <v>6.6726163926760789</v>
      </c>
    </row>
    <row r="27" spans="1:58" s="180" customFormat="1" ht="21.2" customHeight="1" x14ac:dyDescent="0.25">
      <c r="A27" s="210"/>
      <c r="B27" s="210"/>
      <c r="C27" s="210" t="s">
        <v>419</v>
      </c>
      <c r="D27" s="210"/>
      <c r="E27" s="210"/>
      <c r="F27" s="242">
        <f t="shared" ref="F27:AW27" si="12">COUNT(F4:F12)</f>
        <v>7</v>
      </c>
      <c r="G27" s="180">
        <f t="shared" si="12"/>
        <v>7</v>
      </c>
      <c r="H27" s="180">
        <f t="shared" si="12"/>
        <v>7</v>
      </c>
      <c r="I27" s="180">
        <f t="shared" si="12"/>
        <v>7</v>
      </c>
      <c r="J27" s="242">
        <f t="shared" si="12"/>
        <v>7</v>
      </c>
      <c r="K27" s="180">
        <f t="shared" si="12"/>
        <v>7</v>
      </c>
      <c r="L27" s="180">
        <f t="shared" si="12"/>
        <v>7</v>
      </c>
      <c r="M27" s="180">
        <f t="shared" si="12"/>
        <v>7</v>
      </c>
      <c r="N27" s="242">
        <f t="shared" si="12"/>
        <v>7</v>
      </c>
      <c r="O27" s="180">
        <f t="shared" si="12"/>
        <v>7</v>
      </c>
      <c r="P27" s="180">
        <f t="shared" si="12"/>
        <v>7</v>
      </c>
      <c r="Q27" s="180">
        <f t="shared" si="12"/>
        <v>7</v>
      </c>
      <c r="R27" s="242">
        <f t="shared" si="12"/>
        <v>7</v>
      </c>
      <c r="S27" s="180">
        <f t="shared" si="12"/>
        <v>7</v>
      </c>
      <c r="T27" s="180">
        <f t="shared" si="12"/>
        <v>7</v>
      </c>
      <c r="U27" s="180">
        <f t="shared" si="12"/>
        <v>7</v>
      </c>
      <c r="V27" s="242">
        <f t="shared" si="12"/>
        <v>7</v>
      </c>
      <c r="W27" s="180">
        <f t="shared" si="12"/>
        <v>7</v>
      </c>
      <c r="X27" s="180">
        <f t="shared" si="12"/>
        <v>7</v>
      </c>
      <c r="Y27" s="180">
        <f t="shared" si="12"/>
        <v>7</v>
      </c>
      <c r="Z27" s="242">
        <f t="shared" si="12"/>
        <v>7</v>
      </c>
      <c r="AA27" s="180">
        <f t="shared" si="12"/>
        <v>7</v>
      </c>
      <c r="AB27" s="180">
        <f t="shared" si="12"/>
        <v>7</v>
      </c>
      <c r="AC27" s="180">
        <f t="shared" si="12"/>
        <v>7</v>
      </c>
      <c r="AD27" s="242">
        <f t="shared" si="12"/>
        <v>7</v>
      </c>
      <c r="AE27" s="180">
        <f t="shared" si="12"/>
        <v>7</v>
      </c>
      <c r="AF27" s="180">
        <f t="shared" si="12"/>
        <v>7</v>
      </c>
      <c r="AG27" s="180">
        <f t="shared" si="12"/>
        <v>7</v>
      </c>
      <c r="AH27" s="242">
        <f t="shared" si="12"/>
        <v>7</v>
      </c>
      <c r="AI27" s="180">
        <f t="shared" si="12"/>
        <v>7</v>
      </c>
      <c r="AJ27" s="180">
        <f t="shared" si="12"/>
        <v>7</v>
      </c>
      <c r="AK27" s="180">
        <f t="shared" si="12"/>
        <v>7</v>
      </c>
      <c r="AL27" s="242">
        <f t="shared" si="12"/>
        <v>7</v>
      </c>
      <c r="AM27" s="180">
        <f t="shared" si="12"/>
        <v>7</v>
      </c>
      <c r="AN27" s="180">
        <f t="shared" si="12"/>
        <v>7</v>
      </c>
      <c r="AO27" s="180">
        <f t="shared" si="12"/>
        <v>7</v>
      </c>
      <c r="AP27" s="242">
        <f t="shared" si="12"/>
        <v>7</v>
      </c>
      <c r="AQ27" s="180">
        <f t="shared" si="12"/>
        <v>7</v>
      </c>
      <c r="AR27" s="180">
        <f t="shared" si="12"/>
        <v>7</v>
      </c>
      <c r="AS27" s="180">
        <f t="shared" si="12"/>
        <v>7</v>
      </c>
      <c r="AT27" s="242">
        <f t="shared" si="12"/>
        <v>7</v>
      </c>
      <c r="AU27" s="180">
        <f t="shared" si="12"/>
        <v>7</v>
      </c>
      <c r="AV27" s="180">
        <f t="shared" si="12"/>
        <v>7</v>
      </c>
      <c r="AW27" s="180">
        <f t="shared" si="12"/>
        <v>7</v>
      </c>
      <c r="AX27" s="242">
        <f t="shared" ref="AX27:BF27" si="13">COUNT(AX4:AX12)</f>
        <v>7</v>
      </c>
      <c r="AY27" s="180">
        <f t="shared" si="13"/>
        <v>7</v>
      </c>
      <c r="AZ27" s="180">
        <f t="shared" si="13"/>
        <v>7</v>
      </c>
      <c r="BA27" s="180">
        <f t="shared" si="13"/>
        <v>7</v>
      </c>
      <c r="BB27" s="242">
        <f t="shared" si="13"/>
        <v>7</v>
      </c>
      <c r="BC27" s="180">
        <f t="shared" si="13"/>
        <v>7</v>
      </c>
      <c r="BD27" s="180">
        <f t="shared" si="13"/>
        <v>7</v>
      </c>
      <c r="BE27" s="180">
        <f t="shared" si="13"/>
        <v>7</v>
      </c>
      <c r="BF27" s="243">
        <f t="shared" si="13"/>
        <v>7</v>
      </c>
    </row>
    <row r="28" spans="1:58" s="74" customFormat="1" ht="21.2" customHeight="1" x14ac:dyDescent="0.25">
      <c r="A28" s="233"/>
      <c r="B28" s="233"/>
      <c r="C28" s="234"/>
      <c r="D28" s="234"/>
      <c r="E28" s="234"/>
      <c r="F28" s="235"/>
      <c r="I28" s="177"/>
      <c r="J28" s="235"/>
      <c r="M28" s="177"/>
      <c r="N28" s="235"/>
      <c r="Q28" s="177"/>
      <c r="R28" s="235"/>
      <c r="U28" s="177"/>
      <c r="V28" s="235"/>
      <c r="Y28" s="177"/>
      <c r="Z28" s="235"/>
      <c r="AC28" s="177"/>
      <c r="AD28" s="235"/>
      <c r="AG28" s="177"/>
      <c r="AH28" s="235"/>
      <c r="AK28" s="177"/>
      <c r="AL28" s="235"/>
      <c r="AO28" s="177"/>
      <c r="AP28" s="235"/>
      <c r="AS28" s="177"/>
      <c r="AT28" s="235"/>
      <c r="AW28" s="177"/>
      <c r="AX28" s="235"/>
      <c r="BA28" s="177"/>
      <c r="BB28" s="236"/>
      <c r="BF28" s="237"/>
    </row>
    <row r="29" spans="1:58" s="209" customFormat="1" ht="21.2" customHeight="1" x14ac:dyDescent="0.25">
      <c r="A29" s="238"/>
      <c r="B29" s="238" t="s">
        <v>250</v>
      </c>
      <c r="C29" s="210" t="s">
        <v>34</v>
      </c>
      <c r="D29" s="210"/>
      <c r="E29" s="210"/>
      <c r="F29" s="239">
        <f t="shared" ref="F29:AW29" si="14">AVERAGE(F15:F23)</f>
        <v>15.285714285714286</v>
      </c>
      <c r="G29" s="178">
        <f t="shared" si="14"/>
        <v>22.714285714285715</v>
      </c>
      <c r="H29" s="178">
        <f t="shared" si="14"/>
        <v>1.4285714285714286</v>
      </c>
      <c r="I29" s="178">
        <f t="shared" si="14"/>
        <v>0.5357142857142857</v>
      </c>
      <c r="J29" s="239">
        <f t="shared" si="14"/>
        <v>15.857142857142858</v>
      </c>
      <c r="K29" s="178">
        <f t="shared" si="14"/>
        <v>25.857142857142858</v>
      </c>
      <c r="L29" s="178">
        <f t="shared" si="14"/>
        <v>3.5714285714285716</v>
      </c>
      <c r="M29" s="178">
        <f t="shared" si="14"/>
        <v>0.22357142857142856</v>
      </c>
      <c r="N29" s="239">
        <f t="shared" si="14"/>
        <v>14.285714285714286</v>
      </c>
      <c r="O29" s="178">
        <f t="shared" si="14"/>
        <v>21.571428571428573</v>
      </c>
      <c r="P29" s="178">
        <f t="shared" si="14"/>
        <v>2.8571428571428572</v>
      </c>
      <c r="Q29" s="178">
        <f t="shared" si="14"/>
        <v>0.2965714285714286</v>
      </c>
      <c r="R29" s="239">
        <f t="shared" si="14"/>
        <v>11.428571428571429</v>
      </c>
      <c r="S29" s="178">
        <f t="shared" si="14"/>
        <v>40.571428571428569</v>
      </c>
      <c r="T29" s="178">
        <f t="shared" si="14"/>
        <v>4.1428571428571432</v>
      </c>
      <c r="U29" s="178">
        <f t="shared" si="14"/>
        <v>0.17771428571428569</v>
      </c>
      <c r="V29" s="239">
        <f t="shared" si="14"/>
        <v>12.428571428571429</v>
      </c>
      <c r="W29" s="178">
        <f t="shared" si="14"/>
        <v>44.285714285714285</v>
      </c>
      <c r="X29" s="178">
        <f t="shared" si="14"/>
        <v>3.8571428571428572</v>
      </c>
      <c r="Y29" s="178">
        <f t="shared" si="14"/>
        <v>0.35199999999999998</v>
      </c>
      <c r="Z29" s="239">
        <f t="shared" si="14"/>
        <v>12.857142857142858</v>
      </c>
      <c r="AA29" s="178">
        <f t="shared" si="14"/>
        <v>45.285714285714285</v>
      </c>
      <c r="AB29" s="178">
        <f t="shared" si="14"/>
        <v>2.4285714285714284</v>
      </c>
      <c r="AC29" s="178">
        <f t="shared" si="14"/>
        <v>0.25571428571428573</v>
      </c>
      <c r="AD29" s="239">
        <f t="shared" si="14"/>
        <v>11.857142857142858</v>
      </c>
      <c r="AE29" s="178">
        <f t="shared" si="14"/>
        <v>41.142857142857146</v>
      </c>
      <c r="AF29" s="178">
        <f t="shared" si="14"/>
        <v>2.7142857142857144</v>
      </c>
      <c r="AG29" s="178">
        <f t="shared" si="14"/>
        <v>0.26814285714285713</v>
      </c>
      <c r="AH29" s="239">
        <f t="shared" si="14"/>
        <v>13</v>
      </c>
      <c r="AI29" s="178">
        <f t="shared" si="14"/>
        <v>44.571428571428569</v>
      </c>
      <c r="AJ29" s="178">
        <f t="shared" si="14"/>
        <v>1.4285714285714286</v>
      </c>
      <c r="AK29" s="178">
        <f t="shared" si="14"/>
        <v>0.74085714285714299</v>
      </c>
      <c r="AL29" s="239">
        <f t="shared" si="14"/>
        <v>12.285714285714286</v>
      </c>
      <c r="AM29" s="178">
        <f t="shared" si="14"/>
        <v>44.285714285714285</v>
      </c>
      <c r="AN29" s="178">
        <f t="shared" si="14"/>
        <v>1.5714285714285714</v>
      </c>
      <c r="AO29" s="178">
        <f t="shared" si="14"/>
        <v>0.39800000000000002</v>
      </c>
      <c r="AP29" s="239">
        <f t="shared" si="14"/>
        <v>13.253968253968255</v>
      </c>
      <c r="AQ29" s="178">
        <f t="shared" si="14"/>
        <v>36.698412698412703</v>
      </c>
      <c r="AR29" s="178">
        <f t="shared" si="14"/>
        <v>2.666666666666667</v>
      </c>
      <c r="AS29" s="178">
        <f t="shared" si="14"/>
        <v>0.36092063492063492</v>
      </c>
      <c r="AT29" s="239">
        <f t="shared" si="14"/>
        <v>10.571428571428571</v>
      </c>
      <c r="AU29" s="178">
        <f t="shared" si="14"/>
        <v>170.57142857142858</v>
      </c>
      <c r="AV29" s="178">
        <f t="shared" si="14"/>
        <v>5.2857142857142856</v>
      </c>
      <c r="AW29" s="178">
        <f t="shared" si="14"/>
        <v>0.39342857142857141</v>
      </c>
      <c r="AX29" s="239">
        <f t="shared" ref="AX29:BF29" si="15">AVERAGE(AX15:AX23)</f>
        <v>11.285714285714286</v>
      </c>
      <c r="AY29" s="178">
        <f t="shared" si="15"/>
        <v>216.85714285714286</v>
      </c>
      <c r="AZ29" s="178">
        <f t="shared" si="15"/>
        <v>4.8571428571428568</v>
      </c>
      <c r="BA29" s="178">
        <f t="shared" si="15"/>
        <v>0.39399999999999996</v>
      </c>
      <c r="BB29" s="239">
        <f t="shared" si="15"/>
        <v>1.0507273163883624</v>
      </c>
      <c r="BC29" s="178">
        <f t="shared" si="15"/>
        <v>2.3211003742550633</v>
      </c>
      <c r="BD29" s="178">
        <f t="shared" si="15"/>
        <v>0.59882660679745714</v>
      </c>
      <c r="BE29" s="178">
        <f t="shared" si="15"/>
        <v>-0.55984903708486444</v>
      </c>
      <c r="BF29" s="240">
        <f t="shared" si="15"/>
        <v>37.714285714285715</v>
      </c>
    </row>
    <row r="30" spans="1:58" s="209" customFormat="1" ht="21.2" customHeight="1" x14ac:dyDescent="0.25">
      <c r="A30" s="238"/>
      <c r="B30" s="238"/>
      <c r="C30" s="210" t="s">
        <v>36</v>
      </c>
      <c r="D30" s="210"/>
      <c r="E30" s="210"/>
      <c r="F30" s="239">
        <f t="shared" ref="F30:AW30" si="16">STDEV(F15:F23)/SQRT(F31)</f>
        <v>1.3222327025633154</v>
      </c>
      <c r="G30" s="178">
        <f t="shared" si="16"/>
        <v>2.8926366759023701</v>
      </c>
      <c r="H30" s="178">
        <f t="shared" si="16"/>
        <v>0.29738085706659034</v>
      </c>
      <c r="I30" s="178">
        <f t="shared" si="16"/>
        <v>0.17683792879703289</v>
      </c>
      <c r="J30" s="239">
        <f t="shared" si="16"/>
        <v>1.203735681882337</v>
      </c>
      <c r="K30" s="178">
        <f t="shared" si="16"/>
        <v>3.6017758280667977</v>
      </c>
      <c r="L30" s="178">
        <f t="shared" si="16"/>
        <v>0.89594703439175127</v>
      </c>
      <c r="M30" s="178">
        <f t="shared" si="16"/>
        <v>8.0117430819319435E-2</v>
      </c>
      <c r="N30" s="239">
        <f t="shared" si="16"/>
        <v>0.91844292961837537</v>
      </c>
      <c r="O30" s="178">
        <f t="shared" si="16"/>
        <v>1.9130770882476829</v>
      </c>
      <c r="P30" s="178">
        <f t="shared" si="16"/>
        <v>0.73771111356331742</v>
      </c>
      <c r="Q30" s="178">
        <f t="shared" si="16"/>
        <v>7.1277077442242848E-2</v>
      </c>
      <c r="R30" s="239">
        <f t="shared" si="16"/>
        <v>1.2883570722351121</v>
      </c>
      <c r="S30" s="178">
        <f t="shared" si="16"/>
        <v>4.7150071598044061</v>
      </c>
      <c r="T30" s="178">
        <f t="shared" si="16"/>
        <v>0.91100602236709483</v>
      </c>
      <c r="U30" s="178">
        <f t="shared" si="16"/>
        <v>5.1728096024958703E-2</v>
      </c>
      <c r="V30" s="239">
        <f t="shared" si="16"/>
        <v>0.64943722366599432</v>
      </c>
      <c r="W30" s="178">
        <f t="shared" si="16"/>
        <v>2.6160155609181621</v>
      </c>
      <c r="X30" s="178">
        <f t="shared" si="16"/>
        <v>0.73771111356331753</v>
      </c>
      <c r="Y30" s="178">
        <f t="shared" si="16"/>
        <v>0.12007834743953434</v>
      </c>
      <c r="Z30" s="239">
        <f t="shared" si="16"/>
        <v>0.45922146480918846</v>
      </c>
      <c r="AA30" s="178">
        <f t="shared" si="16"/>
        <v>1.8350332255235897</v>
      </c>
      <c r="AB30" s="178">
        <f t="shared" si="16"/>
        <v>0.75141589705045231</v>
      </c>
      <c r="AC30" s="178">
        <f t="shared" si="16"/>
        <v>7.5232248115170555E-2</v>
      </c>
      <c r="AD30" s="239">
        <f t="shared" si="16"/>
        <v>0.79965979160698453</v>
      </c>
      <c r="AE30" s="178">
        <f t="shared" si="16"/>
        <v>3.1200470954059369</v>
      </c>
      <c r="AF30" s="178">
        <f t="shared" si="16"/>
        <v>0.77810164944610438</v>
      </c>
      <c r="AG30" s="178">
        <f t="shared" si="16"/>
        <v>9.7413313984776262E-2</v>
      </c>
      <c r="AH30" s="239">
        <f t="shared" si="16"/>
        <v>1.3627702877384937</v>
      </c>
      <c r="AI30" s="178">
        <f t="shared" si="16"/>
        <v>5.3668166624578655</v>
      </c>
      <c r="AJ30" s="178">
        <f t="shared" si="16"/>
        <v>0.52812078601949597</v>
      </c>
      <c r="AK30" s="178">
        <f t="shared" si="16"/>
        <v>0.39520846991667263</v>
      </c>
      <c r="AL30" s="239">
        <f t="shared" si="16"/>
        <v>1.3222327025633154</v>
      </c>
      <c r="AM30" s="178">
        <f t="shared" si="16"/>
        <v>5.5708180373659806</v>
      </c>
      <c r="AN30" s="178">
        <f t="shared" si="16"/>
        <v>0.92213889195414678</v>
      </c>
      <c r="AO30" s="178">
        <f t="shared" si="16"/>
        <v>6.1278443347131582E-2</v>
      </c>
      <c r="AP30" s="239">
        <f t="shared" si="16"/>
        <v>0.68481226189897371</v>
      </c>
      <c r="AQ30" s="178">
        <f t="shared" si="16"/>
        <v>2.6349206349206367</v>
      </c>
      <c r="AR30" s="178">
        <f t="shared" si="16"/>
        <v>0.21956078223541184</v>
      </c>
      <c r="AS30" s="178">
        <f t="shared" si="16"/>
        <v>5.516152175951302E-2</v>
      </c>
      <c r="AT30" s="239">
        <f t="shared" si="16"/>
        <v>0.52812078601949497</v>
      </c>
      <c r="AU30" s="178">
        <f t="shared" si="16"/>
        <v>20.164628558393016</v>
      </c>
      <c r="AV30" s="178">
        <f t="shared" si="16"/>
        <v>1.0168645954315532</v>
      </c>
      <c r="AW30" s="178">
        <f t="shared" si="16"/>
        <v>7.6076045019771762E-2</v>
      </c>
      <c r="AX30" s="239">
        <f t="shared" ref="AX30:BF30" si="17">STDEV(AX15:AX23)/SQRT(AX31)</f>
        <v>0.42056004125370694</v>
      </c>
      <c r="AY30" s="178">
        <f t="shared" si="17"/>
        <v>23.772161160872685</v>
      </c>
      <c r="AZ30" s="178">
        <f t="shared" si="17"/>
        <v>1.1004019055515564</v>
      </c>
      <c r="BA30" s="178">
        <f t="shared" si="17"/>
        <v>0.15746715454946394</v>
      </c>
      <c r="BB30" s="239">
        <f t="shared" si="17"/>
        <v>1.6136553712205636E-2</v>
      </c>
      <c r="BC30" s="178">
        <f t="shared" si="17"/>
        <v>4.6338111575330368E-2</v>
      </c>
      <c r="BD30" s="178">
        <f t="shared" si="17"/>
        <v>0.12337343055481313</v>
      </c>
      <c r="BE30" s="178">
        <f t="shared" si="17"/>
        <v>0.14710190624167579</v>
      </c>
      <c r="BF30" s="240">
        <f t="shared" si="17"/>
        <v>4.0574111245982438</v>
      </c>
    </row>
    <row r="31" spans="1:58" s="180" customFormat="1" ht="21.2" customHeight="1" x14ac:dyDescent="0.25">
      <c r="A31" s="210"/>
      <c r="B31" s="210"/>
      <c r="C31" s="210" t="s">
        <v>419</v>
      </c>
      <c r="D31" s="210"/>
      <c r="E31" s="210"/>
      <c r="F31" s="242">
        <f t="shared" ref="F31:AW31" si="18">COUNT(F15:F23)</f>
        <v>7</v>
      </c>
      <c r="G31" s="180">
        <f t="shared" si="18"/>
        <v>7</v>
      </c>
      <c r="H31" s="180">
        <f t="shared" si="18"/>
        <v>7</v>
      </c>
      <c r="I31" s="180">
        <f t="shared" si="18"/>
        <v>7</v>
      </c>
      <c r="J31" s="242">
        <f t="shared" si="18"/>
        <v>7</v>
      </c>
      <c r="K31" s="180">
        <f t="shared" si="18"/>
        <v>7</v>
      </c>
      <c r="L31" s="180">
        <f t="shared" si="18"/>
        <v>7</v>
      </c>
      <c r="M31" s="180">
        <f t="shared" si="18"/>
        <v>7</v>
      </c>
      <c r="N31" s="242">
        <f t="shared" si="18"/>
        <v>7</v>
      </c>
      <c r="O31" s="180">
        <f t="shared" si="18"/>
        <v>7</v>
      </c>
      <c r="P31" s="180">
        <f t="shared" si="18"/>
        <v>7</v>
      </c>
      <c r="Q31" s="180">
        <f t="shared" si="18"/>
        <v>7</v>
      </c>
      <c r="R31" s="242">
        <f t="shared" si="18"/>
        <v>7</v>
      </c>
      <c r="S31" s="180">
        <f t="shared" si="18"/>
        <v>7</v>
      </c>
      <c r="T31" s="180">
        <f t="shared" si="18"/>
        <v>7</v>
      </c>
      <c r="U31" s="180">
        <f t="shared" si="18"/>
        <v>7</v>
      </c>
      <c r="V31" s="242">
        <f t="shared" si="18"/>
        <v>7</v>
      </c>
      <c r="W31" s="180">
        <f t="shared" si="18"/>
        <v>7</v>
      </c>
      <c r="X31" s="180">
        <f t="shared" si="18"/>
        <v>7</v>
      </c>
      <c r="Y31" s="180">
        <f t="shared" si="18"/>
        <v>7</v>
      </c>
      <c r="Z31" s="242">
        <f t="shared" si="18"/>
        <v>7</v>
      </c>
      <c r="AA31" s="180">
        <f t="shared" si="18"/>
        <v>7</v>
      </c>
      <c r="AB31" s="180">
        <f t="shared" si="18"/>
        <v>7</v>
      </c>
      <c r="AC31" s="180">
        <f t="shared" si="18"/>
        <v>7</v>
      </c>
      <c r="AD31" s="242">
        <f t="shared" si="18"/>
        <v>7</v>
      </c>
      <c r="AE31" s="180">
        <f t="shared" si="18"/>
        <v>7</v>
      </c>
      <c r="AF31" s="180">
        <f t="shared" si="18"/>
        <v>7</v>
      </c>
      <c r="AG31" s="180">
        <f t="shared" si="18"/>
        <v>7</v>
      </c>
      <c r="AH31" s="242">
        <f t="shared" si="18"/>
        <v>7</v>
      </c>
      <c r="AI31" s="180">
        <f t="shared" si="18"/>
        <v>7</v>
      </c>
      <c r="AJ31" s="180">
        <f t="shared" si="18"/>
        <v>7</v>
      </c>
      <c r="AK31" s="180">
        <f t="shared" si="18"/>
        <v>7</v>
      </c>
      <c r="AL31" s="242">
        <f t="shared" si="18"/>
        <v>7</v>
      </c>
      <c r="AM31" s="180">
        <f t="shared" si="18"/>
        <v>7</v>
      </c>
      <c r="AN31" s="180">
        <f t="shared" si="18"/>
        <v>7</v>
      </c>
      <c r="AO31" s="180">
        <f t="shared" si="18"/>
        <v>7</v>
      </c>
      <c r="AP31" s="242">
        <f t="shared" si="18"/>
        <v>7</v>
      </c>
      <c r="AQ31" s="180">
        <f t="shared" si="18"/>
        <v>7</v>
      </c>
      <c r="AR31" s="180">
        <f t="shared" si="18"/>
        <v>7</v>
      </c>
      <c r="AS31" s="180">
        <f t="shared" si="18"/>
        <v>7</v>
      </c>
      <c r="AT31" s="242">
        <f t="shared" si="18"/>
        <v>7</v>
      </c>
      <c r="AU31" s="180">
        <f t="shared" si="18"/>
        <v>7</v>
      </c>
      <c r="AV31" s="180">
        <f t="shared" si="18"/>
        <v>7</v>
      </c>
      <c r="AW31" s="180">
        <f t="shared" si="18"/>
        <v>7</v>
      </c>
      <c r="AX31" s="242">
        <f t="shared" ref="AX31:BF31" si="19">COUNT(AX15:AX23)</f>
        <v>7</v>
      </c>
      <c r="AY31" s="180">
        <f t="shared" si="19"/>
        <v>7</v>
      </c>
      <c r="AZ31" s="180">
        <f t="shared" si="19"/>
        <v>7</v>
      </c>
      <c r="BA31" s="180">
        <f t="shared" si="19"/>
        <v>7</v>
      </c>
      <c r="BB31" s="242">
        <f t="shared" si="19"/>
        <v>7</v>
      </c>
      <c r="BC31" s="180">
        <f t="shared" si="19"/>
        <v>7</v>
      </c>
      <c r="BD31" s="180">
        <f t="shared" si="19"/>
        <v>7</v>
      </c>
      <c r="BE31" s="180">
        <f t="shared" si="19"/>
        <v>7</v>
      </c>
      <c r="BF31" s="243">
        <f t="shared" si="19"/>
        <v>7</v>
      </c>
    </row>
    <row r="32" spans="1:58" s="74" customFormat="1" ht="21.2" customHeight="1" x14ac:dyDescent="0.25">
      <c r="A32" s="233"/>
      <c r="B32" s="233"/>
      <c r="C32" s="234"/>
      <c r="D32" s="234"/>
      <c r="E32" s="234"/>
      <c r="F32" s="235"/>
      <c r="I32" s="177"/>
      <c r="J32" s="235"/>
      <c r="M32" s="177"/>
      <c r="N32" s="235"/>
      <c r="Q32" s="177"/>
      <c r="R32" s="235"/>
      <c r="U32" s="177"/>
      <c r="V32" s="235"/>
      <c r="Y32" s="177"/>
      <c r="Z32" s="235"/>
      <c r="AC32" s="177"/>
      <c r="AD32" s="235"/>
      <c r="AG32" s="177"/>
      <c r="AH32" s="235"/>
      <c r="AK32" s="177"/>
      <c r="AL32" s="235"/>
      <c r="AO32" s="177"/>
      <c r="AP32" s="235"/>
      <c r="AS32" s="177"/>
      <c r="AT32" s="235"/>
      <c r="AW32" s="177"/>
      <c r="AX32" s="235"/>
      <c r="BA32" s="177"/>
      <c r="BB32" s="236"/>
      <c r="BF32" s="237"/>
    </row>
    <row r="33" spans="1:58" s="74" customFormat="1" ht="21.2" customHeight="1" x14ac:dyDescent="0.25">
      <c r="A33" s="233"/>
      <c r="B33" s="233" t="s">
        <v>516</v>
      </c>
      <c r="C33" s="210" t="s">
        <v>34</v>
      </c>
      <c r="D33" s="210"/>
      <c r="E33" s="210"/>
      <c r="F33" s="232">
        <f t="shared" ref="F33:AW33" si="20">AVERAGE(F4:F24)</f>
        <v>15.214285714285714</v>
      </c>
      <c r="G33" s="177">
        <f t="shared" si="20"/>
        <v>24.642857142857142</v>
      </c>
      <c r="H33" s="177">
        <f t="shared" si="20"/>
        <v>3.2857142857142856</v>
      </c>
      <c r="I33" s="177">
        <f t="shared" si="20"/>
        <v>0.4161428571428572</v>
      </c>
      <c r="J33" s="232">
        <f t="shared" si="20"/>
        <v>16.214285714285715</v>
      </c>
      <c r="K33" s="177">
        <f t="shared" si="20"/>
        <v>27.642857142857142</v>
      </c>
      <c r="L33" s="177">
        <f t="shared" si="20"/>
        <v>10.785714285714286</v>
      </c>
      <c r="M33" s="177">
        <f t="shared" si="20"/>
        <v>0.20314285714285715</v>
      </c>
      <c r="N33" s="232">
        <f t="shared" si="20"/>
        <v>15</v>
      </c>
      <c r="O33" s="177">
        <f t="shared" si="20"/>
        <v>23.571428571428573</v>
      </c>
      <c r="P33" s="177">
        <f t="shared" si="20"/>
        <v>5</v>
      </c>
      <c r="Q33" s="177">
        <f t="shared" si="20"/>
        <v>0.30164285714285716</v>
      </c>
      <c r="R33" s="232">
        <f t="shared" si="20"/>
        <v>12.285714285714286</v>
      </c>
      <c r="S33" s="177">
        <f t="shared" si="20"/>
        <v>46.071428571428569</v>
      </c>
      <c r="T33" s="177">
        <f t="shared" si="20"/>
        <v>3.7857142857142856</v>
      </c>
      <c r="U33" s="177">
        <f t="shared" si="20"/>
        <v>0.33542857142857141</v>
      </c>
      <c r="V33" s="232">
        <f t="shared" si="20"/>
        <v>12.571428571428571</v>
      </c>
      <c r="W33" s="177">
        <f t="shared" si="20"/>
        <v>45.285714285714285</v>
      </c>
      <c r="X33" s="177">
        <f t="shared" si="20"/>
        <v>3.7857142857142856</v>
      </c>
      <c r="Y33" s="177">
        <f t="shared" si="20"/>
        <v>0.32714285714285712</v>
      </c>
      <c r="Z33" s="232">
        <f t="shared" si="20"/>
        <v>12.857142857142858</v>
      </c>
      <c r="AA33" s="177">
        <f t="shared" si="20"/>
        <v>47.285714285714285</v>
      </c>
      <c r="AB33" s="177">
        <f t="shared" si="20"/>
        <v>2.5</v>
      </c>
      <c r="AC33" s="177">
        <f t="shared" si="20"/>
        <v>0.28857142857142859</v>
      </c>
      <c r="AD33" s="232">
        <f t="shared" si="20"/>
        <v>11.357142857142858</v>
      </c>
      <c r="AE33" s="177">
        <f t="shared" si="20"/>
        <v>39.714285714285715</v>
      </c>
      <c r="AF33" s="177">
        <f t="shared" si="20"/>
        <v>2.7142857142857144</v>
      </c>
      <c r="AG33" s="177">
        <f t="shared" si="20"/>
        <v>0.26664285714285713</v>
      </c>
      <c r="AH33" s="232">
        <f t="shared" si="20"/>
        <v>12.714285714285714</v>
      </c>
      <c r="AI33" s="177">
        <f t="shared" si="20"/>
        <v>46.142857142857146</v>
      </c>
      <c r="AJ33" s="177">
        <f t="shared" si="20"/>
        <v>5.6428571428571432</v>
      </c>
      <c r="AK33" s="177">
        <f t="shared" si="20"/>
        <v>0.53100000000000003</v>
      </c>
      <c r="AL33" s="232">
        <f t="shared" si="20"/>
        <v>12.428571428571429</v>
      </c>
      <c r="AM33" s="177">
        <f t="shared" si="20"/>
        <v>44</v>
      </c>
      <c r="AN33" s="177">
        <f t="shared" si="20"/>
        <v>2.6428571428571428</v>
      </c>
      <c r="AO33" s="177">
        <f t="shared" si="20"/>
        <v>0.31857142857142856</v>
      </c>
      <c r="AP33" s="232">
        <f t="shared" si="20"/>
        <v>13.404761904761907</v>
      </c>
      <c r="AQ33" s="177">
        <f t="shared" si="20"/>
        <v>38.261904761904759</v>
      </c>
      <c r="AR33" s="177">
        <f t="shared" si="20"/>
        <v>4.4603174603174605</v>
      </c>
      <c r="AS33" s="177">
        <f t="shared" si="20"/>
        <v>0.33203174603174601</v>
      </c>
      <c r="AT33" s="232">
        <f t="shared" si="20"/>
        <v>11.261904761904761</v>
      </c>
      <c r="AU33" s="177">
        <f t="shared" si="20"/>
        <v>106.90476190476191</v>
      </c>
      <c r="AV33" s="177">
        <f t="shared" si="20"/>
        <v>5.3571428571428568</v>
      </c>
      <c r="AW33" s="177">
        <f t="shared" si="20"/>
        <v>0.33428571428571424</v>
      </c>
      <c r="AX33" s="235"/>
      <c r="BA33" s="177"/>
      <c r="BB33" s="236"/>
      <c r="BF33" s="237"/>
    </row>
    <row r="34" spans="1:58" s="74" customFormat="1" ht="21.2" customHeight="1" x14ac:dyDescent="0.25">
      <c r="A34" s="233"/>
      <c r="B34" s="233"/>
      <c r="C34" s="210" t="s">
        <v>36</v>
      </c>
      <c r="D34" s="210"/>
      <c r="E34" s="210"/>
      <c r="F34" s="232">
        <f t="shared" ref="F34:AW34" si="21">STDEV(F4:F24)/SQRT(F35)</f>
        <v>0.79267644708577045</v>
      </c>
      <c r="G34" s="177">
        <f t="shared" si="21"/>
        <v>2.3872535667240582</v>
      </c>
      <c r="H34" s="177">
        <f t="shared" si="21"/>
        <v>1.1599003908946182</v>
      </c>
      <c r="I34" s="177">
        <f t="shared" si="21"/>
        <v>9.7022760281074552E-2</v>
      </c>
      <c r="J34" s="232">
        <f t="shared" si="21"/>
        <v>0.72762273938038891</v>
      </c>
      <c r="K34" s="177">
        <f t="shared" si="21"/>
        <v>2.0902892771495547</v>
      </c>
      <c r="L34" s="177">
        <f t="shared" si="21"/>
        <v>4.0262580061618136</v>
      </c>
      <c r="M34" s="177">
        <f t="shared" si="21"/>
        <v>4.854519330251604E-2</v>
      </c>
      <c r="N34" s="232">
        <f t="shared" si="21"/>
        <v>0.96647086560637419</v>
      </c>
      <c r="O34" s="177">
        <f t="shared" si="21"/>
        <v>1.9854257043842045</v>
      </c>
      <c r="P34" s="177">
        <f t="shared" si="21"/>
        <v>1.8247384277398033</v>
      </c>
      <c r="Q34" s="177">
        <f t="shared" si="21"/>
        <v>8.9405952007218834E-2</v>
      </c>
      <c r="R34" s="232">
        <f t="shared" si="21"/>
        <v>0.87973879382968878</v>
      </c>
      <c r="S34" s="177">
        <f t="shared" si="21"/>
        <v>3.8594315554141163</v>
      </c>
      <c r="T34" s="177">
        <f t="shared" si="21"/>
        <v>0.77868987908312981</v>
      </c>
      <c r="U34" s="177">
        <f t="shared" si="21"/>
        <v>0.11095156424104764</v>
      </c>
      <c r="V34" s="232">
        <f t="shared" si="21"/>
        <v>0.68511878904467471</v>
      </c>
      <c r="W34" s="177">
        <f t="shared" si="21"/>
        <v>2.7203518102889808</v>
      </c>
      <c r="X34" s="177">
        <f t="shared" si="21"/>
        <v>0.52601102470971994</v>
      </c>
      <c r="Y34" s="177">
        <f t="shared" si="21"/>
        <v>7.4726376850308029E-2</v>
      </c>
      <c r="Z34" s="232">
        <f t="shared" si="21"/>
        <v>0.7693092581620723</v>
      </c>
      <c r="AA34" s="177">
        <f t="shared" si="21"/>
        <v>3.8976304035851483</v>
      </c>
      <c r="AB34" s="177">
        <f t="shared" si="21"/>
        <v>0.59990841791902694</v>
      </c>
      <c r="AC34" s="177">
        <f t="shared" si="21"/>
        <v>6.0033480977739008E-2</v>
      </c>
      <c r="AD34" s="232">
        <f t="shared" si="21"/>
        <v>0.49842766906270813</v>
      </c>
      <c r="AE34" s="177">
        <f t="shared" si="21"/>
        <v>1.9026545118656604</v>
      </c>
      <c r="AF34" s="177">
        <f t="shared" si="21"/>
        <v>0.5389098828676584</v>
      </c>
      <c r="AG34" s="177">
        <f t="shared" si="21"/>
        <v>6.2415446730603868E-2</v>
      </c>
      <c r="AH34" s="232">
        <f t="shared" si="21"/>
        <v>0.85439118757912746</v>
      </c>
      <c r="AI34" s="177">
        <f t="shared" si="21"/>
        <v>4.2008072783262671</v>
      </c>
      <c r="AJ34" s="177">
        <f t="shared" si="21"/>
        <v>2.9475397505118952</v>
      </c>
      <c r="AK34" s="177">
        <f t="shared" si="21"/>
        <v>0.20750249568206577</v>
      </c>
      <c r="AL34" s="232">
        <f t="shared" si="21"/>
        <v>0.76110305806254086</v>
      </c>
      <c r="AM34" s="177">
        <f t="shared" si="21"/>
        <v>3.043638655250696</v>
      </c>
      <c r="AN34" s="177">
        <f t="shared" si="21"/>
        <v>0.94116564888967424</v>
      </c>
      <c r="AO34" s="177">
        <f t="shared" si="21"/>
        <v>4.5728981154465179E-2</v>
      </c>
      <c r="AP34" s="232">
        <f t="shared" si="21"/>
        <v>0.50658493102595492</v>
      </c>
      <c r="AQ34" s="177">
        <f t="shared" si="21"/>
        <v>2.0260683126029551</v>
      </c>
      <c r="AR34" s="177">
        <f t="shared" si="21"/>
        <v>1.0915156788249827</v>
      </c>
      <c r="AS34" s="177">
        <f t="shared" si="21"/>
        <v>4.4749316720789599E-2</v>
      </c>
      <c r="AT34" s="232">
        <f t="shared" si="21"/>
        <v>0.44909156905638448</v>
      </c>
      <c r="AU34" s="177">
        <f t="shared" si="21"/>
        <v>20.19288637214537</v>
      </c>
      <c r="AV34" s="177">
        <f t="shared" si="21"/>
        <v>1.2361389165043564</v>
      </c>
      <c r="AW34" s="177">
        <f t="shared" si="21"/>
        <v>5.7292406564843142E-2</v>
      </c>
      <c r="AX34" s="235"/>
      <c r="BA34" s="177"/>
      <c r="BB34" s="236"/>
      <c r="BF34" s="237"/>
    </row>
    <row r="35" spans="1:58" s="193" customFormat="1" ht="21.2" customHeight="1" x14ac:dyDescent="0.25">
      <c r="A35" s="234"/>
      <c r="B35" s="234"/>
      <c r="C35" s="210" t="s">
        <v>419</v>
      </c>
      <c r="D35" s="210"/>
      <c r="E35" s="210"/>
      <c r="F35" s="228">
        <f t="shared" ref="F35:AW35" si="22">COUNT(F4:F24)</f>
        <v>14</v>
      </c>
      <c r="G35" s="193">
        <f t="shared" si="22"/>
        <v>14</v>
      </c>
      <c r="H35" s="193">
        <f t="shared" si="22"/>
        <v>14</v>
      </c>
      <c r="I35" s="193">
        <f t="shared" si="22"/>
        <v>14</v>
      </c>
      <c r="J35" s="228">
        <f t="shared" si="22"/>
        <v>14</v>
      </c>
      <c r="K35" s="193">
        <f t="shared" si="22"/>
        <v>14</v>
      </c>
      <c r="L35" s="193">
        <f t="shared" si="22"/>
        <v>14</v>
      </c>
      <c r="M35" s="193">
        <f t="shared" si="22"/>
        <v>14</v>
      </c>
      <c r="N35" s="228">
        <f t="shared" si="22"/>
        <v>14</v>
      </c>
      <c r="O35" s="193">
        <f t="shared" si="22"/>
        <v>14</v>
      </c>
      <c r="P35" s="193">
        <f t="shared" si="22"/>
        <v>14</v>
      </c>
      <c r="Q35" s="193">
        <f t="shared" si="22"/>
        <v>14</v>
      </c>
      <c r="R35" s="228">
        <f t="shared" si="22"/>
        <v>14</v>
      </c>
      <c r="S35" s="193">
        <f t="shared" si="22"/>
        <v>14</v>
      </c>
      <c r="T35" s="193">
        <f t="shared" si="22"/>
        <v>14</v>
      </c>
      <c r="U35" s="193">
        <f t="shared" si="22"/>
        <v>14</v>
      </c>
      <c r="V35" s="228">
        <f t="shared" si="22"/>
        <v>14</v>
      </c>
      <c r="W35" s="193">
        <f t="shared" si="22"/>
        <v>14</v>
      </c>
      <c r="X35" s="193">
        <f t="shared" si="22"/>
        <v>14</v>
      </c>
      <c r="Y35" s="193">
        <f t="shared" si="22"/>
        <v>14</v>
      </c>
      <c r="Z35" s="228">
        <f t="shared" si="22"/>
        <v>14</v>
      </c>
      <c r="AA35" s="193">
        <f t="shared" si="22"/>
        <v>14</v>
      </c>
      <c r="AB35" s="193">
        <f t="shared" si="22"/>
        <v>14</v>
      </c>
      <c r="AC35" s="193">
        <f t="shared" si="22"/>
        <v>14</v>
      </c>
      <c r="AD35" s="228">
        <f t="shared" si="22"/>
        <v>14</v>
      </c>
      <c r="AE35" s="193">
        <f t="shared" si="22"/>
        <v>14</v>
      </c>
      <c r="AF35" s="193">
        <f t="shared" si="22"/>
        <v>14</v>
      </c>
      <c r="AG35" s="193">
        <f t="shared" si="22"/>
        <v>14</v>
      </c>
      <c r="AH35" s="228">
        <f t="shared" si="22"/>
        <v>14</v>
      </c>
      <c r="AI35" s="193">
        <f t="shared" si="22"/>
        <v>14</v>
      </c>
      <c r="AJ35" s="193">
        <f t="shared" si="22"/>
        <v>14</v>
      </c>
      <c r="AK35" s="193">
        <f t="shared" si="22"/>
        <v>14</v>
      </c>
      <c r="AL35" s="228">
        <f t="shared" si="22"/>
        <v>14</v>
      </c>
      <c r="AM35" s="193">
        <f t="shared" si="22"/>
        <v>14</v>
      </c>
      <c r="AN35" s="193">
        <f t="shared" si="22"/>
        <v>14</v>
      </c>
      <c r="AO35" s="193">
        <f t="shared" si="22"/>
        <v>14</v>
      </c>
      <c r="AP35" s="228">
        <f t="shared" si="22"/>
        <v>14</v>
      </c>
      <c r="AQ35" s="193">
        <f t="shared" si="22"/>
        <v>14</v>
      </c>
      <c r="AR35" s="193">
        <f t="shared" si="22"/>
        <v>14</v>
      </c>
      <c r="AS35" s="193">
        <f t="shared" si="22"/>
        <v>14</v>
      </c>
      <c r="AT35" s="228">
        <f t="shared" si="22"/>
        <v>14</v>
      </c>
      <c r="AU35" s="193">
        <f t="shared" si="22"/>
        <v>14</v>
      </c>
      <c r="AV35" s="193">
        <f t="shared" si="22"/>
        <v>14</v>
      </c>
      <c r="AW35" s="193">
        <f t="shared" si="22"/>
        <v>14</v>
      </c>
      <c r="AX35" s="228"/>
      <c r="BB35" s="391"/>
      <c r="BF35" s="230"/>
    </row>
    <row r="36" spans="1:58" s="74" customFormat="1" ht="21.2" customHeight="1" x14ac:dyDescent="0.25">
      <c r="A36" s="233"/>
      <c r="B36" s="233"/>
      <c r="C36" s="210"/>
      <c r="D36" s="210"/>
      <c r="E36" s="210"/>
      <c r="F36" s="235"/>
      <c r="I36" s="177"/>
      <c r="J36" s="235"/>
      <c r="M36" s="177"/>
      <c r="N36" s="235"/>
      <c r="Q36" s="177"/>
      <c r="R36" s="235"/>
      <c r="U36" s="177"/>
      <c r="V36" s="235"/>
      <c r="Y36" s="177"/>
      <c r="Z36" s="235"/>
      <c r="AC36" s="177"/>
      <c r="AD36" s="235"/>
      <c r="AG36" s="177"/>
      <c r="AH36" s="235"/>
      <c r="AK36" s="177"/>
      <c r="AL36" s="235"/>
      <c r="AO36" s="177"/>
      <c r="AP36" s="232"/>
      <c r="AS36" s="177"/>
      <c r="AT36" s="235"/>
      <c r="AW36" s="177"/>
      <c r="AX36" s="235"/>
      <c r="BA36" s="177"/>
      <c r="BB36" s="236"/>
      <c r="BF36" s="237"/>
    </row>
    <row r="37" spans="1:58" s="247" customFormat="1" ht="21.2" customHeight="1" x14ac:dyDescent="0.25">
      <c r="A37" s="245"/>
      <c r="B37" s="245"/>
      <c r="C37" s="210"/>
      <c r="D37" s="210"/>
      <c r="E37" s="210"/>
      <c r="F37" s="246"/>
      <c r="J37" s="246"/>
      <c r="N37" s="246"/>
      <c r="R37" s="246"/>
      <c r="V37" s="246"/>
      <c r="Z37" s="246"/>
      <c r="AD37" s="246"/>
      <c r="AH37" s="246"/>
      <c r="AL37" s="246"/>
      <c r="AP37" s="246"/>
      <c r="AT37" s="246"/>
      <c r="AX37" s="246"/>
      <c r="BB37" s="246"/>
      <c r="BF37" s="248"/>
    </row>
    <row r="38" spans="1:58" s="209" customFormat="1" ht="21.2" customHeight="1" x14ac:dyDescent="0.25">
      <c r="A38" s="238"/>
      <c r="B38" s="238"/>
      <c r="C38" s="210"/>
      <c r="D38" s="210"/>
      <c r="E38" s="210"/>
      <c r="F38" s="250"/>
      <c r="I38" s="178"/>
      <c r="J38" s="250"/>
      <c r="M38" s="178"/>
      <c r="N38" s="250"/>
      <c r="Q38" s="178"/>
      <c r="R38" s="250"/>
      <c r="U38" s="178"/>
      <c r="V38" s="250"/>
      <c r="Y38" s="178"/>
      <c r="Z38" s="250"/>
      <c r="AC38" s="178"/>
      <c r="AD38" s="250"/>
      <c r="AG38" s="178"/>
      <c r="AH38" s="250"/>
      <c r="AK38" s="178"/>
      <c r="AL38" s="250"/>
      <c r="AO38" s="178"/>
      <c r="AP38" s="250"/>
      <c r="AS38" s="178"/>
      <c r="AT38" s="250"/>
      <c r="AW38" s="178"/>
      <c r="AX38" s="250"/>
      <c r="BA38" s="178"/>
      <c r="BB38" s="250"/>
      <c r="BE38" s="178"/>
      <c r="BF38" s="251"/>
    </row>
    <row r="39" spans="1:58" s="180" customFormat="1" ht="21.2" customHeight="1" x14ac:dyDescent="0.25">
      <c r="A39" s="210"/>
      <c r="B39" s="210"/>
      <c r="C39" s="210" t="s">
        <v>517</v>
      </c>
      <c r="D39" s="210"/>
      <c r="E39" s="210"/>
      <c r="F39" s="242">
        <f t="shared" ref="F39:AW39" si="23">SUM(F27,F31)</f>
        <v>14</v>
      </c>
      <c r="G39" s="180">
        <f t="shared" si="23"/>
        <v>14</v>
      </c>
      <c r="H39" s="180">
        <f t="shared" si="23"/>
        <v>14</v>
      </c>
      <c r="I39" s="180">
        <f t="shared" si="23"/>
        <v>14</v>
      </c>
      <c r="J39" s="242">
        <f t="shared" si="23"/>
        <v>14</v>
      </c>
      <c r="K39" s="180">
        <f t="shared" si="23"/>
        <v>14</v>
      </c>
      <c r="L39" s="180">
        <f t="shared" si="23"/>
        <v>14</v>
      </c>
      <c r="M39" s="180">
        <f t="shared" si="23"/>
        <v>14</v>
      </c>
      <c r="N39" s="242">
        <f t="shared" si="23"/>
        <v>14</v>
      </c>
      <c r="O39" s="180">
        <f t="shared" si="23"/>
        <v>14</v>
      </c>
      <c r="P39" s="180">
        <f t="shared" si="23"/>
        <v>14</v>
      </c>
      <c r="Q39" s="180">
        <f t="shared" si="23"/>
        <v>14</v>
      </c>
      <c r="R39" s="242">
        <f t="shared" si="23"/>
        <v>14</v>
      </c>
      <c r="S39" s="180">
        <f t="shared" si="23"/>
        <v>14</v>
      </c>
      <c r="T39" s="180">
        <f t="shared" si="23"/>
        <v>14</v>
      </c>
      <c r="U39" s="180">
        <f t="shared" si="23"/>
        <v>14</v>
      </c>
      <c r="V39" s="242">
        <f t="shared" si="23"/>
        <v>14</v>
      </c>
      <c r="W39" s="180">
        <f t="shared" si="23"/>
        <v>14</v>
      </c>
      <c r="X39" s="180">
        <f t="shared" si="23"/>
        <v>14</v>
      </c>
      <c r="Y39" s="180">
        <f t="shared" si="23"/>
        <v>14</v>
      </c>
      <c r="Z39" s="242">
        <f t="shared" si="23"/>
        <v>14</v>
      </c>
      <c r="AA39" s="180">
        <f t="shared" si="23"/>
        <v>14</v>
      </c>
      <c r="AB39" s="180">
        <f t="shared" si="23"/>
        <v>14</v>
      </c>
      <c r="AC39" s="180">
        <f t="shared" si="23"/>
        <v>14</v>
      </c>
      <c r="AD39" s="242">
        <f t="shared" si="23"/>
        <v>14</v>
      </c>
      <c r="AE39" s="180">
        <f t="shared" si="23"/>
        <v>14</v>
      </c>
      <c r="AF39" s="180">
        <f t="shared" si="23"/>
        <v>14</v>
      </c>
      <c r="AG39" s="180">
        <f t="shared" si="23"/>
        <v>14</v>
      </c>
      <c r="AH39" s="242">
        <f t="shared" si="23"/>
        <v>14</v>
      </c>
      <c r="AI39" s="180">
        <f t="shared" si="23"/>
        <v>14</v>
      </c>
      <c r="AJ39" s="180">
        <f t="shared" si="23"/>
        <v>14</v>
      </c>
      <c r="AK39" s="180">
        <f t="shared" si="23"/>
        <v>14</v>
      </c>
      <c r="AL39" s="242">
        <f t="shared" si="23"/>
        <v>14</v>
      </c>
      <c r="AM39" s="180">
        <f t="shared" si="23"/>
        <v>14</v>
      </c>
      <c r="AN39" s="180">
        <f t="shared" si="23"/>
        <v>14</v>
      </c>
      <c r="AO39" s="180">
        <f t="shared" si="23"/>
        <v>14</v>
      </c>
      <c r="AP39" s="242">
        <f t="shared" si="23"/>
        <v>14</v>
      </c>
      <c r="AQ39" s="180">
        <f t="shared" si="23"/>
        <v>14</v>
      </c>
      <c r="AR39" s="180">
        <f t="shared" si="23"/>
        <v>14</v>
      </c>
      <c r="AS39" s="180">
        <f t="shared" si="23"/>
        <v>14</v>
      </c>
      <c r="AT39" s="242">
        <f t="shared" si="23"/>
        <v>14</v>
      </c>
      <c r="AU39" s="180">
        <f t="shared" si="23"/>
        <v>14</v>
      </c>
      <c r="AV39" s="180">
        <f t="shared" si="23"/>
        <v>14</v>
      </c>
      <c r="AW39" s="180">
        <f t="shared" si="23"/>
        <v>14</v>
      </c>
      <c r="AX39" s="242">
        <f t="shared" ref="AX39:BF39" si="24">SUM(AX27,AX31)</f>
        <v>14</v>
      </c>
      <c r="AY39" s="180">
        <f t="shared" si="24"/>
        <v>14</v>
      </c>
      <c r="AZ39" s="180">
        <f t="shared" si="24"/>
        <v>14</v>
      </c>
      <c r="BA39" s="180">
        <f t="shared" si="24"/>
        <v>14</v>
      </c>
      <c r="BB39" s="242">
        <f t="shared" si="24"/>
        <v>14</v>
      </c>
      <c r="BC39" s="180">
        <f t="shared" si="24"/>
        <v>14</v>
      </c>
      <c r="BD39" s="180">
        <f t="shared" si="24"/>
        <v>14</v>
      </c>
      <c r="BE39" s="180">
        <f t="shared" si="24"/>
        <v>14</v>
      </c>
      <c r="BF39" s="243">
        <f t="shared" si="24"/>
        <v>14</v>
      </c>
    </row>
    <row r="42" spans="1:58" ht="21.2" customHeight="1" x14ac:dyDescent="0.25">
      <c r="A42" s="352" t="s">
        <v>778</v>
      </c>
      <c r="B42" s="348"/>
    </row>
    <row r="43" spans="1:58" ht="21.2" customHeight="1" x14ac:dyDescent="0.25">
      <c r="A43" s="352" t="s">
        <v>734</v>
      </c>
      <c r="B43" s="348" t="s">
        <v>735</v>
      </c>
    </row>
    <row r="44" spans="1:58" ht="21.2" customHeight="1" x14ac:dyDescent="0.25">
      <c r="A44" s="352" t="s">
        <v>752</v>
      </c>
      <c r="B44" s="351" t="s">
        <v>758</v>
      </c>
    </row>
    <row r="45" spans="1:58" ht="21.2" customHeight="1" x14ac:dyDescent="0.25">
      <c r="A45" s="353" t="s">
        <v>753</v>
      </c>
      <c r="B45" s="348" t="s">
        <v>736</v>
      </c>
    </row>
    <row r="46" spans="1:58" ht="21.2" customHeight="1" x14ac:dyDescent="0.25">
      <c r="A46" s="354" t="s">
        <v>737</v>
      </c>
      <c r="B46" s="348" t="s">
        <v>738</v>
      </c>
    </row>
    <row r="47" spans="1:58" ht="21.2" customHeight="1" x14ac:dyDescent="0.25">
      <c r="A47" s="352" t="s">
        <v>750</v>
      </c>
      <c r="B47" s="348" t="s">
        <v>751</v>
      </c>
    </row>
    <row r="48" spans="1:58" ht="21.2" customHeight="1" x14ac:dyDescent="0.25">
      <c r="A48" s="352" t="s">
        <v>754</v>
      </c>
      <c r="B48" s="348" t="s">
        <v>755</v>
      </c>
    </row>
    <row r="49" spans="1:14" ht="21.2" customHeight="1" x14ac:dyDescent="0.25">
      <c r="A49" s="352" t="s">
        <v>739</v>
      </c>
      <c r="B49" s="348" t="s">
        <v>740</v>
      </c>
    </row>
    <row r="50" spans="1:14" ht="21.2" customHeight="1" x14ac:dyDescent="0.25">
      <c r="A50" s="352" t="s">
        <v>741</v>
      </c>
      <c r="B50" s="348" t="s">
        <v>742</v>
      </c>
    </row>
    <row r="51" spans="1:14" ht="21.2" customHeight="1" x14ac:dyDescent="0.25">
      <c r="A51" s="355" t="s">
        <v>743</v>
      </c>
      <c r="B51" s="348" t="s">
        <v>744</v>
      </c>
    </row>
    <row r="52" spans="1:14" ht="21.2" customHeight="1" x14ac:dyDescent="0.25">
      <c r="A52" s="356" t="s">
        <v>770</v>
      </c>
      <c r="B52" s="357" t="s">
        <v>771</v>
      </c>
    </row>
    <row r="55" spans="1:14" ht="21.2" customHeight="1" x14ac:dyDescent="0.25">
      <c r="A55" s="374" t="s">
        <v>806</v>
      </c>
    </row>
    <row r="57" spans="1:14" ht="21.2" customHeight="1" x14ac:dyDescent="0.25">
      <c r="A57" s="454" t="s">
        <v>851</v>
      </c>
      <c r="B57" s="454"/>
      <c r="C57" s="454"/>
      <c r="D57" s="454"/>
      <c r="E57" s="454"/>
      <c r="F57" s="454"/>
      <c r="G57" s="454"/>
      <c r="H57" s="454"/>
      <c r="I57" s="454"/>
      <c r="J57" s="454"/>
      <c r="K57" s="454"/>
      <c r="L57" s="454"/>
      <c r="M57" s="454"/>
      <c r="N57" s="454"/>
    </row>
  </sheetData>
  <sortState xmlns:xlrd2="http://schemas.microsoft.com/office/spreadsheetml/2017/richdata2" ref="A15:DX22">
    <sortCondition ref="A15:A22"/>
  </sortState>
  <phoneticPr fontId="9" type="noConversion"/>
  <hyperlinks>
    <hyperlink ref="A55" location="'Table of contents'!A1" display="Link back to table of contents" xr:uid="{4316D531-30EF-447A-8BE6-E0967FF29DB6}"/>
    <hyperlink ref="M1" location="'Table of contents'!A1" display="Link back to table of contents" xr:uid="{154A1358-C8FF-4933-BDF2-AF648482D484}"/>
  </hyperlinks>
  <pageMargins left="0.19685039370078741" right="0.19685039370078741" top="0.19685039370078741" bottom="0.19685039370078741" header="0" footer="0"/>
  <pageSetup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2831F-0C3A-B649-B598-3308F3E73349}">
  <dimension ref="A1:J81"/>
  <sheetViews>
    <sheetView topLeftCell="A10" zoomScaleNormal="100" workbookViewId="0">
      <selection activeCell="G16" sqref="G16"/>
    </sheetView>
  </sheetViews>
  <sheetFormatPr defaultColWidth="10.85546875" defaultRowHeight="17.100000000000001" customHeight="1" x14ac:dyDescent="0.25"/>
  <cols>
    <col min="1" max="5" width="25.85546875" style="9" customWidth="1"/>
    <col min="6" max="6" width="25.85546875" style="36" customWidth="1"/>
    <col min="7" max="10" width="10.85546875" style="37"/>
    <col min="11" max="16384" width="10.85546875" style="9"/>
  </cols>
  <sheetData>
    <row r="1" spans="1:9" ht="17.100000000000001" customHeight="1" x14ac:dyDescent="0.25">
      <c r="A1" s="10" t="s">
        <v>87</v>
      </c>
      <c r="B1" s="7"/>
      <c r="C1" s="7"/>
      <c r="F1" s="374" t="s">
        <v>806</v>
      </c>
    </row>
    <row r="3" spans="1:9" ht="17.100000000000001" customHeight="1" x14ac:dyDescent="0.25">
      <c r="A3" s="58" t="s">
        <v>621</v>
      </c>
    </row>
    <row r="4" spans="1:9" ht="17.100000000000001" customHeight="1" x14ac:dyDescent="0.25">
      <c r="A4" s="27" t="s">
        <v>75</v>
      </c>
      <c r="B4" s="27" t="s">
        <v>76</v>
      </c>
      <c r="C4" s="27" t="s">
        <v>77</v>
      </c>
      <c r="D4" s="27" t="s">
        <v>88</v>
      </c>
      <c r="E4" s="27" t="s">
        <v>89</v>
      </c>
      <c r="F4" s="28" t="s">
        <v>90</v>
      </c>
    </row>
    <row r="5" spans="1:9" ht="17.100000000000001" customHeight="1" x14ac:dyDescent="0.25">
      <c r="A5" s="29" t="s">
        <v>91</v>
      </c>
      <c r="B5" s="29">
        <v>2459.16</v>
      </c>
      <c r="C5" s="29">
        <f>B5*4</f>
        <v>9836.64</v>
      </c>
      <c r="D5" s="30">
        <f>(C5/10000)*100</f>
        <v>98.366399999999999</v>
      </c>
      <c r="E5" s="31">
        <f>LN(D5)</f>
        <v>4.5886992823316675</v>
      </c>
      <c r="F5" s="28">
        <v>0</v>
      </c>
      <c r="G5" s="37" cm="1">
        <f t="array" ref="G5:I5">TRANSPOSE(D5:D7)</f>
        <v>98.366399999999999</v>
      </c>
      <c r="H5" s="37">
        <v>71.451599999999999</v>
      </c>
      <c r="I5" s="37">
        <v>77.756399999999999</v>
      </c>
    </row>
    <row r="6" spans="1:9" ht="17.100000000000001" customHeight="1" x14ac:dyDescent="0.25">
      <c r="A6" s="29" t="s">
        <v>92</v>
      </c>
      <c r="B6" s="29">
        <v>1786.29</v>
      </c>
      <c r="C6" s="29">
        <f t="shared" ref="C6:C16" si="0">B6*4</f>
        <v>7145.16</v>
      </c>
      <c r="D6" s="30">
        <f t="shared" ref="D6:D16" si="1">(C6/10000)*100</f>
        <v>71.451599999999999</v>
      </c>
      <c r="E6" s="31">
        <f t="shared" ref="E6:E16" si="2">LN(D6)</f>
        <v>4.2690202974071658</v>
      </c>
      <c r="F6" s="28">
        <v>15</v>
      </c>
      <c r="G6" s="37" cm="1">
        <f t="array" ref="G6:I6">TRANSPOSE(D8:D10)</f>
        <v>41.198399999999999</v>
      </c>
      <c r="H6" s="37">
        <v>31.0108</v>
      </c>
      <c r="I6" s="37">
        <v>34.723999999999997</v>
      </c>
    </row>
    <row r="7" spans="1:9" ht="17.100000000000001" customHeight="1" x14ac:dyDescent="0.25">
      <c r="A7" s="29" t="s">
        <v>93</v>
      </c>
      <c r="B7" s="29">
        <v>1943.91</v>
      </c>
      <c r="C7" s="29">
        <f t="shared" si="0"/>
        <v>7775.64</v>
      </c>
      <c r="D7" s="30">
        <f t="shared" si="1"/>
        <v>77.756399999999999</v>
      </c>
      <c r="E7" s="31">
        <f t="shared" si="2"/>
        <v>4.353580862784181</v>
      </c>
      <c r="F7" s="28">
        <v>30</v>
      </c>
      <c r="G7" s="37" cm="1">
        <f t="array" ref="G7:I7">TRANSPOSE(D11:D13)</f>
        <v>46.893999999999998</v>
      </c>
      <c r="H7" s="37">
        <v>51.339599999999997</v>
      </c>
      <c r="I7" s="37">
        <v>53.9392</v>
      </c>
    </row>
    <row r="8" spans="1:9" ht="17.100000000000001" customHeight="1" x14ac:dyDescent="0.25">
      <c r="A8" s="29" t="s">
        <v>94</v>
      </c>
      <c r="B8" s="29">
        <v>1029.96</v>
      </c>
      <c r="C8" s="29">
        <f t="shared" si="0"/>
        <v>4119.84</v>
      </c>
      <c r="D8" s="30">
        <f t="shared" si="1"/>
        <v>41.198399999999999</v>
      </c>
      <c r="E8" s="31">
        <f t="shared" si="2"/>
        <v>3.718399420649928</v>
      </c>
      <c r="F8" s="28">
        <v>60</v>
      </c>
      <c r="G8" s="37" cm="1">
        <f t="array" ref="G8:I8">TRANSPOSE(D14:D16)</f>
        <v>48.949599999999997</v>
      </c>
      <c r="H8" s="37">
        <v>36.3048</v>
      </c>
      <c r="I8" s="37">
        <v>40.476399999999998</v>
      </c>
    </row>
    <row r="9" spans="1:9" ht="17.100000000000001" customHeight="1" x14ac:dyDescent="0.25">
      <c r="A9" s="29" t="s">
        <v>95</v>
      </c>
      <c r="B9" s="29">
        <v>775.27</v>
      </c>
      <c r="C9" s="29">
        <f t="shared" si="0"/>
        <v>3101.08</v>
      </c>
      <c r="D9" s="30">
        <f t="shared" si="1"/>
        <v>31.0108</v>
      </c>
      <c r="E9" s="31">
        <f t="shared" si="2"/>
        <v>3.4343355309092272</v>
      </c>
    </row>
    <row r="10" spans="1:9" ht="17.100000000000001" customHeight="1" x14ac:dyDescent="0.25">
      <c r="A10" s="29" t="s">
        <v>96</v>
      </c>
      <c r="B10" s="29">
        <v>868.1</v>
      </c>
      <c r="C10" s="29">
        <f t="shared" si="0"/>
        <v>3472.4</v>
      </c>
      <c r="D10" s="30">
        <f t="shared" si="1"/>
        <v>34.723999999999997</v>
      </c>
      <c r="E10" s="31">
        <f t="shared" si="2"/>
        <v>3.5474310905295616</v>
      </c>
    </row>
    <row r="11" spans="1:9" ht="17.100000000000001" customHeight="1" x14ac:dyDescent="0.25">
      <c r="A11" s="29" t="s">
        <v>97</v>
      </c>
      <c r="B11" s="29">
        <v>1172.3499999999999</v>
      </c>
      <c r="C11" s="29">
        <f t="shared" si="0"/>
        <v>4689.3999999999996</v>
      </c>
      <c r="D11" s="30">
        <f t="shared" si="1"/>
        <v>46.893999999999998</v>
      </c>
      <c r="E11" s="31">
        <f t="shared" si="2"/>
        <v>3.8478897354985442</v>
      </c>
      <c r="F11" s="28">
        <v>0</v>
      </c>
      <c r="G11" s="37" cm="1">
        <f t="array" ref="G11:I11">TRANSPOSE(E5:E7)</f>
        <v>4.5886992823316675</v>
      </c>
      <c r="H11" s="37">
        <v>4.2690202974071658</v>
      </c>
      <c r="I11" s="37">
        <v>4.353580862784181</v>
      </c>
    </row>
    <row r="12" spans="1:9" ht="17.100000000000001" customHeight="1" x14ac:dyDescent="0.25">
      <c r="A12" s="29" t="s">
        <v>98</v>
      </c>
      <c r="B12" s="29">
        <v>1283.49</v>
      </c>
      <c r="C12" s="29">
        <f t="shared" si="0"/>
        <v>5133.96</v>
      </c>
      <c r="D12" s="30">
        <f t="shared" si="1"/>
        <v>51.339599999999997</v>
      </c>
      <c r="E12" s="31">
        <f t="shared" si="2"/>
        <v>3.9384623842166944</v>
      </c>
      <c r="F12" s="28">
        <v>15</v>
      </c>
      <c r="G12" s="37" cm="1">
        <f t="array" ref="G12:I12">TRANSPOSE(E8:E10)</f>
        <v>3.718399420649928</v>
      </c>
      <c r="H12" s="37">
        <v>3.4343355309092272</v>
      </c>
      <c r="I12" s="37">
        <v>3.5474310905295616</v>
      </c>
    </row>
    <row r="13" spans="1:9" ht="17.100000000000001" customHeight="1" x14ac:dyDescent="0.25">
      <c r="A13" s="29" t="s">
        <v>99</v>
      </c>
      <c r="B13" s="29">
        <v>1348.48</v>
      </c>
      <c r="C13" s="29">
        <f t="shared" si="0"/>
        <v>5393.92</v>
      </c>
      <c r="D13" s="30">
        <f t="shared" si="1"/>
        <v>53.9392</v>
      </c>
      <c r="E13" s="31">
        <f t="shared" si="2"/>
        <v>3.9878574863075689</v>
      </c>
      <c r="F13" s="28">
        <v>30</v>
      </c>
      <c r="G13" s="37" cm="1">
        <f t="array" ref="G13:I13">TRANSPOSE(E11:E13)</f>
        <v>3.8478897354985442</v>
      </c>
      <c r="H13" s="37">
        <v>3.9384623842166944</v>
      </c>
      <c r="I13" s="37">
        <v>3.9878574863075689</v>
      </c>
    </row>
    <row r="14" spans="1:9" ht="17.100000000000001" customHeight="1" x14ac:dyDescent="0.25">
      <c r="A14" s="29" t="s">
        <v>100</v>
      </c>
      <c r="B14" s="29">
        <v>1223.74</v>
      </c>
      <c r="C14" s="29">
        <f t="shared" si="0"/>
        <v>4894.96</v>
      </c>
      <c r="D14" s="30">
        <f t="shared" si="1"/>
        <v>48.949599999999997</v>
      </c>
      <c r="E14" s="31">
        <f t="shared" si="2"/>
        <v>3.8907911973394542</v>
      </c>
      <c r="F14" s="28">
        <v>60</v>
      </c>
      <c r="G14" s="37" cm="1">
        <f t="array" ref="G14:I14">TRANSPOSE(E14:E16)</f>
        <v>3.8907911973394542</v>
      </c>
      <c r="H14" s="37">
        <v>3.591949963933962</v>
      </c>
      <c r="I14" s="37">
        <v>3.7007190882181296</v>
      </c>
    </row>
    <row r="15" spans="1:9" ht="17.100000000000001" customHeight="1" x14ac:dyDescent="0.25">
      <c r="A15" s="29" t="s">
        <v>101</v>
      </c>
      <c r="B15" s="29">
        <v>907.62</v>
      </c>
      <c r="C15" s="29">
        <f t="shared" si="0"/>
        <v>3630.48</v>
      </c>
      <c r="D15" s="30">
        <f t="shared" si="1"/>
        <v>36.3048</v>
      </c>
      <c r="E15" s="31">
        <f t="shared" si="2"/>
        <v>3.591949963933962</v>
      </c>
      <c r="F15" s="28"/>
    </row>
    <row r="16" spans="1:9" ht="17.100000000000001" customHeight="1" x14ac:dyDescent="0.25">
      <c r="A16" s="33" t="s">
        <v>102</v>
      </c>
      <c r="B16" s="33">
        <v>1011.91</v>
      </c>
      <c r="C16" s="33">
        <f t="shared" si="0"/>
        <v>4047.64</v>
      </c>
      <c r="D16" s="34">
        <f t="shared" si="1"/>
        <v>40.476399999999998</v>
      </c>
      <c r="E16" s="35">
        <f t="shared" si="2"/>
        <v>3.7007190882181296</v>
      </c>
      <c r="F16" s="36" t="s">
        <v>691</v>
      </c>
      <c r="G16" s="37">
        <f>SLOPE(G11:G14,$F11:$F14)</f>
        <v>-8.4020623366053791E-3</v>
      </c>
      <c r="H16" s="37">
        <f>SLOPE(H11:H14,$F11:$F14)</f>
        <v>-7.4669268856295042E-3</v>
      </c>
      <c r="I16" s="37">
        <f>SLOPE(I11:I14,$F11:$F14)</f>
        <v>-7.2819619634423181E-3</v>
      </c>
    </row>
    <row r="17" spans="1:10" ht="17.100000000000001" customHeight="1" x14ac:dyDescent="0.25">
      <c r="D17" s="37"/>
      <c r="E17" s="38"/>
      <c r="F17" s="28" t="s">
        <v>103</v>
      </c>
      <c r="G17" s="37">
        <f t="shared" ref="G17:I17" si="3">LN(2)/-G16</f>
        <v>82.497267074549256</v>
      </c>
      <c r="H17" s="37">
        <f t="shared" ref="H17:I17" si="4">LN(2)/-H16</f>
        <v>92.828976522315187</v>
      </c>
      <c r="I17" s="37">
        <f t="shared" si="4"/>
        <v>95.186871895205812</v>
      </c>
    </row>
    <row r="18" spans="1:10" ht="17.100000000000001" customHeight="1" x14ac:dyDescent="0.25">
      <c r="D18" s="37"/>
      <c r="E18" s="38"/>
      <c r="F18" s="28"/>
      <c r="H18" s="501" t="s">
        <v>34</v>
      </c>
      <c r="I18" s="385">
        <f>AVERAGE(G17:I17)</f>
        <v>90.171038497356747</v>
      </c>
    </row>
    <row r="19" spans="1:10" ht="17.100000000000001" customHeight="1" x14ac:dyDescent="0.25">
      <c r="D19" s="37"/>
      <c r="E19" s="38"/>
      <c r="H19" s="501" t="s">
        <v>35</v>
      </c>
      <c r="I19" s="500">
        <f>STDEV(G17:I17)</f>
        <v>6.7494439426146418</v>
      </c>
    </row>
    <row r="20" spans="1:10" ht="17.100000000000001" customHeight="1" x14ac:dyDescent="0.25">
      <c r="F20" s="384" t="s">
        <v>832</v>
      </c>
      <c r="G20" s="37">
        <f>LN(2)/G17*60</f>
        <v>0.50412374019632278</v>
      </c>
      <c r="H20" s="37">
        <f t="shared" ref="H20:I20" si="5">LN(2)/H17*60</f>
        <v>0.44801561313777027</v>
      </c>
      <c r="I20" s="37">
        <f t="shared" si="5"/>
        <v>0.4369177178065391</v>
      </c>
    </row>
    <row r="21" spans="1:10" ht="17.100000000000001" customHeight="1" x14ac:dyDescent="0.25">
      <c r="H21" s="501" t="s">
        <v>34</v>
      </c>
      <c r="I21" s="385">
        <f>AVERAGE(G20:I20)</f>
        <v>0.46301902371354409</v>
      </c>
    </row>
    <row r="22" spans="1:10" ht="17.100000000000001" customHeight="1" x14ac:dyDescent="0.25">
      <c r="A22" s="7" t="s">
        <v>104</v>
      </c>
      <c r="H22" s="501" t="s">
        <v>35</v>
      </c>
      <c r="I22" s="500">
        <f>STDEV(G20:I20)</f>
        <v>3.6027615908396669E-2</v>
      </c>
    </row>
    <row r="23" spans="1:10" ht="17.100000000000001" customHeight="1" x14ac:dyDescent="0.25">
      <c r="A23" s="27" t="s">
        <v>75</v>
      </c>
      <c r="B23" s="27" t="s">
        <v>76</v>
      </c>
      <c r="C23" s="27" t="s">
        <v>77</v>
      </c>
      <c r="D23" s="27" t="s">
        <v>88</v>
      </c>
      <c r="E23" s="27" t="s">
        <v>89</v>
      </c>
      <c r="F23" s="28" t="s">
        <v>90</v>
      </c>
    </row>
    <row r="24" spans="1:10" ht="17.100000000000001" customHeight="1" x14ac:dyDescent="0.25">
      <c r="A24" s="29" t="s">
        <v>105</v>
      </c>
      <c r="B24" s="29">
        <v>2411.8000000000002</v>
      </c>
      <c r="C24" s="39">
        <f>B24*4</f>
        <v>9647.2000000000007</v>
      </c>
      <c r="D24" s="40">
        <f>(C24/10000)*100</f>
        <v>96.472000000000008</v>
      </c>
      <c r="E24" s="31">
        <f>LN(D24)</f>
        <v>4.5692528108012915</v>
      </c>
      <c r="F24" s="28">
        <v>0</v>
      </c>
      <c r="G24" s="37" cm="1">
        <f t="array" ref="G24:J24">TRANSPOSE(D24:D27)</f>
        <v>96.472000000000008</v>
      </c>
      <c r="H24" s="37">
        <v>83.387999999999991</v>
      </c>
      <c r="I24" s="37">
        <v>82.484000000000009</v>
      </c>
      <c r="J24" s="37">
        <v>84.843999999999994</v>
      </c>
    </row>
    <row r="25" spans="1:10" ht="17.100000000000001" customHeight="1" x14ac:dyDescent="0.25">
      <c r="A25" s="29" t="s">
        <v>106</v>
      </c>
      <c r="B25" s="29">
        <v>2084.6999999999998</v>
      </c>
      <c r="C25" s="39">
        <f t="shared" ref="C25:C43" si="6">B25*4</f>
        <v>8338.7999999999993</v>
      </c>
      <c r="D25" s="40">
        <f t="shared" ref="D25:D43" si="7">(C25/10000)*100</f>
        <v>83.387999999999991</v>
      </c>
      <c r="E25" s="31">
        <f t="shared" ref="E25:E43" si="8">LN(D25)</f>
        <v>4.4235044141201909</v>
      </c>
      <c r="F25" s="28">
        <v>15</v>
      </c>
      <c r="G25" s="37" cm="1">
        <f t="array" ref="G25:J25">TRANSPOSE(D28:D31)</f>
        <v>84.82</v>
      </c>
      <c r="H25" s="37">
        <v>82.736000000000004</v>
      </c>
      <c r="I25" s="37">
        <v>80.536000000000001</v>
      </c>
      <c r="J25" s="37">
        <v>88.13600000000001</v>
      </c>
    </row>
    <row r="26" spans="1:10" ht="17.100000000000001" customHeight="1" x14ac:dyDescent="0.25">
      <c r="A26" s="29" t="s">
        <v>107</v>
      </c>
      <c r="B26" s="29">
        <v>2062.1</v>
      </c>
      <c r="C26" s="39">
        <f t="shared" si="6"/>
        <v>8248.4</v>
      </c>
      <c r="D26" s="40">
        <f t="shared" si="7"/>
        <v>82.484000000000009</v>
      </c>
      <c r="E26" s="31">
        <f t="shared" si="8"/>
        <v>4.4126043351380195</v>
      </c>
      <c r="F26" s="28">
        <v>30</v>
      </c>
      <c r="G26" s="37" cm="1">
        <f t="array" ref="G26:J26">TRANSPOSE(D32:D35)</f>
        <v>89.303999999999988</v>
      </c>
      <c r="H26" s="37">
        <v>81.391999999999996</v>
      </c>
      <c r="I26" s="37">
        <v>77.403999999999996</v>
      </c>
      <c r="J26" s="37">
        <v>75.152000000000001</v>
      </c>
    </row>
    <row r="27" spans="1:10" ht="17.100000000000001" customHeight="1" x14ac:dyDescent="0.25">
      <c r="A27" s="29" t="s">
        <v>108</v>
      </c>
      <c r="B27" s="29">
        <v>2121.1</v>
      </c>
      <c r="C27" s="39">
        <f t="shared" si="6"/>
        <v>8484.4</v>
      </c>
      <c r="D27" s="40">
        <f t="shared" si="7"/>
        <v>84.843999999999994</v>
      </c>
      <c r="E27" s="31">
        <f t="shared" si="8"/>
        <v>4.4408142761569698</v>
      </c>
      <c r="F27" s="28">
        <v>60</v>
      </c>
      <c r="G27" s="37" cm="1">
        <f t="array" ref="G27:J27">TRANSPOSE(D36:D39)</f>
        <v>86.463999999999999</v>
      </c>
      <c r="H27" s="37">
        <v>73.271999999999991</v>
      </c>
      <c r="I27" s="37">
        <v>75.436000000000007</v>
      </c>
      <c r="J27" s="37">
        <v>74.56</v>
      </c>
    </row>
    <row r="28" spans="1:10" ht="17.100000000000001" customHeight="1" x14ac:dyDescent="0.25">
      <c r="A28" s="29" t="s">
        <v>109</v>
      </c>
      <c r="B28" s="29">
        <v>2120.5</v>
      </c>
      <c r="C28" s="39">
        <f t="shared" si="6"/>
        <v>8482</v>
      </c>
      <c r="D28" s="40">
        <f t="shared" si="7"/>
        <v>84.82</v>
      </c>
      <c r="E28" s="31">
        <f t="shared" si="8"/>
        <v>4.4405313640464446</v>
      </c>
      <c r="F28" s="28">
        <v>180</v>
      </c>
      <c r="G28" s="37" cm="1">
        <f t="array" ref="G28:J28">TRANSPOSE(D40:D43)</f>
        <v>77.347999999999999</v>
      </c>
      <c r="H28" s="37">
        <v>76.531999999999996</v>
      </c>
      <c r="I28" s="37">
        <v>74.384</v>
      </c>
      <c r="J28" s="37">
        <v>75.512</v>
      </c>
    </row>
    <row r="29" spans="1:10" ht="17.100000000000001" customHeight="1" x14ac:dyDescent="0.25">
      <c r="A29" s="29" t="s">
        <v>110</v>
      </c>
      <c r="B29" s="29">
        <v>2068.4</v>
      </c>
      <c r="C29" s="39">
        <f t="shared" si="6"/>
        <v>8273.6</v>
      </c>
      <c r="D29" s="40">
        <f t="shared" si="7"/>
        <v>82.736000000000004</v>
      </c>
      <c r="E29" s="31">
        <f t="shared" si="8"/>
        <v>4.4156548156538653</v>
      </c>
    </row>
    <row r="30" spans="1:10" ht="17.100000000000001" customHeight="1" x14ac:dyDescent="0.25">
      <c r="A30" s="29" t="s">
        <v>111</v>
      </c>
      <c r="B30" s="29">
        <v>2013.4</v>
      </c>
      <c r="C30" s="39">
        <f t="shared" si="6"/>
        <v>8053.6</v>
      </c>
      <c r="D30" s="40">
        <f t="shared" si="7"/>
        <v>80.536000000000001</v>
      </c>
      <c r="E30" s="31">
        <f t="shared" si="8"/>
        <v>4.388704289427122</v>
      </c>
    </row>
    <row r="31" spans="1:10" ht="17.100000000000001" customHeight="1" x14ac:dyDescent="0.25">
      <c r="A31" s="29" t="s">
        <v>112</v>
      </c>
      <c r="B31" s="29">
        <v>2203.4</v>
      </c>
      <c r="C31" s="39">
        <f t="shared" si="6"/>
        <v>8813.6</v>
      </c>
      <c r="D31" s="40">
        <f t="shared" si="7"/>
        <v>88.13600000000001</v>
      </c>
      <c r="E31" s="31">
        <f t="shared" si="8"/>
        <v>4.478881076037764</v>
      </c>
    </row>
    <row r="32" spans="1:10" ht="17.100000000000001" customHeight="1" x14ac:dyDescent="0.25">
      <c r="A32" s="29" t="s">
        <v>113</v>
      </c>
      <c r="B32" s="29">
        <v>2232.6</v>
      </c>
      <c r="C32" s="39">
        <f t="shared" si="6"/>
        <v>8930.4</v>
      </c>
      <c r="D32" s="40">
        <f t="shared" si="7"/>
        <v>89.303999999999988</v>
      </c>
      <c r="E32" s="31">
        <f t="shared" si="8"/>
        <v>4.4920462797124312</v>
      </c>
    </row>
    <row r="33" spans="1:10" ht="17.100000000000001" customHeight="1" x14ac:dyDescent="0.25">
      <c r="A33" s="29" t="s">
        <v>114</v>
      </c>
      <c r="B33" s="29">
        <v>2034.8</v>
      </c>
      <c r="C33" s="39">
        <f t="shared" si="6"/>
        <v>8139.2</v>
      </c>
      <c r="D33" s="40">
        <f t="shared" si="7"/>
        <v>81.391999999999996</v>
      </c>
      <c r="E33" s="31">
        <f t="shared" si="8"/>
        <v>4.399276988080409</v>
      </c>
    </row>
    <row r="34" spans="1:10" ht="17.100000000000001" customHeight="1" x14ac:dyDescent="0.25">
      <c r="A34" s="29" t="s">
        <v>115</v>
      </c>
      <c r="B34" s="29">
        <v>1935.1</v>
      </c>
      <c r="C34" s="39">
        <f t="shared" si="6"/>
        <v>7740.4</v>
      </c>
      <c r="D34" s="40">
        <f t="shared" si="7"/>
        <v>77.403999999999996</v>
      </c>
      <c r="E34" s="31">
        <f t="shared" si="8"/>
        <v>4.3490384588469011</v>
      </c>
      <c r="F34" s="28">
        <v>0</v>
      </c>
      <c r="G34" s="37" cm="1">
        <f t="array" ref="G34:J34">TRANSPOSE(E24:E27)</f>
        <v>4.5692528108012915</v>
      </c>
      <c r="H34" s="37">
        <v>4.4235044141201909</v>
      </c>
      <c r="I34" s="37">
        <v>4.4126043351380195</v>
      </c>
      <c r="J34" s="37">
        <v>4.4408142761569698</v>
      </c>
    </row>
    <row r="35" spans="1:10" ht="17.100000000000001" customHeight="1" x14ac:dyDescent="0.25">
      <c r="A35" s="29" t="s">
        <v>116</v>
      </c>
      <c r="B35" s="29">
        <v>1878.8</v>
      </c>
      <c r="C35" s="39">
        <f t="shared" si="6"/>
        <v>7515.2</v>
      </c>
      <c r="D35" s="40">
        <f t="shared" si="7"/>
        <v>75.152000000000001</v>
      </c>
      <c r="E35" s="31">
        <f t="shared" si="8"/>
        <v>4.3195127292846394</v>
      </c>
      <c r="F35" s="28">
        <v>15</v>
      </c>
      <c r="G35" s="37" cm="1">
        <f t="array" ref="G35:J35">TRANSPOSE(E28:E31)</f>
        <v>4.4405313640464446</v>
      </c>
      <c r="H35" s="37">
        <v>4.4156548156538653</v>
      </c>
      <c r="I35" s="37">
        <v>4.388704289427122</v>
      </c>
      <c r="J35" s="37">
        <v>4.478881076037764</v>
      </c>
    </row>
    <row r="36" spans="1:10" ht="17.100000000000001" customHeight="1" x14ac:dyDescent="0.25">
      <c r="A36" s="29" t="s">
        <v>117</v>
      </c>
      <c r="B36" s="29">
        <v>2161.6</v>
      </c>
      <c r="C36" s="39">
        <f t="shared" si="6"/>
        <v>8646.4</v>
      </c>
      <c r="D36" s="40">
        <f t="shared" si="7"/>
        <v>86.463999999999999</v>
      </c>
      <c r="E36" s="31">
        <f t="shared" si="8"/>
        <v>4.4597281423377337</v>
      </c>
      <c r="F36" s="28">
        <v>30</v>
      </c>
      <c r="G36" s="37" cm="1">
        <f t="array" ref="G36:J36">TRANSPOSE(E32:E35)</f>
        <v>4.4920462797124312</v>
      </c>
      <c r="H36" s="37">
        <v>4.399276988080409</v>
      </c>
      <c r="I36" s="37">
        <v>4.3490384588469011</v>
      </c>
      <c r="J36" s="37">
        <v>4.3195127292846394</v>
      </c>
    </row>
    <row r="37" spans="1:10" ht="17.100000000000001" customHeight="1" x14ac:dyDescent="0.25">
      <c r="A37" s="29" t="s">
        <v>118</v>
      </c>
      <c r="B37" s="29">
        <v>1831.8</v>
      </c>
      <c r="C37" s="39">
        <f t="shared" si="6"/>
        <v>7327.2</v>
      </c>
      <c r="D37" s="40">
        <f t="shared" si="7"/>
        <v>73.271999999999991</v>
      </c>
      <c r="E37" s="31">
        <f t="shared" si="8"/>
        <v>4.2941785441006859</v>
      </c>
      <c r="F37" s="28">
        <v>60</v>
      </c>
      <c r="G37" s="37" cm="1">
        <f t="array" ref="G37:J37">TRANSPOSE(E36:E39)</f>
        <v>4.4597281423377337</v>
      </c>
      <c r="H37" s="37">
        <v>4.2941785441006859</v>
      </c>
      <c r="I37" s="37">
        <v>4.3232846146501185</v>
      </c>
      <c r="J37" s="37">
        <v>4.3116041703773353</v>
      </c>
    </row>
    <row r="38" spans="1:10" ht="17.100000000000001" customHeight="1" x14ac:dyDescent="0.25">
      <c r="A38" s="29" t="s">
        <v>119</v>
      </c>
      <c r="B38" s="29">
        <v>1885.9</v>
      </c>
      <c r="C38" s="39">
        <f t="shared" si="6"/>
        <v>7543.6</v>
      </c>
      <c r="D38" s="40">
        <f t="shared" si="7"/>
        <v>75.436000000000007</v>
      </c>
      <c r="E38" s="31">
        <f t="shared" si="8"/>
        <v>4.3232846146501185</v>
      </c>
      <c r="F38" s="28">
        <v>180</v>
      </c>
      <c r="G38" s="37" cm="1">
        <f t="array" ref="G38:J38">TRANSPOSE(E40:E43)</f>
        <v>4.3483147201883456</v>
      </c>
      <c r="H38" s="37">
        <v>4.337708954022756</v>
      </c>
      <c r="I38" s="37">
        <v>4.3092408649482286</v>
      </c>
      <c r="J38" s="37">
        <v>4.3242915840226432</v>
      </c>
    </row>
    <row r="39" spans="1:10" ht="17.100000000000001" customHeight="1" x14ac:dyDescent="0.25">
      <c r="A39" s="29" t="s">
        <v>120</v>
      </c>
      <c r="B39" s="29">
        <v>1864</v>
      </c>
      <c r="C39" s="39">
        <f t="shared" si="6"/>
        <v>7456</v>
      </c>
      <c r="D39" s="40">
        <f t="shared" si="7"/>
        <v>74.56</v>
      </c>
      <c r="E39" s="31">
        <f t="shared" si="8"/>
        <v>4.3116041703773353</v>
      </c>
    </row>
    <row r="40" spans="1:10" ht="17.100000000000001" customHeight="1" x14ac:dyDescent="0.25">
      <c r="A40" s="29" t="s">
        <v>121</v>
      </c>
      <c r="B40" s="29">
        <v>1933.7</v>
      </c>
      <c r="C40" s="39">
        <f t="shared" si="6"/>
        <v>7734.8</v>
      </c>
      <c r="D40" s="40">
        <f t="shared" si="7"/>
        <v>77.347999999999999</v>
      </c>
      <c r="E40" s="31">
        <f t="shared" si="8"/>
        <v>4.3483147201883456</v>
      </c>
      <c r="F40" s="36" t="s">
        <v>691</v>
      </c>
      <c r="G40" s="37">
        <f>SLOPE(G34:G38,$F34:$F38)</f>
        <v>-9.5848094098085329E-4</v>
      </c>
      <c r="H40" s="37">
        <f>SLOPE(H34:H38,$F34:$F38)</f>
        <v>-4.7686760361030748E-4</v>
      </c>
      <c r="I40" s="37">
        <f>SLOPE(I34:I38,$F34:$F38)</f>
        <v>-4.9145524018630749E-4</v>
      </c>
      <c r="J40" s="37">
        <f>SLOPE(J34:J38,$F34:$F38)</f>
        <v>-6.2469278157574243E-4</v>
      </c>
    </row>
    <row r="41" spans="1:10" ht="17.100000000000001" customHeight="1" x14ac:dyDescent="0.25">
      <c r="A41" s="29" t="s">
        <v>122</v>
      </c>
      <c r="B41" s="29">
        <v>1913.3</v>
      </c>
      <c r="C41" s="39">
        <f t="shared" si="6"/>
        <v>7653.2</v>
      </c>
      <c r="D41" s="40">
        <f t="shared" si="7"/>
        <v>76.531999999999996</v>
      </c>
      <c r="E41" s="31">
        <f t="shared" si="8"/>
        <v>4.337708954022756</v>
      </c>
      <c r="F41" s="28" t="s">
        <v>103</v>
      </c>
      <c r="G41" s="37">
        <f t="shared" ref="G41:H41" si="9">LN(2)/-G40</f>
        <v>723.17262756484138</v>
      </c>
      <c r="H41" s="37">
        <f t="shared" si="9"/>
        <v>1453.5421893041403</v>
      </c>
      <c r="I41" s="37">
        <f t="shared" ref="I41:J41" si="10">LN(2)/-I40</f>
        <v>1410.3973747378859</v>
      </c>
      <c r="J41" s="37">
        <f t="shared" si="10"/>
        <v>1109.5809028103888</v>
      </c>
    </row>
    <row r="42" spans="1:10" ht="17.100000000000001" customHeight="1" x14ac:dyDescent="0.25">
      <c r="A42" s="29" t="s">
        <v>123</v>
      </c>
      <c r="B42" s="29">
        <v>1859.6</v>
      </c>
      <c r="C42" s="39">
        <f t="shared" si="6"/>
        <v>7438.4</v>
      </c>
      <c r="D42" s="40">
        <f t="shared" si="7"/>
        <v>74.384</v>
      </c>
      <c r="E42" s="31">
        <f t="shared" si="8"/>
        <v>4.3092408649482286</v>
      </c>
      <c r="F42" s="28"/>
      <c r="I42" s="501" t="s">
        <v>34</v>
      </c>
      <c r="J42" s="385">
        <f>AVERAGE(G41:J41)</f>
        <v>1174.1732736043141</v>
      </c>
    </row>
    <row r="43" spans="1:10" ht="17.100000000000001" customHeight="1" x14ac:dyDescent="0.25">
      <c r="A43" s="33" t="s">
        <v>124</v>
      </c>
      <c r="B43" s="33">
        <v>1887.8</v>
      </c>
      <c r="C43" s="41">
        <f t="shared" si="6"/>
        <v>7551.2</v>
      </c>
      <c r="D43" s="42">
        <f t="shared" si="7"/>
        <v>75.512</v>
      </c>
      <c r="E43" s="35">
        <f t="shared" si="8"/>
        <v>4.3242915840226432</v>
      </c>
      <c r="I43" s="501" t="s">
        <v>35</v>
      </c>
      <c r="J43" s="500">
        <f>STDEV(G41:J41)</f>
        <v>337.3537085950303</v>
      </c>
    </row>
    <row r="44" spans="1:10" ht="17.100000000000001" customHeight="1" x14ac:dyDescent="0.25">
      <c r="F44" s="384" t="s">
        <v>832</v>
      </c>
      <c r="G44" s="37">
        <f>LN(2)/G41*60</f>
        <v>5.750885645885119E-2</v>
      </c>
      <c r="H44" s="37">
        <f t="shared" ref="H44:J44" si="11">LN(2)/H41*60</f>
        <v>2.8612056216618449E-2</v>
      </c>
      <c r="I44" s="37">
        <f t="shared" si="11"/>
        <v>2.948731441117845E-2</v>
      </c>
      <c r="J44" s="37">
        <f t="shared" si="11"/>
        <v>3.7481566894544543E-2</v>
      </c>
    </row>
    <row r="45" spans="1:10" ht="17.100000000000001" customHeight="1" x14ac:dyDescent="0.25">
      <c r="I45" s="501" t="s">
        <v>34</v>
      </c>
      <c r="J45" s="385">
        <f>AVERAGE(G44:J44)</f>
        <v>3.8272448495298164E-2</v>
      </c>
    </row>
    <row r="46" spans="1:10" ht="17.100000000000001" customHeight="1" x14ac:dyDescent="0.25">
      <c r="I46" s="501" t="s">
        <v>35</v>
      </c>
      <c r="J46" s="500">
        <f>STDEV(G44:J44)</f>
        <v>1.3430892808504232E-2</v>
      </c>
    </row>
    <row r="48" spans="1:10" ht="17.100000000000001" customHeight="1" x14ac:dyDescent="0.25">
      <c r="A48" s="7" t="s">
        <v>125</v>
      </c>
    </row>
    <row r="49" spans="1:10" ht="17.100000000000001" customHeight="1" x14ac:dyDescent="0.25">
      <c r="A49" s="27" t="s">
        <v>75</v>
      </c>
      <c r="B49" s="27" t="s">
        <v>76</v>
      </c>
      <c r="C49" s="27" t="s">
        <v>77</v>
      </c>
      <c r="D49" s="27" t="s">
        <v>88</v>
      </c>
      <c r="E49" s="27" t="s">
        <v>89</v>
      </c>
      <c r="F49" s="28" t="s">
        <v>90</v>
      </c>
    </row>
    <row r="50" spans="1:10" ht="17.100000000000001" customHeight="1" x14ac:dyDescent="0.25">
      <c r="A50" s="29" t="s">
        <v>126</v>
      </c>
      <c r="B50" s="29">
        <v>3067.3</v>
      </c>
      <c r="C50" s="39">
        <f>B50*4</f>
        <v>12269.2</v>
      </c>
      <c r="D50" s="40">
        <f>(C50/10000)*100</f>
        <v>122.69200000000001</v>
      </c>
      <c r="E50" s="31">
        <f>LN(D50)</f>
        <v>4.809677149917273</v>
      </c>
      <c r="F50" s="28">
        <v>0</v>
      </c>
      <c r="G50" s="37" cm="1">
        <f t="array" ref="G50:J50">TRANSPOSE(D50:D53)</f>
        <v>122.69200000000001</v>
      </c>
      <c r="H50" s="37">
        <v>106.836</v>
      </c>
      <c r="I50" s="37">
        <v>107.16799999999999</v>
      </c>
      <c r="J50" s="37">
        <v>113.75999999999999</v>
      </c>
    </row>
    <row r="51" spans="1:10" ht="17.100000000000001" customHeight="1" x14ac:dyDescent="0.25">
      <c r="A51" s="29" t="s">
        <v>127</v>
      </c>
      <c r="B51" s="29">
        <v>2670.9</v>
      </c>
      <c r="C51" s="39">
        <f t="shared" ref="C51:C69" si="12">B51*4</f>
        <v>10683.6</v>
      </c>
      <c r="D51" s="40">
        <f t="shared" ref="D51:D69" si="13">(C51/10000)*100</f>
        <v>106.836</v>
      </c>
      <c r="E51" s="31">
        <f t="shared" ref="E51:E57" si="14">LN(D51)</f>
        <v>4.6712949483795345</v>
      </c>
      <c r="F51" s="28">
        <v>15</v>
      </c>
      <c r="G51" s="37" cm="1">
        <f t="array" ref="G51:J51">TRANSPOSE(D54:D57)</f>
        <v>0.17199999999999999</v>
      </c>
      <c r="H51" s="37">
        <v>0.31519999999999998</v>
      </c>
      <c r="I51" s="37">
        <v>0.18</v>
      </c>
      <c r="J51" s="37">
        <v>0.17079999999999998</v>
      </c>
    </row>
    <row r="52" spans="1:10" ht="17.100000000000001" customHeight="1" x14ac:dyDescent="0.25">
      <c r="A52" s="29" t="s">
        <v>128</v>
      </c>
      <c r="B52" s="29">
        <v>2679.2</v>
      </c>
      <c r="C52" s="39">
        <f t="shared" si="12"/>
        <v>10716.8</v>
      </c>
      <c r="D52" s="40">
        <f t="shared" si="13"/>
        <v>107.16799999999999</v>
      </c>
      <c r="E52" s="31">
        <f t="shared" si="14"/>
        <v>4.6743976966117939</v>
      </c>
      <c r="F52" s="28">
        <v>30</v>
      </c>
      <c r="G52" s="37" cm="1">
        <f t="array" ref="G52:J52">TRANSPOSE(D58:D61)</f>
        <v>0</v>
      </c>
      <c r="H52" s="37">
        <v>0</v>
      </c>
      <c r="I52" s="37">
        <v>0</v>
      </c>
      <c r="J52" s="37">
        <v>0</v>
      </c>
    </row>
    <row r="53" spans="1:10" ht="17.100000000000001" customHeight="1" x14ac:dyDescent="0.25">
      <c r="A53" s="29" t="s">
        <v>129</v>
      </c>
      <c r="B53" s="29">
        <v>2844</v>
      </c>
      <c r="C53" s="39">
        <f t="shared" si="12"/>
        <v>11376</v>
      </c>
      <c r="D53" s="40">
        <f t="shared" si="13"/>
        <v>113.75999999999999</v>
      </c>
      <c r="E53" s="31">
        <f t="shared" si="14"/>
        <v>4.7340909660549304</v>
      </c>
      <c r="F53" s="28">
        <v>60</v>
      </c>
      <c r="G53" s="37" cm="1">
        <f t="array" ref="G53:J53">TRANSPOSE(D62:D65)</f>
        <v>0</v>
      </c>
      <c r="H53" s="37">
        <v>0</v>
      </c>
      <c r="I53" s="37">
        <v>0</v>
      </c>
      <c r="J53" s="37">
        <v>0</v>
      </c>
    </row>
    <row r="54" spans="1:10" ht="17.100000000000001" customHeight="1" x14ac:dyDescent="0.25">
      <c r="A54" s="29" t="s">
        <v>130</v>
      </c>
      <c r="B54" s="29">
        <v>4.3</v>
      </c>
      <c r="C54" s="39">
        <f t="shared" si="12"/>
        <v>17.2</v>
      </c>
      <c r="D54" s="40">
        <f t="shared" si="13"/>
        <v>0.17199999999999999</v>
      </c>
      <c r="E54" s="31">
        <f t="shared" si="14"/>
        <v>-1.7602608021686841</v>
      </c>
      <c r="F54" s="28">
        <v>180</v>
      </c>
      <c r="G54" s="37" cm="1">
        <f t="array" ref="G54:J54">TRANSPOSE(D66:D69)</f>
        <v>0</v>
      </c>
      <c r="H54" s="37">
        <v>0</v>
      </c>
      <c r="I54" s="37">
        <v>0</v>
      </c>
      <c r="J54" s="37">
        <v>0</v>
      </c>
    </row>
    <row r="55" spans="1:10" ht="17.100000000000001" customHeight="1" x14ac:dyDescent="0.25">
      <c r="A55" s="29" t="s">
        <v>131</v>
      </c>
      <c r="B55" s="29">
        <v>7.88</v>
      </c>
      <c r="C55" s="39">
        <f t="shared" si="12"/>
        <v>31.52</v>
      </c>
      <c r="D55" s="40">
        <f t="shared" si="13"/>
        <v>0.31519999999999998</v>
      </c>
      <c r="E55" s="31">
        <f t="shared" si="14"/>
        <v>-1.1545479209984131</v>
      </c>
    </row>
    <row r="56" spans="1:10" ht="17.100000000000001" customHeight="1" x14ac:dyDescent="0.25">
      <c r="A56" s="29" t="s">
        <v>132</v>
      </c>
      <c r="B56" s="29">
        <v>4.5</v>
      </c>
      <c r="C56" s="39">
        <f t="shared" si="12"/>
        <v>18</v>
      </c>
      <c r="D56" s="40">
        <f t="shared" si="13"/>
        <v>0.18</v>
      </c>
      <c r="E56" s="31">
        <f t="shared" si="14"/>
        <v>-1.7147984280919266</v>
      </c>
    </row>
    <row r="57" spans="1:10" ht="17.100000000000001" customHeight="1" x14ac:dyDescent="0.25">
      <c r="A57" s="29" t="s">
        <v>133</v>
      </c>
      <c r="B57" s="29">
        <v>4.2699999999999996</v>
      </c>
      <c r="C57" s="39">
        <f t="shared" si="12"/>
        <v>17.079999999999998</v>
      </c>
      <c r="D57" s="40">
        <f t="shared" si="13"/>
        <v>0.17079999999999998</v>
      </c>
      <c r="E57" s="31">
        <f t="shared" si="14"/>
        <v>-1.7672619976276678</v>
      </c>
    </row>
    <row r="58" spans="1:10" ht="17.100000000000001" customHeight="1" x14ac:dyDescent="0.25">
      <c r="A58" s="29" t="s">
        <v>134</v>
      </c>
      <c r="B58" s="29">
        <v>0</v>
      </c>
      <c r="C58" s="39">
        <f t="shared" si="12"/>
        <v>0</v>
      </c>
      <c r="D58" s="40">
        <f t="shared" si="13"/>
        <v>0</v>
      </c>
      <c r="E58" s="31" t="s">
        <v>603</v>
      </c>
    </row>
    <row r="59" spans="1:10" ht="17.100000000000001" customHeight="1" x14ac:dyDescent="0.25">
      <c r="A59" s="29" t="s">
        <v>135</v>
      </c>
      <c r="B59" s="29">
        <v>0</v>
      </c>
      <c r="C59" s="39">
        <f t="shared" si="12"/>
        <v>0</v>
      </c>
      <c r="D59" s="40">
        <f t="shared" si="13"/>
        <v>0</v>
      </c>
      <c r="E59" s="31" t="s">
        <v>603</v>
      </c>
    </row>
    <row r="60" spans="1:10" ht="17.100000000000001" customHeight="1" x14ac:dyDescent="0.25">
      <c r="A60" s="29" t="s">
        <v>136</v>
      </c>
      <c r="B60" s="29">
        <v>0</v>
      </c>
      <c r="C60" s="39">
        <f t="shared" si="12"/>
        <v>0</v>
      </c>
      <c r="D60" s="40">
        <f t="shared" si="13"/>
        <v>0</v>
      </c>
      <c r="E60" s="31" t="s">
        <v>603</v>
      </c>
      <c r="F60" s="28">
        <v>0</v>
      </c>
      <c r="G60" s="37" cm="1">
        <f t="array" ref="G60:J60">TRANSPOSE(E50:E53)</f>
        <v>4.809677149917273</v>
      </c>
      <c r="H60" s="37">
        <v>4.6712949483795345</v>
      </c>
      <c r="I60" s="37">
        <v>4.6743976966117939</v>
      </c>
      <c r="J60" s="37">
        <v>4.7340909660549304</v>
      </c>
    </row>
    <row r="61" spans="1:10" ht="17.100000000000001" customHeight="1" x14ac:dyDescent="0.25">
      <c r="A61" s="29" t="s">
        <v>137</v>
      </c>
      <c r="B61" s="29">
        <v>0</v>
      </c>
      <c r="C61" s="39">
        <f t="shared" si="12"/>
        <v>0</v>
      </c>
      <c r="D61" s="40">
        <f t="shared" si="13"/>
        <v>0</v>
      </c>
      <c r="E61" s="31" t="s">
        <v>603</v>
      </c>
      <c r="F61" s="28">
        <v>15</v>
      </c>
      <c r="G61" s="37" cm="1">
        <f t="array" ref="G61:J61">TRANSPOSE(E54:E57)</f>
        <v>-1.7602608021686841</v>
      </c>
      <c r="H61" s="37">
        <v>-1.1545479209984131</v>
      </c>
      <c r="I61" s="37">
        <v>-1.7147984280919266</v>
      </c>
      <c r="J61" s="37">
        <v>-1.7672619976276678</v>
      </c>
    </row>
    <row r="62" spans="1:10" ht="17.100000000000001" customHeight="1" x14ac:dyDescent="0.25">
      <c r="A62" s="29" t="s">
        <v>138</v>
      </c>
      <c r="B62" s="29">
        <v>0</v>
      </c>
      <c r="C62" s="39">
        <f t="shared" si="12"/>
        <v>0</v>
      </c>
      <c r="D62" s="40">
        <f t="shared" si="13"/>
        <v>0</v>
      </c>
      <c r="E62" s="31" t="s">
        <v>603</v>
      </c>
      <c r="F62" s="28">
        <v>30</v>
      </c>
      <c r="G62" s="37" t="str" cm="1">
        <f t="array" ref="G62:J62">TRANSPOSE(E58:E61)</f>
        <v>N/A</v>
      </c>
      <c r="H62" s="37" t="str">
        <v>N/A</v>
      </c>
      <c r="I62" s="37" t="str">
        <v>N/A</v>
      </c>
      <c r="J62" s="37" t="str">
        <v>N/A</v>
      </c>
    </row>
    <row r="63" spans="1:10" ht="17.100000000000001" customHeight="1" x14ac:dyDescent="0.25">
      <c r="A63" s="29" t="s">
        <v>139</v>
      </c>
      <c r="B63" s="29">
        <v>0</v>
      </c>
      <c r="C63" s="39">
        <f t="shared" si="12"/>
        <v>0</v>
      </c>
      <c r="D63" s="40">
        <f t="shared" si="13"/>
        <v>0</v>
      </c>
      <c r="E63" s="31" t="s">
        <v>603</v>
      </c>
      <c r="F63" s="28">
        <v>60</v>
      </c>
      <c r="G63" s="37" t="str" cm="1">
        <f t="array" ref="G63:J63">TRANSPOSE(E62:E65)</f>
        <v>N/A</v>
      </c>
      <c r="H63" s="37" t="str">
        <v>N/A</v>
      </c>
      <c r="I63" s="37" t="str">
        <v>N/A</v>
      </c>
      <c r="J63" s="37" t="str">
        <v>N/A</v>
      </c>
    </row>
    <row r="64" spans="1:10" ht="17.100000000000001" customHeight="1" x14ac:dyDescent="0.25">
      <c r="A64" s="29" t="s">
        <v>140</v>
      </c>
      <c r="B64" s="29">
        <v>0</v>
      </c>
      <c r="C64" s="39">
        <f t="shared" si="12"/>
        <v>0</v>
      </c>
      <c r="D64" s="40">
        <f t="shared" si="13"/>
        <v>0</v>
      </c>
      <c r="E64" s="31" t="s">
        <v>603</v>
      </c>
      <c r="F64" s="28">
        <v>180</v>
      </c>
      <c r="G64" s="37" t="str" cm="1">
        <f t="array" ref="G64:J64">TRANSPOSE(E66:E69)</f>
        <v>N/A</v>
      </c>
      <c r="H64" s="37" t="str">
        <v>N/A</v>
      </c>
      <c r="I64" s="37" t="str">
        <v>N/A</v>
      </c>
      <c r="J64" s="37" t="str">
        <v>N/A</v>
      </c>
    </row>
    <row r="65" spans="1:10" ht="17.100000000000001" customHeight="1" x14ac:dyDescent="0.25">
      <c r="A65" s="29" t="s">
        <v>141</v>
      </c>
      <c r="B65" s="29">
        <v>0</v>
      </c>
      <c r="C65" s="39">
        <f t="shared" si="12"/>
        <v>0</v>
      </c>
      <c r="D65" s="40">
        <f t="shared" si="13"/>
        <v>0</v>
      </c>
      <c r="E65" s="31" t="s">
        <v>603</v>
      </c>
    </row>
    <row r="66" spans="1:10" ht="17.100000000000001" customHeight="1" x14ac:dyDescent="0.25">
      <c r="A66" s="29" t="s">
        <v>142</v>
      </c>
      <c r="B66" s="29">
        <v>0</v>
      </c>
      <c r="C66" s="39">
        <f t="shared" si="12"/>
        <v>0</v>
      </c>
      <c r="D66" s="40">
        <f t="shared" si="13"/>
        <v>0</v>
      </c>
      <c r="E66" s="31" t="s">
        <v>603</v>
      </c>
      <c r="F66" s="36" t="s">
        <v>691</v>
      </c>
      <c r="G66" s="37">
        <f>SLOPE(G60:G64,$F60:$F64)</f>
        <v>-0.43799586347239716</v>
      </c>
      <c r="H66" s="37">
        <f t="shared" ref="H66:J66" si="15">SLOPE(H60:H64,$F60:$F64)</f>
        <v>-0.38838952462519644</v>
      </c>
      <c r="I66" s="37">
        <f t="shared" si="15"/>
        <v>-0.42594640831358144</v>
      </c>
      <c r="J66" s="37">
        <f t="shared" si="15"/>
        <v>-0.43342353091217317</v>
      </c>
    </row>
    <row r="67" spans="1:10" ht="17.100000000000001" customHeight="1" x14ac:dyDescent="0.25">
      <c r="A67" s="29" t="s">
        <v>143</v>
      </c>
      <c r="B67" s="29">
        <v>0</v>
      </c>
      <c r="C67" s="39">
        <f t="shared" si="12"/>
        <v>0</v>
      </c>
      <c r="D67" s="40">
        <f t="shared" si="13"/>
        <v>0</v>
      </c>
      <c r="E67" s="31" t="s">
        <v>603</v>
      </c>
      <c r="F67" s="28" t="s">
        <v>103</v>
      </c>
      <c r="G67" s="37">
        <f t="shared" ref="G67:J67" si="16">LN(2)/-G66</f>
        <v>1.5825427552322717</v>
      </c>
      <c r="H67" s="37">
        <f t="shared" si="16"/>
        <v>1.784670122678633</v>
      </c>
      <c r="I67" s="37">
        <f t="shared" si="16"/>
        <v>1.6273107767342667</v>
      </c>
      <c r="J67" s="37">
        <f t="shared" si="16"/>
        <v>1.5992375381677217</v>
      </c>
    </row>
    <row r="68" spans="1:10" ht="17.100000000000001" customHeight="1" x14ac:dyDescent="0.25">
      <c r="A68" s="29" t="s">
        <v>144</v>
      </c>
      <c r="B68" s="29">
        <v>0</v>
      </c>
      <c r="C68" s="39">
        <f t="shared" si="12"/>
        <v>0</v>
      </c>
      <c r="D68" s="40">
        <f t="shared" si="13"/>
        <v>0</v>
      </c>
      <c r="E68" s="31" t="s">
        <v>603</v>
      </c>
      <c r="F68" s="28"/>
      <c r="I68" s="501" t="s">
        <v>34</v>
      </c>
      <c r="J68" s="385">
        <f>AVERAGE(G67:J67)</f>
        <v>1.6484402982032231</v>
      </c>
    </row>
    <row r="69" spans="1:10" ht="17.100000000000001" customHeight="1" x14ac:dyDescent="0.25">
      <c r="A69" s="33" t="s">
        <v>145</v>
      </c>
      <c r="B69" s="33">
        <v>0</v>
      </c>
      <c r="C69" s="41">
        <f t="shared" si="12"/>
        <v>0</v>
      </c>
      <c r="D69" s="42">
        <f t="shared" si="13"/>
        <v>0</v>
      </c>
      <c r="E69" s="35" t="s">
        <v>603</v>
      </c>
      <c r="I69" s="501" t="s">
        <v>35</v>
      </c>
      <c r="J69" s="500">
        <f>STDEV(G67:J67)</f>
        <v>9.2679410728287059E-2</v>
      </c>
    </row>
    <row r="70" spans="1:10" ht="17.100000000000001" customHeight="1" x14ac:dyDescent="0.25">
      <c r="F70" s="384" t="s">
        <v>832</v>
      </c>
      <c r="G70" s="37">
        <f>LN(2)/G67*60</f>
        <v>26.279751808343828</v>
      </c>
      <c r="H70" s="37">
        <f t="shared" ref="H70:J70" si="17">LN(2)/H67*60</f>
        <v>23.303371477511785</v>
      </c>
      <c r="I70" s="37">
        <f t="shared" si="17"/>
        <v>25.556784498814885</v>
      </c>
      <c r="J70" s="37">
        <f t="shared" si="17"/>
        <v>26.00541185473039</v>
      </c>
    </row>
    <row r="71" spans="1:10" ht="17.100000000000001" customHeight="1" x14ac:dyDescent="0.25">
      <c r="I71" s="501" t="s">
        <v>34</v>
      </c>
      <c r="J71" s="385">
        <f>AVERAGE(G70:J70)</f>
        <v>25.286329909850224</v>
      </c>
    </row>
    <row r="72" spans="1:10" ht="17.100000000000001" customHeight="1" x14ac:dyDescent="0.25">
      <c r="A72" s="366" t="s">
        <v>778</v>
      </c>
      <c r="I72" s="501" t="s">
        <v>35</v>
      </c>
      <c r="J72" s="500">
        <f>STDEV(G70:J70)</f>
        <v>1.3551427650415586</v>
      </c>
    </row>
    <row r="73" spans="1:10" ht="17.100000000000001" customHeight="1" x14ac:dyDescent="0.25">
      <c r="A73" s="350" t="s">
        <v>768</v>
      </c>
    </row>
    <row r="74" spans="1:10" ht="17.100000000000001" customHeight="1" x14ac:dyDescent="0.25">
      <c r="A74" s="350" t="s">
        <v>611</v>
      </c>
    </row>
    <row r="75" spans="1:10" ht="17.100000000000001" customHeight="1" x14ac:dyDescent="0.25">
      <c r="A75" s="350" t="s">
        <v>772</v>
      </c>
      <c r="C75" s="43"/>
      <c r="D75" s="43"/>
      <c r="E75" s="43"/>
      <c r="F75" s="340"/>
    </row>
    <row r="76" spans="1:10" ht="17.100000000000001" customHeight="1" x14ac:dyDescent="0.25">
      <c r="A76" s="350" t="s">
        <v>833</v>
      </c>
      <c r="C76" s="43"/>
      <c r="D76" s="43"/>
      <c r="E76" s="43"/>
      <c r="F76" s="340"/>
    </row>
    <row r="78" spans="1:10" ht="17.649999999999999" customHeight="1" x14ac:dyDescent="0.25"/>
    <row r="81" spans="1:1" ht="17.100000000000001" customHeight="1" x14ac:dyDescent="0.25">
      <c r="A81" s="374" t="s">
        <v>806</v>
      </c>
    </row>
  </sheetData>
  <hyperlinks>
    <hyperlink ref="A81" location="'Table of contents'!A1" display="Link back to table of contents" xr:uid="{DE72F026-2A3C-46AE-97BA-8114C0A57058}"/>
    <hyperlink ref="F1" location="'Table of contents'!A1" display="Link back to table of contents" xr:uid="{77EA9AA5-DBE3-4A01-92B5-A65CDF5C5911}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A29E1-9800-AD46-9023-1A5ABA05E072}">
  <dimension ref="A1:L70"/>
  <sheetViews>
    <sheetView zoomScaleNormal="100" workbookViewId="0">
      <selection activeCell="C17" sqref="C17"/>
    </sheetView>
  </sheetViews>
  <sheetFormatPr defaultColWidth="10.85546875" defaultRowHeight="17.100000000000001" customHeight="1" x14ac:dyDescent="0.25"/>
  <cols>
    <col min="1" max="1" width="27.85546875" style="9" customWidth="1"/>
    <col min="2" max="5" width="25.85546875" style="9" customWidth="1"/>
    <col min="6" max="6" width="25.85546875" style="36" customWidth="1"/>
    <col min="7" max="7" width="11.7109375" style="9" bestFit="1" customWidth="1"/>
    <col min="8" max="9" width="10.85546875" style="9"/>
    <col min="10" max="10" width="13.28515625" style="43" bestFit="1" customWidth="1"/>
    <col min="11" max="16384" width="10.85546875" style="9"/>
  </cols>
  <sheetData>
    <row r="1" spans="1:12" ht="17.100000000000001" customHeight="1" x14ac:dyDescent="0.25">
      <c r="A1" s="10" t="s">
        <v>170</v>
      </c>
      <c r="B1" s="7"/>
      <c r="C1" s="7"/>
      <c r="F1" s="374" t="s">
        <v>806</v>
      </c>
    </row>
    <row r="3" spans="1:12" ht="17.100000000000001" customHeight="1" x14ac:dyDescent="0.25">
      <c r="A3" s="58" t="s">
        <v>621</v>
      </c>
    </row>
    <row r="4" spans="1:12" ht="17.100000000000001" customHeight="1" x14ac:dyDescent="0.25">
      <c r="A4" s="45" t="s">
        <v>75</v>
      </c>
      <c r="B4" s="59" t="s">
        <v>76</v>
      </c>
      <c r="C4" s="59" t="s">
        <v>77</v>
      </c>
      <c r="D4" s="59" t="s">
        <v>88</v>
      </c>
      <c r="E4" s="27" t="s">
        <v>89</v>
      </c>
      <c r="F4" s="28" t="s">
        <v>90</v>
      </c>
    </row>
    <row r="5" spans="1:12" ht="17.100000000000001" customHeight="1" x14ac:dyDescent="0.25">
      <c r="A5" s="46" t="s">
        <v>171</v>
      </c>
      <c r="B5" s="46">
        <v>2231.88</v>
      </c>
      <c r="C5" s="60">
        <f>B5*4</f>
        <v>8927.52</v>
      </c>
      <c r="D5" s="386">
        <f>(C5/10000)*100</f>
        <v>89.275199999999998</v>
      </c>
      <c r="E5" s="31">
        <f>LN(D5)</f>
        <v>4.4917237337468352</v>
      </c>
      <c r="F5" s="28">
        <v>0</v>
      </c>
      <c r="G5" s="47" cm="1">
        <f t="array" ref="G5:I5">TRANSPOSE(E5:E7)</f>
        <v>4.4917237337468352</v>
      </c>
      <c r="H5" s="47">
        <v>4.3931891018799929</v>
      </c>
      <c r="I5" s="47">
        <v>4.3512271631203534</v>
      </c>
    </row>
    <row r="6" spans="1:12" ht="17.100000000000001" customHeight="1" x14ac:dyDescent="0.25">
      <c r="A6" s="46" t="s">
        <v>172</v>
      </c>
      <c r="B6" s="46">
        <v>2022.45</v>
      </c>
      <c r="C6" s="60">
        <f t="shared" ref="C6:C19" si="0">B6*4</f>
        <v>8089.8</v>
      </c>
      <c r="D6" s="386">
        <f t="shared" ref="D6:D19" si="1">(C6/10000)*100</f>
        <v>80.897999999999996</v>
      </c>
      <c r="E6" s="31">
        <f t="shared" ref="E6:E19" si="2">LN(D6)</f>
        <v>4.3931891018799929</v>
      </c>
      <c r="F6" s="28">
        <v>5</v>
      </c>
      <c r="G6" s="47" cm="1">
        <f t="array" ref="G6:I6">TRANSPOSE(E8:E10)</f>
        <v>4.5452673036550442</v>
      </c>
      <c r="H6" s="47">
        <v>4.5314676700874115</v>
      </c>
      <c r="I6" s="47">
        <v>4.4574819130884871</v>
      </c>
    </row>
    <row r="7" spans="1:12" ht="17.100000000000001" customHeight="1" x14ac:dyDescent="0.25">
      <c r="A7" s="46" t="s">
        <v>173</v>
      </c>
      <c r="B7" s="46">
        <v>1939.34</v>
      </c>
      <c r="C7" s="60">
        <f t="shared" si="0"/>
        <v>7757.36</v>
      </c>
      <c r="D7" s="386">
        <f t="shared" si="1"/>
        <v>77.573599999999999</v>
      </c>
      <c r="E7" s="31">
        <f t="shared" si="2"/>
        <v>4.3512271631203534</v>
      </c>
      <c r="F7" s="28">
        <v>15</v>
      </c>
      <c r="G7" s="47" cm="1">
        <f t="array" ref="G7:I7">TRANSPOSE(E11:E13)</f>
        <v>4.5169595447138882</v>
      </c>
      <c r="H7" s="47">
        <v>4.3911350270378726</v>
      </c>
      <c r="I7" s="47">
        <v>4.4170751949502858</v>
      </c>
    </row>
    <row r="8" spans="1:12" ht="17.100000000000001" customHeight="1" x14ac:dyDescent="0.25">
      <c r="A8" s="46" t="s">
        <v>174</v>
      </c>
      <c r="B8" s="46">
        <v>2354.64</v>
      </c>
      <c r="C8" s="60">
        <f t="shared" si="0"/>
        <v>9418.56</v>
      </c>
      <c r="D8" s="386">
        <f t="shared" si="1"/>
        <v>94.185599999999994</v>
      </c>
      <c r="E8" s="31">
        <f t="shared" si="2"/>
        <v>4.5452673036550442</v>
      </c>
      <c r="F8" s="28">
        <v>30</v>
      </c>
      <c r="G8" s="48" cm="1">
        <f t="array" ref="G8:I8">TRANSPOSE(E14:E16)</f>
        <v>4.4595893466216721</v>
      </c>
      <c r="H8" s="47">
        <v>4.458186428971552</v>
      </c>
      <c r="I8" s="47">
        <v>4.3470883388681267</v>
      </c>
    </row>
    <row r="9" spans="1:12" ht="17.100000000000001" customHeight="1" x14ac:dyDescent="0.25">
      <c r="A9" s="46" t="s">
        <v>175</v>
      </c>
      <c r="B9" s="46">
        <v>2322.37</v>
      </c>
      <c r="C9" s="60">
        <f t="shared" si="0"/>
        <v>9289.48</v>
      </c>
      <c r="D9" s="386">
        <f t="shared" si="1"/>
        <v>92.894800000000004</v>
      </c>
      <c r="E9" s="31">
        <f t="shared" si="2"/>
        <v>4.5314676700874115</v>
      </c>
      <c r="F9" s="28">
        <v>60</v>
      </c>
      <c r="G9" s="48" cm="1">
        <f t="array" ref="G9:I9">TRANSPOSE(E17:E19)</f>
        <v>4.4613690972330247</v>
      </c>
      <c r="H9" s="47">
        <v>4.3799995815892494</v>
      </c>
      <c r="I9" s="47">
        <v>4.3334401997502372</v>
      </c>
    </row>
    <row r="10" spans="1:12" ht="17.100000000000001" customHeight="1" x14ac:dyDescent="0.25">
      <c r="A10" s="46" t="s">
        <v>176</v>
      </c>
      <c r="B10" s="46">
        <v>2156.75</v>
      </c>
      <c r="C10" s="60">
        <f t="shared" si="0"/>
        <v>8627</v>
      </c>
      <c r="D10" s="386">
        <f t="shared" si="1"/>
        <v>86.27</v>
      </c>
      <c r="E10" s="31">
        <f t="shared" si="2"/>
        <v>4.4574819130884871</v>
      </c>
      <c r="K10" s="43"/>
      <c r="L10" s="43"/>
    </row>
    <row r="11" spans="1:12" ht="17.100000000000001" customHeight="1" x14ac:dyDescent="0.25">
      <c r="A11" s="46" t="s">
        <v>177</v>
      </c>
      <c r="B11" s="46">
        <v>2288.92</v>
      </c>
      <c r="C11" s="60">
        <f t="shared" si="0"/>
        <v>9155.68</v>
      </c>
      <c r="D11" s="386">
        <f t="shared" si="1"/>
        <v>91.55680000000001</v>
      </c>
      <c r="E11" s="31">
        <f t="shared" si="2"/>
        <v>4.5169595447138882</v>
      </c>
      <c r="F11" s="28" t="s">
        <v>178</v>
      </c>
      <c r="G11" s="43">
        <f>SLOPE(G5:G9,$F5:$F9)</f>
        <v>-1.0718637981695402E-3</v>
      </c>
      <c r="H11" s="43">
        <f t="shared" ref="H11:I11" si="3">SLOPE(H5:H9,$F5:$F9)</f>
        <v>-9.946696523377911E-4</v>
      </c>
      <c r="I11" s="43">
        <f t="shared" si="3"/>
        <v>-1.2773743237553768E-3</v>
      </c>
    </row>
    <row r="12" spans="1:12" ht="17.100000000000001" customHeight="1" x14ac:dyDescent="0.25">
      <c r="A12" s="46" t="s">
        <v>179</v>
      </c>
      <c r="B12" s="46">
        <v>2018.3</v>
      </c>
      <c r="C12" s="60">
        <f t="shared" si="0"/>
        <v>8073.2</v>
      </c>
      <c r="D12" s="386">
        <f t="shared" si="1"/>
        <v>80.731999999999999</v>
      </c>
      <c r="E12" s="31">
        <f t="shared" si="2"/>
        <v>4.3911350270378726</v>
      </c>
    </row>
    <row r="13" spans="1:12" ht="17.100000000000001" customHeight="1" x14ac:dyDescent="0.25">
      <c r="A13" s="46" t="s">
        <v>180</v>
      </c>
      <c r="B13" s="46">
        <v>2071.34</v>
      </c>
      <c r="C13" s="60">
        <f t="shared" si="0"/>
        <v>8285.36</v>
      </c>
      <c r="D13" s="386">
        <f t="shared" si="1"/>
        <v>82.8536</v>
      </c>
      <c r="E13" s="31">
        <f t="shared" si="2"/>
        <v>4.4170751949502858</v>
      </c>
      <c r="F13" s="28" t="s">
        <v>181</v>
      </c>
      <c r="G13" s="43">
        <f>LN(2)/-G11</f>
        <v>646.67468174935777</v>
      </c>
      <c r="H13" s="43">
        <f>LN(2)/-H11</f>
        <v>696.8616956703446</v>
      </c>
      <c r="I13" s="43">
        <f>LN(2)/-I11</f>
        <v>542.63434583697347</v>
      </c>
      <c r="J13" s="372">
        <f>AVERAGE(G13:I13)</f>
        <v>628.72357441889199</v>
      </c>
      <c r="K13" s="370" t="s">
        <v>34</v>
      </c>
    </row>
    <row r="14" spans="1:12" ht="17.100000000000001" customHeight="1" x14ac:dyDescent="0.25">
      <c r="A14" s="46" t="s">
        <v>182</v>
      </c>
      <c r="B14" s="46">
        <v>2161.3000000000002</v>
      </c>
      <c r="C14" s="60">
        <f t="shared" si="0"/>
        <v>8645.2000000000007</v>
      </c>
      <c r="D14" s="386">
        <f t="shared" si="1"/>
        <v>86.452000000000012</v>
      </c>
      <c r="E14" s="31">
        <f t="shared" si="2"/>
        <v>4.4595893466216721</v>
      </c>
      <c r="J14" s="372">
        <f>STDEV(G13:I13)</f>
        <v>78.665116474512459</v>
      </c>
      <c r="K14" s="370" t="s">
        <v>35</v>
      </c>
    </row>
    <row r="15" spans="1:12" ht="17.100000000000001" customHeight="1" x14ac:dyDescent="0.25">
      <c r="A15" s="46" t="s">
        <v>183</v>
      </c>
      <c r="B15" s="46">
        <v>2158.27</v>
      </c>
      <c r="C15" s="60">
        <f t="shared" si="0"/>
        <v>8633.08</v>
      </c>
      <c r="D15" s="386">
        <f t="shared" si="1"/>
        <v>86.330799999999996</v>
      </c>
      <c r="E15" s="31">
        <f t="shared" si="2"/>
        <v>4.458186428971552</v>
      </c>
      <c r="J15" s="340"/>
      <c r="K15" s="371"/>
    </row>
    <row r="16" spans="1:12" ht="17.100000000000001" customHeight="1" x14ac:dyDescent="0.25">
      <c r="A16" s="46" t="s">
        <v>185</v>
      </c>
      <c r="B16" s="46">
        <v>1931.33</v>
      </c>
      <c r="C16" s="60">
        <f t="shared" si="0"/>
        <v>7725.32</v>
      </c>
      <c r="D16" s="386">
        <f t="shared" si="1"/>
        <v>77.253199999999993</v>
      </c>
      <c r="E16" s="31">
        <f t="shared" si="2"/>
        <v>4.3470883388681267</v>
      </c>
      <c r="F16" s="28" t="s">
        <v>184</v>
      </c>
      <c r="G16" s="43">
        <f>((LN(2)/G13)*60)/0.03</f>
        <v>2.1437275963390805</v>
      </c>
      <c r="H16" s="43">
        <f>((LN(2)/H13)*60)/0.03</f>
        <v>1.9893393046755823</v>
      </c>
      <c r="I16" s="43">
        <f>((LN(2)/I13)*60)/0.03</f>
        <v>2.5547486475107535</v>
      </c>
      <c r="J16" s="372">
        <f>AVERAGE(G16:I16)</f>
        <v>2.2292718495084722</v>
      </c>
      <c r="K16" s="370" t="s">
        <v>34</v>
      </c>
    </row>
    <row r="17" spans="1:11" ht="17.100000000000001" customHeight="1" x14ac:dyDescent="0.25">
      <c r="A17" s="46" t="s">
        <v>186</v>
      </c>
      <c r="B17" s="46">
        <v>2165.15</v>
      </c>
      <c r="C17" s="60">
        <f t="shared" si="0"/>
        <v>8660.6</v>
      </c>
      <c r="D17" s="386">
        <f t="shared" si="1"/>
        <v>86.606000000000009</v>
      </c>
      <c r="E17" s="31">
        <f t="shared" si="2"/>
        <v>4.4613690972330247</v>
      </c>
      <c r="J17" s="372">
        <f>STDEV(G16:I16)</f>
        <v>0.29225039893737681</v>
      </c>
      <c r="K17" s="370" t="s">
        <v>35</v>
      </c>
    </row>
    <row r="18" spans="1:11" ht="17.100000000000001" customHeight="1" x14ac:dyDescent="0.25">
      <c r="A18" s="46" t="s">
        <v>187</v>
      </c>
      <c r="B18" s="46">
        <v>1995.95</v>
      </c>
      <c r="C18" s="60">
        <f t="shared" si="0"/>
        <v>7983.8</v>
      </c>
      <c r="D18" s="386">
        <f t="shared" si="1"/>
        <v>79.837999999999994</v>
      </c>
      <c r="E18" s="31">
        <f t="shared" si="2"/>
        <v>4.3799995815892494</v>
      </c>
    </row>
    <row r="19" spans="1:11" ht="17.100000000000001" customHeight="1" x14ac:dyDescent="0.25">
      <c r="A19" s="46" t="s">
        <v>188</v>
      </c>
      <c r="B19" s="46">
        <v>1905.15</v>
      </c>
      <c r="C19" s="60">
        <f t="shared" si="0"/>
        <v>7620.6</v>
      </c>
      <c r="D19" s="386">
        <f t="shared" si="1"/>
        <v>76.206000000000003</v>
      </c>
      <c r="E19" s="31">
        <f t="shared" si="2"/>
        <v>4.3334401997502372</v>
      </c>
      <c r="F19" s="28" t="s">
        <v>90</v>
      </c>
    </row>
    <row r="20" spans="1:11" ht="17.100000000000001" customHeight="1" x14ac:dyDescent="0.25">
      <c r="A20" s="50" t="s">
        <v>189</v>
      </c>
      <c r="B20" s="50">
        <v>2173.1</v>
      </c>
      <c r="C20" s="53">
        <f>B20*4</f>
        <v>8692.4</v>
      </c>
      <c r="D20" s="387">
        <f>(C20/10000)*100</f>
        <v>86.924000000000007</v>
      </c>
      <c r="E20" s="331">
        <f>LN(D20)</f>
        <v>4.4650341736574903</v>
      </c>
      <c r="F20" s="28">
        <v>0</v>
      </c>
      <c r="G20" s="32" cm="1">
        <f t="array" ref="G20:I20">TRANSPOSE(D5:D7)</f>
        <v>89.275199999999998</v>
      </c>
      <c r="H20" s="32">
        <v>80.897999999999996</v>
      </c>
      <c r="I20" s="32">
        <v>77.573599999999999</v>
      </c>
      <c r="J20" s="52"/>
    </row>
    <row r="21" spans="1:11" ht="17.100000000000001" customHeight="1" x14ac:dyDescent="0.25">
      <c r="A21" s="29" t="s">
        <v>190</v>
      </c>
      <c r="B21" s="29">
        <v>2251.8000000000002</v>
      </c>
      <c r="C21" s="29">
        <f>B21*4</f>
        <v>9007.2000000000007</v>
      </c>
      <c r="D21" s="40">
        <f>C21/10000*100</f>
        <v>90.072000000000003</v>
      </c>
      <c r="E21" s="31">
        <f>LN(D21)</f>
        <v>4.5006093505008291</v>
      </c>
      <c r="F21" s="28">
        <v>5</v>
      </c>
      <c r="G21" s="32" cm="1">
        <f t="array" ref="G21:I21">TRANSPOSE(D8:D10)</f>
        <v>94.185599999999994</v>
      </c>
      <c r="H21" s="32">
        <v>92.894800000000004</v>
      </c>
      <c r="I21" s="32">
        <v>86.27</v>
      </c>
      <c r="J21" s="52"/>
    </row>
    <row r="22" spans="1:11" ht="17.100000000000001" customHeight="1" x14ac:dyDescent="0.25">
      <c r="A22" s="33" t="s">
        <v>191</v>
      </c>
      <c r="B22" s="33">
        <v>2363.1999999999998</v>
      </c>
      <c r="C22" s="33">
        <f>B22*4</f>
        <v>9452.7999999999993</v>
      </c>
      <c r="D22" s="42">
        <f>C22/10000*100</f>
        <v>94.527999999999992</v>
      </c>
      <c r="E22" s="35">
        <f>LN(D22)</f>
        <v>4.5488960869089148</v>
      </c>
      <c r="F22" s="28">
        <v>15</v>
      </c>
      <c r="G22" s="32" cm="1">
        <f t="array" ref="G22:I22">TRANSPOSE(D11:D13)</f>
        <v>91.55680000000001</v>
      </c>
      <c r="H22" s="32">
        <v>80.731999999999999</v>
      </c>
      <c r="I22" s="32">
        <v>82.8536</v>
      </c>
      <c r="J22" s="52"/>
    </row>
    <row r="23" spans="1:11" ht="17.100000000000001" customHeight="1" x14ac:dyDescent="0.25">
      <c r="F23" s="28">
        <v>30</v>
      </c>
      <c r="G23" s="51" cm="1">
        <f t="array" ref="G23:I23">TRANSPOSE(D14:D16)</f>
        <v>86.452000000000012</v>
      </c>
      <c r="H23" s="32">
        <v>86.330799999999996</v>
      </c>
      <c r="I23" s="32">
        <v>77.253199999999993</v>
      </c>
      <c r="J23" s="52"/>
    </row>
    <row r="24" spans="1:11" ht="17.100000000000001" customHeight="1" x14ac:dyDescent="0.25">
      <c r="A24" s="17"/>
      <c r="B24" s="17"/>
      <c r="C24" s="43"/>
      <c r="D24" s="388"/>
      <c r="E24" s="38"/>
      <c r="F24" s="28">
        <v>60</v>
      </c>
      <c r="G24" s="51" cm="1">
        <f t="array" ref="G24:I24">TRANSPOSE(D17:D19)</f>
        <v>86.606000000000009</v>
      </c>
      <c r="H24" s="32">
        <v>79.837999999999994</v>
      </c>
      <c r="I24" s="32">
        <v>76.206000000000003</v>
      </c>
      <c r="J24" s="52"/>
    </row>
    <row r="25" spans="1:11" ht="17.100000000000001" customHeight="1" x14ac:dyDescent="0.25">
      <c r="A25" s="17"/>
      <c r="B25" s="17"/>
      <c r="C25" s="43"/>
      <c r="D25" s="388"/>
      <c r="E25" s="38"/>
      <c r="F25" s="28"/>
      <c r="J25" s="52"/>
    </row>
    <row r="26" spans="1:11" ht="17.100000000000001" customHeight="1" x14ac:dyDescent="0.25">
      <c r="A26" s="9" t="s">
        <v>768</v>
      </c>
      <c r="B26" s="17"/>
      <c r="C26" s="43"/>
      <c r="D26" s="388"/>
      <c r="E26" s="38"/>
      <c r="F26" s="28" t="s">
        <v>192</v>
      </c>
      <c r="G26" s="51" cm="1">
        <f t="array" ref="G26:I26">TRANSPOSE(D20:D22)</f>
        <v>86.924000000000007</v>
      </c>
      <c r="H26" s="32">
        <v>90.072000000000003</v>
      </c>
      <c r="I26" s="32">
        <v>94.527999999999992</v>
      </c>
      <c r="J26" s="52"/>
    </row>
    <row r="27" spans="1:11" ht="17.100000000000001" customHeight="1" x14ac:dyDescent="0.25">
      <c r="A27" s="9" t="s">
        <v>611</v>
      </c>
      <c r="B27" s="17"/>
      <c r="C27" s="43"/>
      <c r="D27" s="388"/>
      <c r="E27" s="38"/>
      <c r="F27" s="28"/>
      <c r="G27" s="52"/>
      <c r="H27" s="332"/>
      <c r="I27" s="332"/>
      <c r="J27" s="52"/>
    </row>
    <row r="28" spans="1:11" ht="17.100000000000001" customHeight="1" x14ac:dyDescent="0.25">
      <c r="A28" s="9" t="s">
        <v>772</v>
      </c>
      <c r="B28" s="17"/>
      <c r="C28" s="43"/>
      <c r="D28" s="388"/>
      <c r="E28" s="38"/>
      <c r="F28" s="28"/>
      <c r="G28" s="52"/>
      <c r="H28" s="332"/>
      <c r="I28" s="332"/>
      <c r="J28" s="52"/>
    </row>
    <row r="29" spans="1:11" ht="17.100000000000001" customHeight="1" x14ac:dyDescent="0.25">
      <c r="A29" s="9" t="s">
        <v>773</v>
      </c>
    </row>
    <row r="32" spans="1:11" ht="17.100000000000001" customHeight="1" x14ac:dyDescent="0.25">
      <c r="A32" s="7" t="s">
        <v>156</v>
      </c>
    </row>
    <row r="33" spans="1:12" ht="17.100000000000001" customHeight="1" x14ac:dyDescent="0.25">
      <c r="A33" s="45" t="s">
        <v>75</v>
      </c>
      <c r="B33" s="59" t="s">
        <v>76</v>
      </c>
      <c r="C33" s="59" t="s">
        <v>77</v>
      </c>
      <c r="D33" s="333" t="s">
        <v>88</v>
      </c>
      <c r="E33" s="27" t="s">
        <v>89</v>
      </c>
      <c r="F33" s="28" t="s">
        <v>90</v>
      </c>
    </row>
    <row r="34" spans="1:12" ht="17.100000000000001" customHeight="1" x14ac:dyDescent="0.25">
      <c r="A34" s="53" t="s">
        <v>193</v>
      </c>
      <c r="B34" s="53">
        <v>3064.1</v>
      </c>
      <c r="C34" s="334">
        <f>B34*4</f>
        <v>12256.4</v>
      </c>
      <c r="D34" s="387">
        <f>(C34/10000)*100</f>
        <v>122.56400000000001</v>
      </c>
      <c r="E34" s="335">
        <f>LN(D34)</f>
        <v>4.8086333425354217</v>
      </c>
      <c r="F34" s="28">
        <v>0</v>
      </c>
      <c r="G34" s="54" cm="1">
        <f t="array" ref="G34:J34">TRANSPOSE(E34:E37)</f>
        <v>4.8086333425354217</v>
      </c>
      <c r="H34" s="9">
        <v>4.6039294165519582</v>
      </c>
      <c r="I34" s="9">
        <v>4.6670551896600987</v>
      </c>
      <c r="J34" s="43">
        <v>4.6597720011796753</v>
      </c>
    </row>
    <row r="35" spans="1:12" ht="17.100000000000001" customHeight="1" x14ac:dyDescent="0.25">
      <c r="A35" s="55" t="s">
        <v>194</v>
      </c>
      <c r="B35" s="55">
        <v>2496.9</v>
      </c>
      <c r="C35" s="336">
        <f t="shared" ref="C35:C57" si="4">B35*4</f>
        <v>9987.6</v>
      </c>
      <c r="D35" s="386">
        <f t="shared" ref="D35:D57" si="5">(C35/10000)*100</f>
        <v>99.876000000000005</v>
      </c>
      <c r="E35" s="337">
        <f>LN(D35)</f>
        <v>4.6039294165519582</v>
      </c>
      <c r="F35" s="28">
        <v>5</v>
      </c>
      <c r="G35" s="54" cm="1">
        <f t="array" ref="G35:J35">TRANSPOSE(E38:E41)</f>
        <v>4.4156548156538653</v>
      </c>
      <c r="H35" s="9">
        <v>4.5664293576716606</v>
      </c>
      <c r="I35" s="9">
        <v>4.4635605376551437</v>
      </c>
      <c r="J35" s="43">
        <v>4.524654032923638</v>
      </c>
    </row>
    <row r="36" spans="1:12" ht="17.100000000000001" customHeight="1" x14ac:dyDescent="0.25">
      <c r="A36" s="55" t="s">
        <v>195</v>
      </c>
      <c r="B36" s="55">
        <v>2659.6</v>
      </c>
      <c r="C36" s="336">
        <f t="shared" si="4"/>
        <v>10638.4</v>
      </c>
      <c r="D36" s="386">
        <f t="shared" si="5"/>
        <v>106.38399999999999</v>
      </c>
      <c r="E36" s="337">
        <f t="shared" ref="E36:E52" si="6">LN(D36)</f>
        <v>4.6670551896600987</v>
      </c>
      <c r="F36" s="28">
        <v>15</v>
      </c>
      <c r="G36" s="54" cm="1">
        <f t="array" ref="G36:J36">TRANSPOSE(E42:E45)</f>
        <v>4.1834537372938767</v>
      </c>
      <c r="H36" s="9">
        <v>4.086917046393304</v>
      </c>
      <c r="I36" s="9">
        <v>4.259632986459815</v>
      </c>
      <c r="J36" s="43">
        <v>4.1811336922944919</v>
      </c>
    </row>
    <row r="37" spans="1:12" ht="17.100000000000001" customHeight="1" x14ac:dyDescent="0.25">
      <c r="A37" s="55" t="s">
        <v>196</v>
      </c>
      <c r="B37" s="55">
        <v>2640.3</v>
      </c>
      <c r="C37" s="336">
        <f t="shared" si="4"/>
        <v>10561.2</v>
      </c>
      <c r="D37" s="386">
        <f t="shared" si="5"/>
        <v>105.61200000000002</v>
      </c>
      <c r="E37" s="337">
        <f t="shared" si="6"/>
        <v>4.6597720011796753</v>
      </c>
      <c r="F37" s="28">
        <v>30</v>
      </c>
      <c r="G37" s="56" cm="1">
        <f t="array" ref="G37:J37">TRANSPOSE(E46:E49)</f>
        <v>3.9917949072063066</v>
      </c>
      <c r="H37" s="9">
        <v>3.4786397884047497</v>
      </c>
      <c r="I37" s="9">
        <v>3.5489619996473989</v>
      </c>
      <c r="J37" s="43">
        <v>3.8100345756704037</v>
      </c>
    </row>
    <row r="38" spans="1:12" ht="17.100000000000001" customHeight="1" x14ac:dyDescent="0.25">
      <c r="A38" s="55" t="s">
        <v>197</v>
      </c>
      <c r="B38" s="55">
        <v>2068.4</v>
      </c>
      <c r="C38" s="336">
        <f t="shared" si="4"/>
        <v>8273.6</v>
      </c>
      <c r="D38" s="386">
        <f t="shared" si="5"/>
        <v>82.736000000000004</v>
      </c>
      <c r="E38" s="337">
        <f t="shared" si="6"/>
        <v>4.4156548156538653</v>
      </c>
      <c r="F38" s="28">
        <v>60</v>
      </c>
      <c r="G38" s="56" cm="1">
        <f t="array" ref="G38:J38">TRANSPOSE(E50:E53)</f>
        <v>1.7191887763932197</v>
      </c>
      <c r="H38" s="9">
        <v>1.5604157213485053</v>
      </c>
      <c r="I38" s="9">
        <v>0.995574998157566</v>
      </c>
      <c r="J38" s="43">
        <v>1.1034140749509318</v>
      </c>
    </row>
    <row r="39" spans="1:12" ht="17.100000000000001" customHeight="1" x14ac:dyDescent="0.25">
      <c r="A39" s="55" t="s">
        <v>198</v>
      </c>
      <c r="B39" s="55">
        <v>2405</v>
      </c>
      <c r="C39" s="336">
        <f t="shared" si="4"/>
        <v>9620</v>
      </c>
      <c r="D39" s="386">
        <f t="shared" si="5"/>
        <v>96.2</v>
      </c>
      <c r="E39" s="337">
        <f t="shared" si="6"/>
        <v>4.5664293576716606</v>
      </c>
    </row>
    <row r="40" spans="1:12" ht="17.100000000000001" customHeight="1" x14ac:dyDescent="0.25">
      <c r="A40" s="55" t="s">
        <v>199</v>
      </c>
      <c r="B40" s="55">
        <v>2169.9</v>
      </c>
      <c r="C40" s="336">
        <f t="shared" si="4"/>
        <v>8679.6</v>
      </c>
      <c r="D40" s="386">
        <f t="shared" si="5"/>
        <v>86.796000000000006</v>
      </c>
      <c r="E40" s="337">
        <f t="shared" si="6"/>
        <v>4.4635605376551437</v>
      </c>
      <c r="F40" s="28" t="s">
        <v>178</v>
      </c>
      <c r="G40" s="43">
        <f>SLOPE(G34:G38,$F34:$F38)</f>
        <v>-4.8444939400154222E-2</v>
      </c>
      <c r="H40" s="43">
        <f t="shared" ref="H40:I40" si="7">SLOPE(H34:H38,$F34:$F38)</f>
        <v>-5.1673497790057178E-2</v>
      </c>
      <c r="I40" s="43">
        <f t="shared" si="7"/>
        <v>-6.1008424159103708E-2</v>
      </c>
      <c r="J40" s="43">
        <f>SLOPE(J34:J38,$F34:$F38)</f>
        <v>-5.8494432179492489E-2</v>
      </c>
    </row>
    <row r="41" spans="1:12" ht="17.100000000000001" customHeight="1" x14ac:dyDescent="0.25">
      <c r="A41" s="55" t="s">
        <v>200</v>
      </c>
      <c r="B41" s="55">
        <v>2306.6</v>
      </c>
      <c r="C41" s="336">
        <f t="shared" si="4"/>
        <v>9226.4</v>
      </c>
      <c r="D41" s="386">
        <f t="shared" si="5"/>
        <v>92.263999999999996</v>
      </c>
      <c r="E41" s="337">
        <f t="shared" si="6"/>
        <v>4.524654032923638</v>
      </c>
    </row>
    <row r="42" spans="1:12" ht="17.100000000000001" customHeight="1" x14ac:dyDescent="0.25">
      <c r="A42" s="55" t="s">
        <v>201</v>
      </c>
      <c r="B42" s="55">
        <v>1639.8</v>
      </c>
      <c r="C42" s="336">
        <f t="shared" si="4"/>
        <v>6559.2</v>
      </c>
      <c r="D42" s="386">
        <f t="shared" si="5"/>
        <v>65.591999999999999</v>
      </c>
      <c r="E42" s="337">
        <f t="shared" si="6"/>
        <v>4.1834537372938767</v>
      </c>
      <c r="F42" s="28" t="s">
        <v>181</v>
      </c>
      <c r="G42" s="43">
        <f>LN(2)/-G40</f>
        <v>14.307937818531748</v>
      </c>
      <c r="H42" s="43">
        <f>LN(2)/-H40</f>
        <v>13.413978348748786</v>
      </c>
      <c r="I42" s="43">
        <f>LN(2)/-I40</f>
        <v>11.361499499680381</v>
      </c>
      <c r="J42" s="43">
        <f>LN(2)/-J40</f>
        <v>11.849797574459663</v>
      </c>
      <c r="K42" s="373">
        <f>AVERAGE(G42:J42)</f>
        <v>12.733303310355145</v>
      </c>
      <c r="L42" s="7" t="s">
        <v>34</v>
      </c>
    </row>
    <row r="43" spans="1:12" ht="17.100000000000001" customHeight="1" x14ac:dyDescent="0.25">
      <c r="A43" s="55" t="s">
        <v>202</v>
      </c>
      <c r="B43" s="55">
        <v>1488.9</v>
      </c>
      <c r="C43" s="336">
        <f t="shared" si="4"/>
        <v>5955.6</v>
      </c>
      <c r="D43" s="386">
        <f t="shared" si="5"/>
        <v>59.556000000000012</v>
      </c>
      <c r="E43" s="337">
        <f t="shared" si="6"/>
        <v>4.086917046393304</v>
      </c>
      <c r="K43" s="373">
        <f>STDEV(G42:J42)</f>
        <v>1.3668967801282315</v>
      </c>
      <c r="L43" s="7" t="s">
        <v>35</v>
      </c>
    </row>
    <row r="44" spans="1:12" ht="17.100000000000001" customHeight="1" x14ac:dyDescent="0.25">
      <c r="A44" s="55" t="s">
        <v>203</v>
      </c>
      <c r="B44" s="55">
        <v>1769.6</v>
      </c>
      <c r="C44" s="336">
        <f t="shared" si="4"/>
        <v>7078.4</v>
      </c>
      <c r="D44" s="386">
        <f t="shared" si="5"/>
        <v>70.783999999999992</v>
      </c>
      <c r="E44" s="337">
        <f t="shared" si="6"/>
        <v>4.259632986459815</v>
      </c>
      <c r="K44" s="36"/>
    </row>
    <row r="45" spans="1:12" ht="17.100000000000001" customHeight="1" x14ac:dyDescent="0.25">
      <c r="A45" s="55" t="s">
        <v>204</v>
      </c>
      <c r="B45" s="55">
        <v>1636</v>
      </c>
      <c r="C45" s="336">
        <f t="shared" si="4"/>
        <v>6544</v>
      </c>
      <c r="D45" s="386">
        <f t="shared" si="5"/>
        <v>65.44</v>
      </c>
      <c r="E45" s="337">
        <f t="shared" si="6"/>
        <v>4.1811336922944919</v>
      </c>
      <c r="F45" s="28" t="s">
        <v>184</v>
      </c>
      <c r="G45" s="43">
        <f>((LN(2)/G42)*60)/0.03</f>
        <v>96.889878800308438</v>
      </c>
      <c r="H45" s="43">
        <f>((LN(2)/H42)*60)/0.03</f>
        <v>103.34699558011437</v>
      </c>
      <c r="I45" s="43">
        <f>((LN(2)/I42)*60)/0.03</f>
        <v>122.01684831820744</v>
      </c>
      <c r="J45" s="51">
        <f>((LN(2)/J42)*60)/0.03</f>
        <v>116.98886435898497</v>
      </c>
      <c r="K45" s="373">
        <f>AVERAGE(G45:J45)</f>
        <v>109.81064676440381</v>
      </c>
      <c r="L45" s="7" t="s">
        <v>34</v>
      </c>
    </row>
    <row r="46" spans="1:12" ht="17.100000000000001" customHeight="1" x14ac:dyDescent="0.25">
      <c r="A46" s="55" t="s">
        <v>205</v>
      </c>
      <c r="B46" s="55">
        <v>1353.8</v>
      </c>
      <c r="C46" s="336">
        <f t="shared" si="4"/>
        <v>5415.2</v>
      </c>
      <c r="D46" s="386">
        <f t="shared" si="5"/>
        <v>54.152000000000001</v>
      </c>
      <c r="E46" s="337">
        <f t="shared" si="6"/>
        <v>3.9917949072063066</v>
      </c>
      <c r="K46" s="373">
        <f>STDEV(G45:J45)</f>
        <v>11.679657466743794</v>
      </c>
      <c r="L46" s="7" t="s">
        <v>35</v>
      </c>
    </row>
    <row r="47" spans="1:12" ht="17.100000000000001" customHeight="1" x14ac:dyDescent="0.25">
      <c r="A47" s="55" t="s">
        <v>206</v>
      </c>
      <c r="B47" s="55">
        <v>810.39</v>
      </c>
      <c r="C47" s="336">
        <f t="shared" si="4"/>
        <v>3241.56</v>
      </c>
      <c r="D47" s="386">
        <f t="shared" si="5"/>
        <v>32.415599999999998</v>
      </c>
      <c r="E47" s="337">
        <f t="shared" si="6"/>
        <v>3.4786397884047497</v>
      </c>
      <c r="K47" s="36"/>
    </row>
    <row r="48" spans="1:12" ht="17.100000000000001" customHeight="1" x14ac:dyDescent="0.25">
      <c r="A48" s="55" t="s">
        <v>207</v>
      </c>
      <c r="B48" s="55">
        <v>869.43</v>
      </c>
      <c r="C48" s="336">
        <f t="shared" si="4"/>
        <v>3477.72</v>
      </c>
      <c r="D48" s="386">
        <f t="shared" si="5"/>
        <v>34.777199999999993</v>
      </c>
      <c r="E48" s="337">
        <f t="shared" si="6"/>
        <v>3.5489619996473989</v>
      </c>
      <c r="F48" s="28" t="s">
        <v>90</v>
      </c>
      <c r="K48" s="36"/>
    </row>
    <row r="49" spans="1:10" ht="17.100000000000001" customHeight="1" x14ac:dyDescent="0.25">
      <c r="A49" s="55" t="s">
        <v>208</v>
      </c>
      <c r="B49" s="55">
        <v>1128.8</v>
      </c>
      <c r="C49" s="336">
        <f t="shared" si="4"/>
        <v>4515.2</v>
      </c>
      <c r="D49" s="386">
        <f t="shared" si="5"/>
        <v>45.152000000000001</v>
      </c>
      <c r="E49" s="337">
        <f t="shared" si="6"/>
        <v>3.8100345756704037</v>
      </c>
      <c r="F49" s="28">
        <v>0</v>
      </c>
      <c r="G49" s="32" cm="1">
        <f t="array" ref="G49:J49">TRANSPOSE(D34:D37)</f>
        <v>122.56400000000001</v>
      </c>
      <c r="H49" s="32">
        <v>99.876000000000005</v>
      </c>
      <c r="I49" s="32">
        <v>106.38399999999999</v>
      </c>
      <c r="J49" s="51">
        <v>105.61200000000002</v>
      </c>
    </row>
    <row r="50" spans="1:10" ht="17.100000000000001" customHeight="1" x14ac:dyDescent="0.25">
      <c r="A50" s="55" t="s">
        <v>209</v>
      </c>
      <c r="B50" s="55">
        <v>139.5</v>
      </c>
      <c r="C50" s="336">
        <f t="shared" si="4"/>
        <v>558</v>
      </c>
      <c r="D50" s="386">
        <f t="shared" si="5"/>
        <v>5.58</v>
      </c>
      <c r="E50" s="337">
        <f t="shared" si="6"/>
        <v>1.7191887763932197</v>
      </c>
      <c r="F50" s="28">
        <v>5</v>
      </c>
      <c r="G50" s="32" cm="1">
        <f t="array" ref="G50:J50">TRANSPOSE(D38:D41)</f>
        <v>82.736000000000004</v>
      </c>
      <c r="H50" s="32">
        <v>96.2</v>
      </c>
      <c r="I50" s="32">
        <v>86.796000000000006</v>
      </c>
      <c r="J50" s="51">
        <v>92.263999999999996</v>
      </c>
    </row>
    <row r="51" spans="1:10" ht="17.100000000000001" customHeight="1" x14ac:dyDescent="0.25">
      <c r="A51" s="55" t="s">
        <v>210</v>
      </c>
      <c r="B51" s="55">
        <v>119.02</v>
      </c>
      <c r="C51" s="336">
        <f t="shared" si="4"/>
        <v>476.08</v>
      </c>
      <c r="D51" s="386">
        <f t="shared" si="5"/>
        <v>4.7607999999999997</v>
      </c>
      <c r="E51" s="337">
        <f t="shared" si="6"/>
        <v>1.5604157213485053</v>
      </c>
      <c r="F51" s="28">
        <v>15</v>
      </c>
      <c r="G51" s="32" cm="1">
        <f t="array" ref="G51:J51">TRANSPOSE(D42:D45)</f>
        <v>65.591999999999999</v>
      </c>
      <c r="H51" s="32">
        <v>59.556000000000012</v>
      </c>
      <c r="I51" s="32">
        <v>70.783999999999992</v>
      </c>
      <c r="J51" s="51">
        <v>65.44</v>
      </c>
    </row>
    <row r="52" spans="1:10" ht="17.100000000000001" customHeight="1" x14ac:dyDescent="0.25">
      <c r="A52" s="55" t="s">
        <v>211</v>
      </c>
      <c r="B52" s="55">
        <v>67.656999999999996</v>
      </c>
      <c r="C52" s="336">
        <f t="shared" si="4"/>
        <v>270.62799999999999</v>
      </c>
      <c r="D52" s="386">
        <f t="shared" si="5"/>
        <v>2.7062799999999996</v>
      </c>
      <c r="E52" s="337">
        <f t="shared" si="6"/>
        <v>0.995574998157566</v>
      </c>
      <c r="F52" s="28">
        <v>30</v>
      </c>
      <c r="G52" s="51" cm="1">
        <f t="array" ref="G52:J52">TRANSPOSE(D46:D49)</f>
        <v>54.152000000000001</v>
      </c>
      <c r="H52" s="32">
        <v>32.415599999999998</v>
      </c>
      <c r="I52" s="32">
        <v>34.777199999999993</v>
      </c>
      <c r="J52" s="51">
        <v>45.152000000000001</v>
      </c>
    </row>
    <row r="53" spans="1:10" ht="17.100000000000001" customHeight="1" x14ac:dyDescent="0.25">
      <c r="A53" s="55" t="s">
        <v>212</v>
      </c>
      <c r="B53" s="55">
        <v>75.361000000000004</v>
      </c>
      <c r="C53" s="336">
        <f t="shared" si="4"/>
        <v>301.44400000000002</v>
      </c>
      <c r="D53" s="389">
        <f t="shared" si="5"/>
        <v>3.01444</v>
      </c>
      <c r="E53" s="337">
        <f>LN(D53)</f>
        <v>1.1034140749509318</v>
      </c>
      <c r="F53" s="28">
        <v>60</v>
      </c>
      <c r="G53" s="51" cm="1">
        <f t="array" ref="G53:J53">TRANSPOSE(D50:D53)</f>
        <v>5.58</v>
      </c>
      <c r="H53" s="32">
        <v>4.7607999999999997</v>
      </c>
      <c r="I53" s="32">
        <v>2.7062799999999996</v>
      </c>
      <c r="J53" s="51">
        <v>3.01444</v>
      </c>
    </row>
    <row r="54" spans="1:10" ht="17.100000000000001" customHeight="1" x14ac:dyDescent="0.25">
      <c r="A54" s="53" t="s">
        <v>213</v>
      </c>
      <c r="B54" s="53">
        <v>3141.1</v>
      </c>
      <c r="C54" s="334">
        <f t="shared" si="4"/>
        <v>12564.4</v>
      </c>
      <c r="D54" s="387">
        <f t="shared" si="5"/>
        <v>125.64400000000001</v>
      </c>
      <c r="E54" s="335">
        <f>LN(D54)</f>
        <v>4.8334525111582476</v>
      </c>
    </row>
    <row r="55" spans="1:10" ht="17.100000000000001" customHeight="1" x14ac:dyDescent="0.25">
      <c r="A55" s="55" t="s">
        <v>214</v>
      </c>
      <c r="B55" s="55">
        <v>3079.9</v>
      </c>
      <c r="C55" s="336">
        <f t="shared" si="4"/>
        <v>12319.6</v>
      </c>
      <c r="D55" s="386">
        <f t="shared" si="5"/>
        <v>123.196</v>
      </c>
      <c r="E55" s="337">
        <f>LN(D55)</f>
        <v>4.8137765830398704</v>
      </c>
      <c r="F55" s="28" t="s">
        <v>192</v>
      </c>
      <c r="G55" s="51" cm="1">
        <f t="array" ref="G55:J55">TRANSPOSE(D54:D57)</f>
        <v>125.64400000000001</v>
      </c>
      <c r="H55" s="32">
        <v>123.196</v>
      </c>
      <c r="I55" s="32">
        <v>118.264</v>
      </c>
      <c r="J55" s="51">
        <v>117.652</v>
      </c>
    </row>
    <row r="56" spans="1:10" ht="17.100000000000001" customHeight="1" x14ac:dyDescent="0.25">
      <c r="A56" s="55" t="s">
        <v>215</v>
      </c>
      <c r="B56" s="55">
        <v>2956.6</v>
      </c>
      <c r="C56" s="336">
        <f t="shared" si="4"/>
        <v>11826.4</v>
      </c>
      <c r="D56" s="386">
        <f t="shared" si="5"/>
        <v>118.264</v>
      </c>
      <c r="E56" s="337">
        <f>LN(D56)</f>
        <v>4.7729194135987889</v>
      </c>
    </row>
    <row r="57" spans="1:10" ht="17.100000000000001" customHeight="1" x14ac:dyDescent="0.25">
      <c r="A57" s="57" t="s">
        <v>216</v>
      </c>
      <c r="B57" s="57">
        <v>2941.3</v>
      </c>
      <c r="C57" s="338">
        <f t="shared" si="4"/>
        <v>11765.2</v>
      </c>
      <c r="D57" s="389">
        <f t="shared" si="5"/>
        <v>117.652</v>
      </c>
      <c r="E57" s="339">
        <f>LN(D57)</f>
        <v>4.7677311146038912</v>
      </c>
    </row>
    <row r="60" spans="1:10" s="350" customFormat="1" ht="17.100000000000001" customHeight="1" x14ac:dyDescent="0.25">
      <c r="A60" s="366" t="s">
        <v>778</v>
      </c>
    </row>
    <row r="61" spans="1:10" s="350" customFormat="1" ht="17.100000000000001" customHeight="1" x14ac:dyDescent="0.25">
      <c r="A61" s="350" t="s">
        <v>768</v>
      </c>
    </row>
    <row r="62" spans="1:10" s="350" customFormat="1" ht="17.100000000000001" customHeight="1" x14ac:dyDescent="0.25">
      <c r="A62" s="350" t="s">
        <v>611</v>
      </c>
    </row>
    <row r="63" spans="1:10" s="350" customFormat="1" ht="17.100000000000001" customHeight="1" x14ac:dyDescent="0.25">
      <c r="A63" s="350" t="s">
        <v>772</v>
      </c>
    </row>
    <row r="64" spans="1:10" s="350" customFormat="1" ht="17.100000000000001" customHeight="1" x14ac:dyDescent="0.25">
      <c r="A64" s="350" t="s">
        <v>773</v>
      </c>
    </row>
    <row r="70" spans="1:1" ht="17.100000000000001" customHeight="1" x14ac:dyDescent="0.25">
      <c r="A70" s="374" t="s">
        <v>806</v>
      </c>
    </row>
  </sheetData>
  <hyperlinks>
    <hyperlink ref="A70" location="'Table of contents'!A1" display="Link back to table of contents" xr:uid="{FE74C257-4DAD-417F-886C-41A621F4959B}"/>
    <hyperlink ref="F1" location="'Table of contents'!A1" display="Link back to table of contents" xr:uid="{15B2EB23-1E52-4F47-B132-8D7B63720C9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7"/>
  <sheetViews>
    <sheetView topLeftCell="A22" workbookViewId="0">
      <selection activeCell="E27" sqref="E27"/>
    </sheetView>
  </sheetViews>
  <sheetFormatPr defaultColWidth="22.42578125" defaultRowHeight="17.100000000000001" customHeight="1" x14ac:dyDescent="0.25"/>
  <cols>
    <col min="1" max="5" width="22.42578125" style="461"/>
    <col min="6" max="6" width="11.85546875" customWidth="1"/>
    <col min="7" max="7" width="12.7109375" customWidth="1"/>
    <col min="8" max="8" width="22" customWidth="1"/>
    <col min="9" max="9" width="59" style="461" bestFit="1" customWidth="1"/>
    <col min="10" max="16384" width="22.42578125" style="461"/>
  </cols>
  <sheetData>
    <row r="1" spans="1:9" ht="60" x14ac:dyDescent="0.25">
      <c r="A1" s="460" t="s">
        <v>0</v>
      </c>
      <c r="B1" s="460" t="s">
        <v>1</v>
      </c>
      <c r="C1" s="460" t="s">
        <v>763</v>
      </c>
      <c r="D1" s="460" t="s">
        <v>764</v>
      </c>
      <c r="E1" s="460" t="s">
        <v>723</v>
      </c>
      <c r="F1" s="470" t="s">
        <v>892</v>
      </c>
      <c r="G1" s="470" t="s">
        <v>893</v>
      </c>
      <c r="H1" s="470" t="s">
        <v>894</v>
      </c>
    </row>
    <row r="2" spans="1:9" ht="17.100000000000001" customHeight="1" x14ac:dyDescent="0.25">
      <c r="A2" s="461" t="s">
        <v>2</v>
      </c>
      <c r="B2" s="461" t="s">
        <v>3</v>
      </c>
      <c r="C2" s="462">
        <v>109</v>
      </c>
      <c r="D2" s="461">
        <v>57.8</v>
      </c>
      <c r="E2" s="463">
        <f>C2/D2</f>
        <v>1.8858131487889274</v>
      </c>
      <c r="F2" t="s">
        <v>896</v>
      </c>
      <c r="G2" t="s">
        <v>895</v>
      </c>
      <c r="H2" t="s">
        <v>895</v>
      </c>
      <c r="I2" s="464" t="s">
        <v>778</v>
      </c>
    </row>
    <row r="3" spans="1:9" ht="17.100000000000001" customHeight="1" x14ac:dyDescent="0.25">
      <c r="A3" s="461" t="s">
        <v>2</v>
      </c>
      <c r="B3" s="461" t="s">
        <v>4</v>
      </c>
      <c r="C3" s="461">
        <v>24.6</v>
      </c>
      <c r="D3" s="461">
        <v>53.7</v>
      </c>
      <c r="E3" s="463">
        <f t="shared" ref="E3:E39" si="0">C3/D3</f>
        <v>0.45810055865921789</v>
      </c>
      <c r="F3" t="s">
        <v>895</v>
      </c>
      <c r="G3" t="s">
        <v>895</v>
      </c>
      <c r="H3" t="s">
        <v>895</v>
      </c>
      <c r="I3" s="465" t="s">
        <v>620</v>
      </c>
    </row>
    <row r="4" spans="1:9" ht="17.100000000000001" customHeight="1" x14ac:dyDescent="0.25">
      <c r="A4" s="461" t="s">
        <v>2</v>
      </c>
      <c r="B4" s="461" t="s">
        <v>5</v>
      </c>
      <c r="C4" s="461">
        <v>414</v>
      </c>
      <c r="D4" s="461">
        <v>358</v>
      </c>
      <c r="E4" s="463">
        <f t="shared" si="0"/>
        <v>1.1564245810055866</v>
      </c>
      <c r="F4" t="s">
        <v>895</v>
      </c>
      <c r="G4" t="s">
        <v>895</v>
      </c>
      <c r="H4" t="s">
        <v>895</v>
      </c>
      <c r="I4" s="466" t="s">
        <v>777</v>
      </c>
    </row>
    <row r="5" spans="1:9" ht="17.100000000000001" customHeight="1" x14ac:dyDescent="0.25">
      <c r="A5" s="461" t="s">
        <v>2</v>
      </c>
      <c r="B5" s="461" t="s">
        <v>6</v>
      </c>
      <c r="C5" s="461">
        <v>282</v>
      </c>
      <c r="D5" s="461">
        <v>422</v>
      </c>
      <c r="E5" s="463">
        <f t="shared" si="0"/>
        <v>0.66824644549763035</v>
      </c>
      <c r="F5" t="s">
        <v>895</v>
      </c>
      <c r="G5" t="s">
        <v>895</v>
      </c>
      <c r="H5" t="s">
        <v>895</v>
      </c>
    </row>
    <row r="6" spans="1:9" ht="17.100000000000001" customHeight="1" x14ac:dyDescent="0.25">
      <c r="A6" s="461" t="s">
        <v>2</v>
      </c>
      <c r="B6" s="461" t="s">
        <v>7</v>
      </c>
      <c r="C6" s="461">
        <v>199</v>
      </c>
      <c r="D6" s="461">
        <v>220</v>
      </c>
      <c r="E6" s="463">
        <f t="shared" si="0"/>
        <v>0.90454545454545454</v>
      </c>
      <c r="F6" t="s">
        <v>895</v>
      </c>
      <c r="G6" t="s">
        <v>895</v>
      </c>
      <c r="H6" t="s">
        <v>895</v>
      </c>
    </row>
    <row r="7" spans="1:9" ht="17.100000000000001" customHeight="1" x14ac:dyDescent="0.25">
      <c r="A7" s="461" t="s">
        <v>2</v>
      </c>
      <c r="B7" s="461" t="s">
        <v>8</v>
      </c>
      <c r="C7" s="461">
        <v>144</v>
      </c>
      <c r="D7" s="461">
        <v>149</v>
      </c>
      <c r="E7" s="463">
        <f t="shared" si="0"/>
        <v>0.96644295302013428</v>
      </c>
      <c r="F7" t="s">
        <v>895</v>
      </c>
      <c r="G7" t="s">
        <v>895</v>
      </c>
      <c r="H7" t="s">
        <v>895</v>
      </c>
      <c r="I7" s="374" t="s">
        <v>806</v>
      </c>
    </row>
    <row r="8" spans="1:9" ht="17.100000000000001" customHeight="1" x14ac:dyDescent="0.25">
      <c r="A8" s="461" t="s">
        <v>2</v>
      </c>
      <c r="B8" s="461" t="s">
        <v>9</v>
      </c>
      <c r="C8" s="461">
        <v>293</v>
      </c>
      <c r="D8" s="461">
        <v>301</v>
      </c>
      <c r="E8" s="463">
        <f t="shared" si="0"/>
        <v>0.97342192691029905</v>
      </c>
      <c r="F8" t="s">
        <v>895</v>
      </c>
      <c r="G8" t="s">
        <v>895</v>
      </c>
      <c r="H8" t="s">
        <v>895</v>
      </c>
    </row>
    <row r="9" spans="1:9" ht="17.100000000000001" customHeight="1" x14ac:dyDescent="0.25">
      <c r="A9" s="461" t="s">
        <v>2</v>
      </c>
      <c r="B9" s="461" t="s">
        <v>10</v>
      </c>
      <c r="C9" s="461">
        <v>41.5</v>
      </c>
      <c r="D9" s="461">
        <v>81.400000000000006</v>
      </c>
      <c r="E9" s="463">
        <f t="shared" si="0"/>
        <v>0.5098280098280098</v>
      </c>
      <c r="F9" t="s">
        <v>895</v>
      </c>
      <c r="G9" t="s">
        <v>895</v>
      </c>
      <c r="H9" t="s">
        <v>895</v>
      </c>
    </row>
    <row r="10" spans="1:9" ht="17.100000000000001" customHeight="1" x14ac:dyDescent="0.25">
      <c r="A10" s="461" t="s">
        <v>2</v>
      </c>
      <c r="B10" s="461" t="s">
        <v>11</v>
      </c>
      <c r="C10" s="462">
        <v>11.8</v>
      </c>
      <c r="D10" s="461">
        <v>85.4</v>
      </c>
      <c r="E10" s="463">
        <f t="shared" si="0"/>
        <v>0.13817330210772832</v>
      </c>
      <c r="F10" t="s">
        <v>896</v>
      </c>
      <c r="G10" t="s">
        <v>895</v>
      </c>
      <c r="H10" t="s">
        <v>895</v>
      </c>
    </row>
    <row r="11" spans="1:9" ht="17.100000000000001" customHeight="1" x14ac:dyDescent="0.25">
      <c r="A11" s="461" t="s">
        <v>2</v>
      </c>
      <c r="B11" s="461" t="s">
        <v>12</v>
      </c>
      <c r="C11" s="461">
        <v>49.6</v>
      </c>
      <c r="D11" s="461">
        <v>90.9</v>
      </c>
      <c r="E11" s="463">
        <f t="shared" si="0"/>
        <v>0.54565456545654567</v>
      </c>
      <c r="F11" t="s">
        <v>895</v>
      </c>
      <c r="G11" t="s">
        <v>895</v>
      </c>
      <c r="H11" t="s">
        <v>895</v>
      </c>
    </row>
    <row r="12" spans="1:9" ht="17.100000000000001" customHeight="1" x14ac:dyDescent="0.25">
      <c r="A12" s="461" t="s">
        <v>2</v>
      </c>
      <c r="B12" s="461" t="s">
        <v>13</v>
      </c>
      <c r="C12" s="461">
        <v>316</v>
      </c>
      <c r="D12" s="461">
        <v>194</v>
      </c>
      <c r="E12" s="463">
        <f t="shared" si="0"/>
        <v>1.6288659793814433</v>
      </c>
      <c r="F12" t="s">
        <v>895</v>
      </c>
      <c r="G12" t="s">
        <v>895</v>
      </c>
      <c r="H12" t="s">
        <v>895</v>
      </c>
    </row>
    <row r="13" spans="1:9" ht="17.100000000000001" customHeight="1" x14ac:dyDescent="0.25">
      <c r="A13" s="461" t="s">
        <v>2</v>
      </c>
      <c r="B13" s="461" t="s">
        <v>14</v>
      </c>
      <c r="C13" s="461">
        <v>40.4</v>
      </c>
      <c r="D13" s="462">
        <v>365</v>
      </c>
      <c r="E13" s="463">
        <f t="shared" si="0"/>
        <v>0.11068493150684931</v>
      </c>
      <c r="F13" t="s">
        <v>895</v>
      </c>
      <c r="G13" t="s">
        <v>896</v>
      </c>
      <c r="H13" t="s">
        <v>895</v>
      </c>
    </row>
    <row r="14" spans="1:9" ht="17.100000000000001" customHeight="1" x14ac:dyDescent="0.25">
      <c r="A14" s="461" t="s">
        <v>2</v>
      </c>
      <c r="B14" s="461" t="s">
        <v>14</v>
      </c>
      <c r="C14" s="461">
        <v>398</v>
      </c>
      <c r="D14" s="461">
        <v>124</v>
      </c>
      <c r="E14" s="463">
        <f t="shared" si="0"/>
        <v>3.2096774193548385</v>
      </c>
      <c r="F14" t="s">
        <v>895</v>
      </c>
      <c r="G14" t="s">
        <v>895</v>
      </c>
      <c r="H14" t="s">
        <v>895</v>
      </c>
    </row>
    <row r="15" spans="1:9" ht="17.100000000000001" customHeight="1" x14ac:dyDescent="0.25">
      <c r="A15" s="461" t="s">
        <v>2</v>
      </c>
      <c r="B15" s="461" t="s">
        <v>15</v>
      </c>
      <c r="C15" s="461">
        <v>154</v>
      </c>
      <c r="D15" s="461">
        <v>70.3</v>
      </c>
      <c r="E15" s="463">
        <f t="shared" si="0"/>
        <v>2.1906116642958748</v>
      </c>
      <c r="F15" t="s">
        <v>895</v>
      </c>
      <c r="G15" t="s">
        <v>895</v>
      </c>
      <c r="H15" t="s">
        <v>895</v>
      </c>
    </row>
    <row r="16" spans="1:9" ht="17.100000000000001" customHeight="1" x14ac:dyDescent="0.25">
      <c r="A16" s="461" t="s">
        <v>2</v>
      </c>
      <c r="B16" s="461" t="s">
        <v>16</v>
      </c>
      <c r="C16" s="461">
        <v>330</v>
      </c>
      <c r="D16" s="461">
        <v>119</v>
      </c>
      <c r="E16" s="463">
        <f t="shared" si="0"/>
        <v>2.7731092436974789</v>
      </c>
      <c r="F16" t="s">
        <v>895</v>
      </c>
      <c r="G16" t="s">
        <v>895</v>
      </c>
      <c r="H16" t="s">
        <v>895</v>
      </c>
    </row>
    <row r="17" spans="1:8" ht="17.100000000000001" customHeight="1" x14ac:dyDescent="0.25">
      <c r="A17" s="461" t="s">
        <v>2</v>
      </c>
      <c r="B17" s="461" t="s">
        <v>17</v>
      </c>
      <c r="C17" s="461">
        <v>310</v>
      </c>
      <c r="D17" s="461">
        <v>40.700000000000003</v>
      </c>
      <c r="E17" s="463">
        <f t="shared" si="0"/>
        <v>7.6167076167076164</v>
      </c>
      <c r="F17" t="s">
        <v>895</v>
      </c>
      <c r="G17" t="s">
        <v>895</v>
      </c>
      <c r="H17" t="s">
        <v>895</v>
      </c>
    </row>
    <row r="18" spans="1:8" ht="17.100000000000001" customHeight="1" x14ac:dyDescent="0.25">
      <c r="A18" s="461" t="s">
        <v>2</v>
      </c>
      <c r="B18" s="461" t="s">
        <v>18</v>
      </c>
      <c r="C18" s="461">
        <v>383</v>
      </c>
      <c r="D18" s="461">
        <v>147</v>
      </c>
      <c r="E18" s="463">
        <f t="shared" si="0"/>
        <v>2.6054421768707483</v>
      </c>
      <c r="F18" t="s">
        <v>895</v>
      </c>
      <c r="G18" t="s">
        <v>895</v>
      </c>
      <c r="H18" t="s">
        <v>895</v>
      </c>
    </row>
    <row r="19" spans="1:8" ht="17.100000000000001" customHeight="1" x14ac:dyDescent="0.25">
      <c r="A19" s="461" t="s">
        <v>2</v>
      </c>
      <c r="B19" s="461" t="s">
        <v>19</v>
      </c>
      <c r="C19" s="461">
        <v>788</v>
      </c>
      <c r="D19" s="461">
        <v>104</v>
      </c>
      <c r="E19" s="463">
        <f t="shared" si="0"/>
        <v>7.5769230769230766</v>
      </c>
      <c r="F19" t="s">
        <v>895</v>
      </c>
      <c r="G19" t="s">
        <v>895</v>
      </c>
      <c r="H19" t="s">
        <v>895</v>
      </c>
    </row>
    <row r="20" spans="1:8" ht="17.100000000000001" customHeight="1" x14ac:dyDescent="0.25">
      <c r="A20" s="461" t="s">
        <v>2</v>
      </c>
      <c r="B20" s="461" t="s">
        <v>20</v>
      </c>
      <c r="C20" s="461">
        <v>742</v>
      </c>
      <c r="D20" s="461">
        <v>116</v>
      </c>
      <c r="E20" s="463">
        <f t="shared" si="0"/>
        <v>6.3965517241379306</v>
      </c>
      <c r="F20" t="s">
        <v>895</v>
      </c>
      <c r="G20" t="s">
        <v>895</v>
      </c>
      <c r="H20" t="s">
        <v>895</v>
      </c>
    </row>
    <row r="21" spans="1:8" ht="17.100000000000001" customHeight="1" x14ac:dyDescent="0.25">
      <c r="A21" s="461" t="s">
        <v>2</v>
      </c>
      <c r="B21" s="461" t="s">
        <v>21</v>
      </c>
      <c r="C21" s="461">
        <v>219</v>
      </c>
      <c r="D21" s="461">
        <v>45.2</v>
      </c>
      <c r="E21" s="463">
        <f t="shared" si="0"/>
        <v>4.8451327433628313</v>
      </c>
      <c r="F21" t="s">
        <v>895</v>
      </c>
      <c r="G21" t="s">
        <v>895</v>
      </c>
      <c r="H21" t="s">
        <v>895</v>
      </c>
    </row>
    <row r="22" spans="1:8" ht="17.100000000000001" customHeight="1" x14ac:dyDescent="0.25">
      <c r="A22" s="461" t="s">
        <v>2</v>
      </c>
      <c r="B22" s="461" t="s">
        <v>21</v>
      </c>
      <c r="C22" s="461">
        <v>223</v>
      </c>
      <c r="D22" s="461">
        <v>71.599999999999994</v>
      </c>
      <c r="E22" s="463">
        <f t="shared" si="0"/>
        <v>3.1145251396648046</v>
      </c>
      <c r="F22" t="s">
        <v>895</v>
      </c>
      <c r="G22" t="s">
        <v>895</v>
      </c>
      <c r="H22" t="s">
        <v>895</v>
      </c>
    </row>
    <row r="23" spans="1:8" ht="17.100000000000001" customHeight="1" x14ac:dyDescent="0.25">
      <c r="A23" s="461" t="s">
        <v>2</v>
      </c>
      <c r="B23" s="461" t="s">
        <v>22</v>
      </c>
      <c r="C23" s="461">
        <v>263</v>
      </c>
      <c r="D23" s="462">
        <v>45.8</v>
      </c>
      <c r="E23" s="463">
        <f t="shared" si="0"/>
        <v>5.7423580786026207</v>
      </c>
      <c r="F23" t="s">
        <v>895</v>
      </c>
      <c r="G23" t="s">
        <v>896</v>
      </c>
      <c r="H23" t="s">
        <v>895</v>
      </c>
    </row>
    <row r="24" spans="1:8" ht="17.100000000000001" customHeight="1" x14ac:dyDescent="0.25">
      <c r="A24" s="461" t="s">
        <v>2</v>
      </c>
      <c r="B24" s="461" t="s">
        <v>22</v>
      </c>
      <c r="C24" s="461">
        <v>901</v>
      </c>
      <c r="D24" s="461">
        <v>148</v>
      </c>
      <c r="E24" s="463">
        <f t="shared" si="0"/>
        <v>6.0878378378378377</v>
      </c>
      <c r="F24" t="s">
        <v>895</v>
      </c>
      <c r="G24" t="s">
        <v>895</v>
      </c>
      <c r="H24" t="s">
        <v>895</v>
      </c>
    </row>
    <row r="25" spans="1:8" ht="17.100000000000001" customHeight="1" x14ac:dyDescent="0.25">
      <c r="A25" s="461" t="s">
        <v>2</v>
      </c>
      <c r="B25" s="461" t="s">
        <v>23</v>
      </c>
      <c r="C25" s="461">
        <v>287</v>
      </c>
      <c r="D25" s="461">
        <v>50.9</v>
      </c>
      <c r="E25" s="463">
        <f t="shared" si="0"/>
        <v>5.6385068762278978</v>
      </c>
      <c r="F25" t="s">
        <v>895</v>
      </c>
      <c r="G25" t="s">
        <v>895</v>
      </c>
      <c r="H25" t="s">
        <v>895</v>
      </c>
    </row>
    <row r="26" spans="1:8" ht="17.100000000000001" customHeight="1" x14ac:dyDescent="0.25">
      <c r="A26" s="461" t="s">
        <v>2</v>
      </c>
      <c r="B26" s="461" t="s">
        <v>23</v>
      </c>
      <c r="C26" s="461">
        <v>447</v>
      </c>
      <c r="D26" s="461">
        <v>81.3</v>
      </c>
      <c r="E26" s="463">
        <f t="shared" si="0"/>
        <v>5.4981549815498161</v>
      </c>
      <c r="F26" t="s">
        <v>895</v>
      </c>
      <c r="G26" t="s">
        <v>895</v>
      </c>
      <c r="H26" t="s">
        <v>895</v>
      </c>
    </row>
    <row r="27" spans="1:8" ht="17.100000000000001" customHeight="1" x14ac:dyDescent="0.25">
      <c r="A27" s="461" t="s">
        <v>2</v>
      </c>
      <c r="B27" s="461" t="s">
        <v>24</v>
      </c>
      <c r="C27" s="461">
        <v>660</v>
      </c>
      <c r="D27" s="461">
        <v>68.900000000000006</v>
      </c>
      <c r="E27" s="463">
        <f t="shared" si="0"/>
        <v>9.5791001451378808</v>
      </c>
      <c r="F27" t="s">
        <v>895</v>
      </c>
      <c r="G27" t="s">
        <v>895</v>
      </c>
      <c r="H27" t="s">
        <v>895</v>
      </c>
    </row>
    <row r="28" spans="1:8" ht="17.100000000000001" customHeight="1" x14ac:dyDescent="0.25">
      <c r="A28" s="461" t="s">
        <v>2</v>
      </c>
      <c r="B28" s="461" t="s">
        <v>25</v>
      </c>
      <c r="C28" s="461">
        <v>219</v>
      </c>
      <c r="D28" s="461">
        <v>40.5</v>
      </c>
      <c r="E28" s="463">
        <f t="shared" si="0"/>
        <v>5.4074074074074074</v>
      </c>
      <c r="F28" t="s">
        <v>895</v>
      </c>
      <c r="G28" t="s">
        <v>895</v>
      </c>
      <c r="H28" t="s">
        <v>895</v>
      </c>
    </row>
    <row r="29" spans="1:8" ht="17.100000000000001" customHeight="1" x14ac:dyDescent="0.25">
      <c r="A29" s="461" t="s">
        <v>2</v>
      </c>
      <c r="B29" s="461" t="s">
        <v>26</v>
      </c>
      <c r="C29" s="461">
        <v>1030</v>
      </c>
      <c r="D29" s="461">
        <v>117</v>
      </c>
      <c r="E29" s="463">
        <f t="shared" si="0"/>
        <v>8.8034188034188041</v>
      </c>
      <c r="F29" t="s">
        <v>895</v>
      </c>
      <c r="G29" t="s">
        <v>895</v>
      </c>
      <c r="H29" t="s">
        <v>895</v>
      </c>
    </row>
    <row r="30" spans="1:8" ht="17.100000000000001" customHeight="1" x14ac:dyDescent="0.25">
      <c r="A30" s="461" t="s">
        <v>2</v>
      </c>
      <c r="B30" s="461" t="s">
        <v>26</v>
      </c>
      <c r="C30" s="461">
        <v>322</v>
      </c>
      <c r="D30" s="461">
        <v>58.9</v>
      </c>
      <c r="E30" s="463">
        <f t="shared" si="0"/>
        <v>5.4668930390492365</v>
      </c>
      <c r="F30" t="s">
        <v>895</v>
      </c>
      <c r="G30" t="s">
        <v>895</v>
      </c>
      <c r="H30" t="s">
        <v>895</v>
      </c>
    </row>
    <row r="31" spans="1:8" ht="17.100000000000001" customHeight="1" x14ac:dyDescent="0.25">
      <c r="A31" s="461" t="s">
        <v>2</v>
      </c>
      <c r="B31" s="461" t="s">
        <v>27</v>
      </c>
      <c r="C31" s="461">
        <v>232</v>
      </c>
      <c r="D31" s="461">
        <v>27.7</v>
      </c>
      <c r="E31" s="463">
        <f t="shared" si="0"/>
        <v>8.3754512635379061</v>
      </c>
      <c r="F31" t="s">
        <v>895</v>
      </c>
      <c r="G31" t="s">
        <v>895</v>
      </c>
      <c r="H31" t="s">
        <v>895</v>
      </c>
    </row>
    <row r="32" spans="1:8" ht="17.100000000000001" customHeight="1" x14ac:dyDescent="0.25">
      <c r="A32" s="461" t="s">
        <v>2</v>
      </c>
      <c r="B32" s="461" t="s">
        <v>28</v>
      </c>
      <c r="C32" s="461">
        <v>641</v>
      </c>
      <c r="D32" s="461">
        <v>62.4</v>
      </c>
      <c r="E32" s="463">
        <f t="shared" si="0"/>
        <v>10.272435897435898</v>
      </c>
      <c r="F32" t="s">
        <v>895</v>
      </c>
      <c r="G32" t="s">
        <v>895</v>
      </c>
      <c r="H32" t="s">
        <v>895</v>
      </c>
    </row>
    <row r="33" spans="1:8" ht="17.100000000000001" customHeight="1" x14ac:dyDescent="0.25">
      <c r="A33" s="461" t="s">
        <v>2</v>
      </c>
      <c r="B33" s="461" t="s">
        <v>28</v>
      </c>
      <c r="C33" s="461">
        <v>321</v>
      </c>
      <c r="D33" s="461">
        <v>57.6</v>
      </c>
      <c r="E33" s="463">
        <f t="shared" si="0"/>
        <v>5.572916666666667</v>
      </c>
      <c r="F33" t="s">
        <v>895</v>
      </c>
      <c r="G33" t="s">
        <v>895</v>
      </c>
      <c r="H33" t="s">
        <v>895</v>
      </c>
    </row>
    <row r="34" spans="1:8" ht="17.100000000000001" customHeight="1" x14ac:dyDescent="0.25">
      <c r="A34" s="461" t="s">
        <v>2</v>
      </c>
      <c r="B34" s="461" t="s">
        <v>29</v>
      </c>
      <c r="C34" s="462">
        <v>201</v>
      </c>
      <c r="D34" s="462">
        <v>182</v>
      </c>
      <c r="E34" s="463">
        <f t="shared" si="0"/>
        <v>1.1043956043956045</v>
      </c>
      <c r="F34" t="s">
        <v>896</v>
      </c>
      <c r="G34" t="s">
        <v>896</v>
      </c>
      <c r="H34" t="s">
        <v>895</v>
      </c>
    </row>
    <row r="35" spans="1:8" ht="17.100000000000001" customHeight="1" x14ac:dyDescent="0.25">
      <c r="A35" s="461" t="s">
        <v>2</v>
      </c>
      <c r="B35" s="461" t="s">
        <v>30</v>
      </c>
      <c r="C35" s="461">
        <v>264</v>
      </c>
      <c r="D35" s="461">
        <v>66.3</v>
      </c>
      <c r="E35" s="463">
        <f t="shared" si="0"/>
        <v>3.9819004524886878</v>
      </c>
      <c r="F35" t="s">
        <v>895</v>
      </c>
      <c r="G35" t="s">
        <v>895</v>
      </c>
      <c r="H35" t="s">
        <v>895</v>
      </c>
    </row>
    <row r="36" spans="1:8" ht="17.100000000000001" customHeight="1" x14ac:dyDescent="0.25">
      <c r="A36" s="461" t="s">
        <v>2</v>
      </c>
      <c r="B36" s="461" t="s">
        <v>31</v>
      </c>
      <c r="C36" s="461">
        <v>234</v>
      </c>
      <c r="D36" s="462">
        <v>61.2</v>
      </c>
      <c r="E36" s="463">
        <f t="shared" si="0"/>
        <v>3.8235294117647056</v>
      </c>
      <c r="F36" t="s">
        <v>895</v>
      </c>
      <c r="G36" t="s">
        <v>896</v>
      </c>
      <c r="H36" t="s">
        <v>895</v>
      </c>
    </row>
    <row r="37" spans="1:8" ht="17.100000000000001" customHeight="1" x14ac:dyDescent="0.25">
      <c r="A37" s="461" t="s">
        <v>2</v>
      </c>
      <c r="B37" s="461" t="s">
        <v>32</v>
      </c>
      <c r="C37" s="461">
        <v>392</v>
      </c>
      <c r="D37" s="461">
        <v>69.5</v>
      </c>
      <c r="E37" s="463">
        <f t="shared" si="0"/>
        <v>5.6402877697841722</v>
      </c>
      <c r="F37" t="s">
        <v>895</v>
      </c>
      <c r="G37" t="s">
        <v>895</v>
      </c>
      <c r="H37" t="s">
        <v>895</v>
      </c>
    </row>
    <row r="38" spans="1:8" ht="17.100000000000001" customHeight="1" x14ac:dyDescent="0.25">
      <c r="A38" s="461" t="s">
        <v>2</v>
      </c>
      <c r="B38" s="461" t="s">
        <v>33</v>
      </c>
      <c r="C38" s="461">
        <v>37.9</v>
      </c>
      <c r="D38" s="461">
        <v>9.19</v>
      </c>
      <c r="E38" s="463">
        <f t="shared" si="0"/>
        <v>4.1240478781284002</v>
      </c>
      <c r="F38" t="s">
        <v>895</v>
      </c>
      <c r="G38" t="s">
        <v>895</v>
      </c>
      <c r="H38" t="s">
        <v>895</v>
      </c>
    </row>
    <row r="39" spans="1:8" ht="17.100000000000001" customHeight="1" x14ac:dyDescent="0.25">
      <c r="A39" s="461" t="s">
        <v>2</v>
      </c>
      <c r="B39" s="461" t="s">
        <v>5</v>
      </c>
      <c r="C39" s="461">
        <v>166</v>
      </c>
      <c r="D39" s="461">
        <v>181</v>
      </c>
      <c r="E39" s="463">
        <f t="shared" si="0"/>
        <v>0.91712707182320441</v>
      </c>
      <c r="F39" t="s">
        <v>895</v>
      </c>
      <c r="G39" t="s">
        <v>895</v>
      </c>
      <c r="H39" t="s">
        <v>895</v>
      </c>
    </row>
    <row r="40" spans="1:8" ht="17.100000000000001" customHeight="1" x14ac:dyDescent="0.25">
      <c r="A40" s="472"/>
      <c r="B40" s="473" t="s">
        <v>34</v>
      </c>
      <c r="C40" s="474">
        <f>AVERAGE(C2:C39)</f>
        <v>318.15263157894736</v>
      </c>
      <c r="D40" s="474">
        <f>AVERAGE(D2:D39)</f>
        <v>119.58394736842104</v>
      </c>
      <c r="E40" s="475">
        <f>AVERAGE(E2:E39)</f>
        <v>3.8502803117626261</v>
      </c>
      <c r="F40" s="476"/>
      <c r="G40" s="476"/>
      <c r="H40" s="476"/>
    </row>
    <row r="41" spans="1:8" ht="17.100000000000001" customHeight="1" x14ac:dyDescent="0.25">
      <c r="B41" s="467" t="s">
        <v>35</v>
      </c>
      <c r="C41" s="468">
        <f>STDEV(C2:C39)</f>
        <v>243.76304925496157</v>
      </c>
      <c r="D41" s="468">
        <f>STDEV(D2:D39)</f>
        <v>98.111756232493263</v>
      </c>
      <c r="E41" s="463">
        <f>STDEV(E2:E39)</f>
        <v>2.9214018547396092</v>
      </c>
    </row>
    <row r="42" spans="1:8" ht="17.100000000000001" customHeight="1" x14ac:dyDescent="0.25">
      <c r="B42" s="467" t="s">
        <v>36</v>
      </c>
      <c r="C42" s="468">
        <f>C41/SQRT(C43)</f>
        <v>39.543588269307932</v>
      </c>
      <c r="D42" s="468">
        <f>D41/SQRT(D43)</f>
        <v>15.915828525670006</v>
      </c>
      <c r="E42" s="463">
        <f>E41/SQRT(E43)</f>
        <v>0.47391396056990492</v>
      </c>
    </row>
    <row r="43" spans="1:8" ht="17.100000000000001" customHeight="1" x14ac:dyDescent="0.25">
      <c r="B43" s="467" t="s">
        <v>774</v>
      </c>
      <c r="C43" s="468">
        <f>COUNT(C2:C39)</f>
        <v>38</v>
      </c>
      <c r="D43" s="468">
        <f>COUNT(D2:D39)</f>
        <v>38</v>
      </c>
      <c r="E43" s="468">
        <f>COUNT(E2:E39)</f>
        <v>38</v>
      </c>
    </row>
    <row r="46" spans="1:8" ht="17.100000000000001" customHeight="1" x14ac:dyDescent="0.25">
      <c r="A46" s="469" t="s">
        <v>768</v>
      </c>
    </row>
    <row r="47" spans="1:8" ht="17.100000000000001" customHeight="1" x14ac:dyDescent="0.25">
      <c r="A47" s="469" t="s">
        <v>769</v>
      </c>
    </row>
  </sheetData>
  <hyperlinks>
    <hyperlink ref="I7" location="'Table of contents'!A1" display="Link back to table of contents" xr:uid="{69146B3C-6620-4CC3-BF44-E88CE10C4C25}"/>
  </hyperlinks>
  <pageMargins left="0.7" right="0.7" top="0.75" bottom="0.75" header="0.3" footer="0.3"/>
  <legacy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5FE19-7271-FF40-8489-E2617706057A}">
  <dimension ref="A1:L109"/>
  <sheetViews>
    <sheetView topLeftCell="A10" zoomScaleNormal="100" workbookViewId="0">
      <selection activeCell="A39" sqref="A39"/>
    </sheetView>
  </sheetViews>
  <sheetFormatPr defaultColWidth="10.85546875" defaultRowHeight="17.100000000000001" customHeight="1" x14ac:dyDescent="0.25"/>
  <cols>
    <col min="1" max="1" width="25.85546875" style="43" customWidth="1"/>
    <col min="2" max="4" width="20.7109375" style="43" customWidth="1"/>
    <col min="5" max="5" width="20.85546875" style="43" customWidth="1"/>
    <col min="6" max="12" width="20.7109375" style="43" customWidth="1"/>
    <col min="13" max="16384" width="10.85546875" style="43"/>
  </cols>
  <sheetData>
    <row r="1" spans="1:12" ht="17.100000000000001" customHeight="1" x14ac:dyDescent="0.25">
      <c r="A1" s="10" t="s">
        <v>146</v>
      </c>
      <c r="B1" s="58"/>
      <c r="C1" s="58"/>
      <c r="K1" s="374" t="s">
        <v>806</v>
      </c>
    </row>
    <row r="2" spans="1:12" s="479" customFormat="1" ht="15" x14ac:dyDescent="0.25"/>
    <row r="3" spans="1:12" s="479" customFormat="1" ht="15.75" thickBot="1" x14ac:dyDescent="0.3">
      <c r="A3" s="478" t="s">
        <v>621</v>
      </c>
    </row>
    <row r="4" spans="1:12" s="479" customFormat="1" ht="15.75" thickBot="1" x14ac:dyDescent="0.3">
      <c r="A4" s="480" t="s">
        <v>897</v>
      </c>
      <c r="B4" s="480" t="s">
        <v>898</v>
      </c>
      <c r="C4" s="480" t="s">
        <v>899</v>
      </c>
      <c r="D4" s="480" t="s">
        <v>88</v>
      </c>
      <c r="E4" s="481" t="s">
        <v>900</v>
      </c>
      <c r="F4" s="482" t="s">
        <v>898</v>
      </c>
      <c r="G4" s="482" t="s">
        <v>901</v>
      </c>
      <c r="H4" s="482" t="s">
        <v>88</v>
      </c>
      <c r="I4" s="483" t="s">
        <v>147</v>
      </c>
      <c r="J4" s="483" t="s">
        <v>148</v>
      </c>
      <c r="K4" s="483" t="s">
        <v>149</v>
      </c>
    </row>
    <row r="5" spans="1:12" s="479" customFormat="1" ht="15" x14ac:dyDescent="0.25">
      <c r="A5" s="484" t="s">
        <v>150</v>
      </c>
      <c r="B5" s="485">
        <v>40.39</v>
      </c>
      <c r="C5" s="485">
        <f>B5*16</f>
        <v>646.24</v>
      </c>
      <c r="D5" s="485">
        <f>(C5/10000)*100</f>
        <v>6.4623999999999997</v>
      </c>
      <c r="E5" s="486" t="s">
        <v>151</v>
      </c>
      <c r="F5" s="487">
        <v>668.3</v>
      </c>
      <c r="G5" s="487">
        <f>F5*8</f>
        <v>5346.4</v>
      </c>
      <c r="H5" s="487">
        <f>(G5/10000)*100</f>
        <v>53.463999999999999</v>
      </c>
      <c r="I5" s="488">
        <f>SUM(D5+H5)</f>
        <v>59.926400000000001</v>
      </c>
      <c r="J5" s="488">
        <f>C5/H5</f>
        <v>12.087385904533893</v>
      </c>
      <c r="K5" s="488">
        <f>100-J5</f>
        <v>87.912614095466111</v>
      </c>
    </row>
    <row r="6" spans="1:12" s="479" customFormat="1" ht="15" x14ac:dyDescent="0.25">
      <c r="A6" s="484" t="s">
        <v>152</v>
      </c>
      <c r="B6" s="485">
        <v>28.78</v>
      </c>
      <c r="C6" s="485">
        <f>B6*16</f>
        <v>460.48</v>
      </c>
      <c r="D6" s="485">
        <f t="shared" ref="D6:D7" si="0">(C6/10000)*100</f>
        <v>4.6048</v>
      </c>
      <c r="E6" s="486" t="s">
        <v>153</v>
      </c>
      <c r="F6" s="487">
        <v>601.65</v>
      </c>
      <c r="G6" s="487">
        <f t="shared" ref="G6:G7" si="1">F6*8</f>
        <v>4813.2</v>
      </c>
      <c r="H6" s="487">
        <f t="shared" ref="H6:H7" si="2">(G6/10000)*100</f>
        <v>48.131999999999998</v>
      </c>
      <c r="I6" s="488">
        <f t="shared" ref="I6:I7" si="3">SUM(D6+H6)</f>
        <v>52.736799999999995</v>
      </c>
      <c r="J6" s="488">
        <f t="shared" ref="J6:J7" si="4">C6/H6</f>
        <v>9.5670240172857977</v>
      </c>
      <c r="K6" s="488">
        <f t="shared" ref="K6:K7" si="5">100-J6</f>
        <v>90.432975982714197</v>
      </c>
    </row>
    <row r="7" spans="1:12" s="479" customFormat="1" ht="15.75" thickBot="1" x14ac:dyDescent="0.3">
      <c r="A7" s="489" t="s">
        <v>154</v>
      </c>
      <c r="B7" s="490">
        <v>30.76</v>
      </c>
      <c r="C7" s="490">
        <f>B7*16</f>
        <v>492.16</v>
      </c>
      <c r="D7" s="490">
        <f t="shared" si="0"/>
        <v>4.9216000000000006</v>
      </c>
      <c r="E7" s="491" t="s">
        <v>155</v>
      </c>
      <c r="F7" s="492">
        <v>684.05</v>
      </c>
      <c r="G7" s="492">
        <f t="shared" si="1"/>
        <v>5472.4</v>
      </c>
      <c r="H7" s="492">
        <f t="shared" si="2"/>
        <v>54.723999999999997</v>
      </c>
      <c r="I7" s="493">
        <f t="shared" si="3"/>
        <v>59.645599999999995</v>
      </c>
      <c r="J7" s="493">
        <f t="shared" si="4"/>
        <v>8.9934946275857044</v>
      </c>
      <c r="K7" s="493">
        <f t="shared" si="5"/>
        <v>91.006505372414296</v>
      </c>
    </row>
    <row r="8" spans="1:12" s="479" customFormat="1" ht="15" x14ac:dyDescent="0.25">
      <c r="A8" s="494"/>
      <c r="B8" s="495"/>
      <c r="C8" s="495"/>
      <c r="D8" s="495"/>
      <c r="E8" s="495"/>
      <c r="F8" s="495"/>
      <c r="G8" s="495"/>
      <c r="H8" s="495"/>
      <c r="I8" s="496">
        <f t="shared" ref="I8:K8" si="6">AVERAGE(I5:I7)</f>
        <v>57.436266666666661</v>
      </c>
      <c r="J8" s="496">
        <f t="shared" si="6"/>
        <v>10.215968183135132</v>
      </c>
      <c r="K8" s="496">
        <f t="shared" si="6"/>
        <v>89.784031816864854</v>
      </c>
      <c r="L8" s="497" t="s">
        <v>34</v>
      </c>
    </row>
    <row r="9" spans="1:12" s="479" customFormat="1" ht="15" x14ac:dyDescent="0.25">
      <c r="A9" s="494"/>
      <c r="B9" s="495"/>
      <c r="C9" s="495"/>
      <c r="D9" s="495"/>
      <c r="E9" s="495"/>
      <c r="F9" s="495"/>
      <c r="G9" s="495"/>
      <c r="H9" s="495"/>
      <c r="I9" s="496">
        <f t="shared" ref="I9:K9" si="7">STDEV(I5:I7)</f>
        <v>4.0722785235459211</v>
      </c>
      <c r="J9" s="496">
        <f t="shared" si="7"/>
        <v>1.6458697415611092</v>
      </c>
      <c r="K9" s="496">
        <f t="shared" si="7"/>
        <v>1.6458697415611079</v>
      </c>
      <c r="L9" s="497" t="s">
        <v>35</v>
      </c>
    </row>
    <row r="10" spans="1:12" s="479" customFormat="1" ht="15" x14ac:dyDescent="0.25">
      <c r="B10" s="495"/>
      <c r="C10" s="495"/>
      <c r="D10" s="495"/>
      <c r="F10" s="495"/>
      <c r="G10" s="495"/>
      <c r="H10" s="495"/>
    </row>
    <row r="11" spans="1:12" s="479" customFormat="1" ht="15" x14ac:dyDescent="0.25">
      <c r="B11" s="495"/>
      <c r="C11" s="495"/>
      <c r="D11" s="495"/>
      <c r="F11" s="495"/>
      <c r="G11" s="495"/>
      <c r="H11" s="495"/>
    </row>
    <row r="12" spans="1:12" s="479" customFormat="1" ht="15.75" thickBot="1" x14ac:dyDescent="0.3">
      <c r="A12" s="478" t="s">
        <v>156</v>
      </c>
      <c r="B12" s="495"/>
      <c r="C12" s="495"/>
      <c r="D12" s="495"/>
      <c r="F12" s="495"/>
      <c r="G12" s="495"/>
      <c r="H12" s="495"/>
    </row>
    <row r="13" spans="1:12" s="479" customFormat="1" ht="15.75" thickBot="1" x14ac:dyDescent="0.3">
      <c r="A13" s="480" t="s">
        <v>897</v>
      </c>
      <c r="B13" s="498" t="s">
        <v>898</v>
      </c>
      <c r="C13" s="498" t="s">
        <v>901</v>
      </c>
      <c r="D13" s="480" t="s">
        <v>88</v>
      </c>
      <c r="E13" s="481" t="s">
        <v>900</v>
      </c>
      <c r="F13" s="499" t="s">
        <v>898</v>
      </c>
      <c r="G13" s="499" t="s">
        <v>901</v>
      </c>
      <c r="H13" s="482" t="s">
        <v>88</v>
      </c>
      <c r="I13" s="483" t="s">
        <v>147</v>
      </c>
      <c r="J13" s="483" t="s">
        <v>148</v>
      </c>
      <c r="K13" s="483" t="s">
        <v>149</v>
      </c>
    </row>
    <row r="14" spans="1:12" s="479" customFormat="1" ht="15" x14ac:dyDescent="0.25">
      <c r="A14" s="484" t="s">
        <v>157</v>
      </c>
      <c r="B14" s="485">
        <v>52.58</v>
      </c>
      <c r="C14" s="485">
        <f>B14*8</f>
        <v>420.64</v>
      </c>
      <c r="D14" s="485">
        <f>(C14/10000)*100</f>
        <v>4.2063999999999995</v>
      </c>
      <c r="E14" s="486" t="s">
        <v>158</v>
      </c>
      <c r="F14" s="487">
        <v>887.31</v>
      </c>
      <c r="G14" s="487">
        <f>F14*8</f>
        <v>7098.48</v>
      </c>
      <c r="H14" s="487">
        <f>(G14/10000)*100</f>
        <v>70.984799999999993</v>
      </c>
      <c r="I14" s="488">
        <f>SUM(D14+H14)</f>
        <v>75.191199999999995</v>
      </c>
      <c r="J14" s="488">
        <f>C14/H14</f>
        <v>5.9257756590143247</v>
      </c>
      <c r="K14" s="488">
        <f>100-J14</f>
        <v>94.07422434098568</v>
      </c>
    </row>
    <row r="15" spans="1:12" s="479" customFormat="1" ht="15" x14ac:dyDescent="0.25">
      <c r="A15" s="484" t="s">
        <v>159</v>
      </c>
      <c r="B15" s="485">
        <v>55.7</v>
      </c>
      <c r="C15" s="485">
        <f>B15*8</f>
        <v>445.6</v>
      </c>
      <c r="D15" s="485">
        <f t="shared" ref="D15:D16" si="8">(C15/10000)*100</f>
        <v>4.4560000000000004</v>
      </c>
      <c r="E15" s="486" t="s">
        <v>160</v>
      </c>
      <c r="F15" s="487">
        <v>879.39</v>
      </c>
      <c r="G15" s="487">
        <f>F15*8</f>
        <v>7035.12</v>
      </c>
      <c r="H15" s="487">
        <f t="shared" ref="H15:H16" si="9">(G15/10000)*100</f>
        <v>70.351200000000006</v>
      </c>
      <c r="I15" s="488">
        <f t="shared" ref="I15:I16" si="10">SUM(D15+H15)</f>
        <v>74.807200000000009</v>
      </c>
      <c r="J15" s="488">
        <f t="shared" ref="J15:J16" si="11">C15/H15</f>
        <v>6.3339360238347036</v>
      </c>
      <c r="K15" s="488">
        <f t="shared" ref="K15:K16" si="12">100-J15</f>
        <v>93.66606397616529</v>
      </c>
    </row>
    <row r="16" spans="1:12" s="479" customFormat="1" ht="15.75" thickBot="1" x14ac:dyDescent="0.3">
      <c r="A16" s="489" t="s">
        <v>161</v>
      </c>
      <c r="B16" s="490">
        <v>55.68</v>
      </c>
      <c r="C16" s="490">
        <f>B16*8</f>
        <v>445.44</v>
      </c>
      <c r="D16" s="490">
        <f t="shared" si="8"/>
        <v>4.4543999999999997</v>
      </c>
      <c r="E16" s="491" t="s">
        <v>162</v>
      </c>
      <c r="F16" s="492">
        <v>907.35</v>
      </c>
      <c r="G16" s="492">
        <f>F16*8</f>
        <v>7258.8</v>
      </c>
      <c r="H16" s="492">
        <f t="shared" si="9"/>
        <v>72.587999999999994</v>
      </c>
      <c r="I16" s="493">
        <f t="shared" si="10"/>
        <v>77.042399999999986</v>
      </c>
      <c r="J16" s="493">
        <f t="shared" si="11"/>
        <v>6.1365514961150609</v>
      </c>
      <c r="K16" s="493">
        <f t="shared" si="12"/>
        <v>93.863448503884939</v>
      </c>
    </row>
    <row r="17" spans="1:12" s="479" customFormat="1" ht="15" x14ac:dyDescent="0.25">
      <c r="A17" s="494"/>
      <c r="B17" s="495"/>
      <c r="C17" s="495"/>
      <c r="D17" s="495"/>
      <c r="E17" s="495"/>
      <c r="F17" s="495"/>
      <c r="G17" s="495"/>
      <c r="H17" s="495"/>
      <c r="I17" s="496">
        <f t="shared" ref="I17:K17" si="13">AVERAGE(I14:I16)</f>
        <v>75.680266666666668</v>
      </c>
      <c r="J17" s="496">
        <f t="shared" si="13"/>
        <v>6.1320877263213633</v>
      </c>
      <c r="K17" s="496">
        <f t="shared" si="13"/>
        <v>93.867912273678641</v>
      </c>
      <c r="L17" s="497" t="s">
        <v>34</v>
      </c>
    </row>
    <row r="18" spans="1:12" s="479" customFormat="1" ht="15" x14ac:dyDescent="0.25">
      <c r="A18" s="494"/>
      <c r="B18" s="495"/>
      <c r="C18" s="495"/>
      <c r="D18" s="495"/>
      <c r="E18" s="495"/>
      <c r="F18" s="495"/>
      <c r="G18" s="495"/>
      <c r="H18" s="495"/>
      <c r="I18" s="496">
        <f t="shared" ref="I18:L18" si="14">STDEV(I14:I16)</f>
        <v>1.1951650151059936</v>
      </c>
      <c r="J18" s="496">
        <f t="shared" si="14"/>
        <v>0.20411679201661617</v>
      </c>
      <c r="K18" s="496">
        <f t="shared" si="14"/>
        <v>0.2041167920166215</v>
      </c>
      <c r="L18" s="497" t="s">
        <v>35</v>
      </c>
    </row>
    <row r="19" spans="1:12" s="479" customFormat="1" ht="15" x14ac:dyDescent="0.25">
      <c r="B19" s="495"/>
      <c r="C19" s="495"/>
      <c r="D19" s="495"/>
      <c r="F19" s="495"/>
      <c r="G19" s="495"/>
      <c r="H19" s="495"/>
    </row>
    <row r="20" spans="1:12" s="479" customFormat="1" ht="15" x14ac:dyDescent="0.25">
      <c r="B20" s="495"/>
      <c r="C20" s="495"/>
      <c r="D20" s="495"/>
      <c r="F20" s="495"/>
      <c r="G20" s="495"/>
      <c r="H20" s="495"/>
    </row>
    <row r="21" spans="1:12" s="479" customFormat="1" ht="15.75" thickBot="1" x14ac:dyDescent="0.3">
      <c r="A21" s="478" t="s">
        <v>163</v>
      </c>
      <c r="B21" s="495"/>
      <c r="C21" s="495"/>
      <c r="D21" s="495"/>
      <c r="F21" s="495"/>
      <c r="G21" s="495"/>
      <c r="H21" s="495"/>
    </row>
    <row r="22" spans="1:12" s="479" customFormat="1" ht="15.75" thickBot="1" x14ac:dyDescent="0.3">
      <c r="A22" s="480" t="s">
        <v>897</v>
      </c>
      <c r="B22" s="498" t="s">
        <v>898</v>
      </c>
      <c r="C22" s="498" t="s">
        <v>901</v>
      </c>
      <c r="D22" s="480" t="s">
        <v>88</v>
      </c>
      <c r="E22" s="481" t="s">
        <v>900</v>
      </c>
      <c r="F22" s="499" t="s">
        <v>898</v>
      </c>
      <c r="G22" s="499" t="s">
        <v>901</v>
      </c>
      <c r="H22" s="482" t="s">
        <v>88</v>
      </c>
      <c r="I22" s="483" t="s">
        <v>147</v>
      </c>
      <c r="J22" s="483" t="s">
        <v>148</v>
      </c>
      <c r="K22" s="483" t="s">
        <v>149</v>
      </c>
    </row>
    <row r="23" spans="1:12" s="479" customFormat="1" ht="15" x14ac:dyDescent="0.25">
      <c r="A23" s="484" t="s">
        <v>164</v>
      </c>
      <c r="B23" s="485">
        <v>398.6</v>
      </c>
      <c r="C23" s="485">
        <f>B23*8</f>
        <v>3188.8</v>
      </c>
      <c r="D23" s="485">
        <f>(C23/10000)*100</f>
        <v>31.887999999999998</v>
      </c>
      <c r="E23" s="486" t="s">
        <v>165</v>
      </c>
      <c r="F23" s="487">
        <v>435.54</v>
      </c>
      <c r="G23" s="487">
        <f>F23*8</f>
        <v>3484.32</v>
      </c>
      <c r="H23" s="487">
        <f>(G23/10000)*100</f>
        <v>34.843200000000003</v>
      </c>
      <c r="I23" s="488">
        <f>SUM(D23+H23)</f>
        <v>66.731200000000001</v>
      </c>
      <c r="J23" s="488">
        <f>C23/H23</f>
        <v>91.518574642971942</v>
      </c>
      <c r="K23" s="488">
        <f>100-J23</f>
        <v>8.4814253570280584</v>
      </c>
    </row>
    <row r="24" spans="1:12" s="479" customFormat="1" ht="15" x14ac:dyDescent="0.25">
      <c r="A24" s="484" t="s">
        <v>166</v>
      </c>
      <c r="B24" s="485">
        <v>412.4</v>
      </c>
      <c r="C24" s="485">
        <f>B24*8</f>
        <v>3299.2</v>
      </c>
      <c r="D24" s="485">
        <f t="shared" ref="D24:D26" si="15">(C24/10000)*100</f>
        <v>32.991999999999997</v>
      </c>
      <c r="E24" s="486" t="s">
        <v>167</v>
      </c>
      <c r="F24" s="487">
        <v>462.57</v>
      </c>
      <c r="G24" s="487">
        <f>F24*8</f>
        <v>3700.56</v>
      </c>
      <c r="H24" s="487">
        <f t="shared" ref="H24:H26" si="16">(G24/10000)*100</f>
        <v>37.005600000000001</v>
      </c>
      <c r="I24" s="488">
        <f t="shared" ref="I24:I25" si="17">SUM(D24+H24)</f>
        <v>69.997600000000006</v>
      </c>
      <c r="J24" s="488">
        <f t="shared" ref="J24:J26" si="18">C24/H24</f>
        <v>89.15407397799251</v>
      </c>
      <c r="K24" s="488">
        <f t="shared" ref="K24:K25" si="19">100-J24</f>
        <v>10.84592602200749</v>
      </c>
    </row>
    <row r="25" spans="1:12" s="479" customFormat="1" ht="15.75" thickBot="1" x14ac:dyDescent="0.3">
      <c r="A25" s="489" t="s">
        <v>168</v>
      </c>
      <c r="B25" s="490">
        <v>461.73</v>
      </c>
      <c r="C25" s="490">
        <f>B25*8</f>
        <v>3693.84</v>
      </c>
      <c r="D25" s="490">
        <f t="shared" si="15"/>
        <v>36.938400000000001</v>
      </c>
      <c r="E25" s="491" t="s">
        <v>169</v>
      </c>
      <c r="F25" s="492">
        <v>519.69000000000005</v>
      </c>
      <c r="G25" s="492">
        <f>F25*8</f>
        <v>4157.5200000000004</v>
      </c>
      <c r="H25" s="492">
        <f t="shared" si="16"/>
        <v>41.575200000000009</v>
      </c>
      <c r="I25" s="493">
        <f t="shared" si="17"/>
        <v>78.513600000000011</v>
      </c>
      <c r="J25" s="493">
        <f t="shared" si="18"/>
        <v>88.847197367661479</v>
      </c>
      <c r="K25" s="493">
        <f t="shared" si="19"/>
        <v>11.152802632338521</v>
      </c>
    </row>
    <row r="26" spans="1:12" s="479" customFormat="1" ht="15" x14ac:dyDescent="0.25">
      <c r="A26" s="494"/>
      <c r="B26" s="495"/>
      <c r="C26" s="495"/>
      <c r="D26" s="495"/>
      <c r="E26" s="495"/>
      <c r="F26" s="495"/>
      <c r="G26" s="495"/>
      <c r="H26" s="495"/>
      <c r="I26" s="496">
        <f t="shared" ref="I26:K26" si="20">AVERAGE(I23:I25)</f>
        <v>71.747466666666682</v>
      </c>
      <c r="J26" s="496">
        <f t="shared" si="20"/>
        <v>89.839948662875315</v>
      </c>
      <c r="K26" s="496">
        <f t="shared" si="20"/>
        <v>10.16005133712469</v>
      </c>
      <c r="L26" s="497" t="s">
        <v>34</v>
      </c>
    </row>
    <row r="27" spans="1:12" s="479" customFormat="1" ht="15" x14ac:dyDescent="0.25">
      <c r="A27" s="494"/>
      <c r="B27" s="495"/>
      <c r="C27" s="495"/>
      <c r="D27" s="495"/>
      <c r="E27" s="495"/>
      <c r="F27" s="495"/>
      <c r="G27" s="495"/>
      <c r="H27" s="495"/>
      <c r="I27" s="496">
        <f t="shared" ref="I27:L27" si="21">STDEV(I23:I25)</f>
        <v>6.0829895983252671</v>
      </c>
      <c r="J27" s="496">
        <f t="shared" si="21"/>
        <v>1.4618078530653738</v>
      </c>
      <c r="K27" s="496">
        <f t="shared" si="21"/>
        <v>1.461807853065386</v>
      </c>
      <c r="L27" s="497" t="s">
        <v>35</v>
      </c>
    </row>
    <row r="28" spans="1:12" s="479" customFormat="1" ht="15" x14ac:dyDescent="0.25"/>
    <row r="29" spans="1:12" s="479" customFormat="1" ht="15" x14ac:dyDescent="0.25">
      <c r="A29" s="366" t="s">
        <v>778</v>
      </c>
    </row>
    <row r="30" spans="1:12" s="479" customFormat="1" ht="15" x14ac:dyDescent="0.25">
      <c r="A30" s="350" t="s">
        <v>768</v>
      </c>
    </row>
    <row r="31" spans="1:12" s="479" customFormat="1" ht="15" x14ac:dyDescent="0.25">
      <c r="A31" s="350" t="s">
        <v>902</v>
      </c>
    </row>
    <row r="32" spans="1:12" s="479" customFormat="1" ht="15" x14ac:dyDescent="0.25"/>
    <row r="33" spans="1:1" s="479" customFormat="1" ht="15" x14ac:dyDescent="0.25">
      <c r="A33" s="466" t="s">
        <v>903</v>
      </c>
    </row>
    <row r="34" spans="1:1" s="479" customFormat="1" ht="15" x14ac:dyDescent="0.25">
      <c r="A34" s="466" t="s">
        <v>904</v>
      </c>
    </row>
    <row r="35" spans="1:1" s="479" customFormat="1" ht="15" x14ac:dyDescent="0.25"/>
    <row r="36" spans="1:1" s="479" customFormat="1" ht="15" x14ac:dyDescent="0.25">
      <c r="A36" s="466" t="s">
        <v>905</v>
      </c>
    </row>
    <row r="37" spans="1:1" s="479" customFormat="1" ht="15" x14ac:dyDescent="0.25">
      <c r="A37" s="466" t="s">
        <v>906</v>
      </c>
    </row>
    <row r="38" spans="1:1" s="479" customFormat="1" ht="15" x14ac:dyDescent="0.25"/>
    <row r="39" spans="1:1" s="479" customFormat="1" ht="15" x14ac:dyDescent="0.25"/>
    <row r="40" spans="1:1" s="479" customFormat="1" ht="15" x14ac:dyDescent="0.25">
      <c r="A40" s="374" t="s">
        <v>806</v>
      </c>
    </row>
    <row r="41" spans="1:1" s="479" customFormat="1" ht="15" x14ac:dyDescent="0.25"/>
    <row r="42" spans="1:1" s="479" customFormat="1" ht="15" x14ac:dyDescent="0.25"/>
    <row r="43" spans="1:1" s="479" customFormat="1" ht="15" x14ac:dyDescent="0.25"/>
    <row r="44" spans="1:1" s="479" customFormat="1" ht="15" x14ac:dyDescent="0.25"/>
    <row r="45" spans="1:1" s="479" customFormat="1" ht="15" x14ac:dyDescent="0.25"/>
    <row r="46" spans="1:1" s="479" customFormat="1" ht="15" x14ac:dyDescent="0.25"/>
    <row r="47" spans="1:1" s="479" customFormat="1" ht="15" x14ac:dyDescent="0.25"/>
    <row r="48" spans="1:1" s="479" customFormat="1" ht="15" x14ac:dyDescent="0.25"/>
    <row r="49" s="479" customFormat="1" ht="17.100000000000001" customHeight="1" x14ac:dyDescent="0.25"/>
    <row r="50" s="479" customFormat="1" ht="17.100000000000001" customHeight="1" x14ac:dyDescent="0.25"/>
    <row r="51" s="479" customFormat="1" ht="17.100000000000001" customHeight="1" x14ac:dyDescent="0.25"/>
    <row r="52" s="479" customFormat="1" ht="17.100000000000001" customHeight="1" x14ac:dyDescent="0.25"/>
    <row r="53" s="479" customFormat="1" ht="17.100000000000001" customHeight="1" x14ac:dyDescent="0.25"/>
    <row r="54" s="479" customFormat="1" ht="17.100000000000001" customHeight="1" x14ac:dyDescent="0.25"/>
    <row r="55" s="479" customFormat="1" ht="17.100000000000001" customHeight="1" x14ac:dyDescent="0.25"/>
    <row r="56" s="479" customFormat="1" ht="17.100000000000001" customHeight="1" x14ac:dyDescent="0.25"/>
    <row r="57" s="479" customFormat="1" ht="17.100000000000001" customHeight="1" x14ac:dyDescent="0.25"/>
    <row r="58" s="479" customFormat="1" ht="17.100000000000001" customHeight="1" x14ac:dyDescent="0.25"/>
    <row r="59" s="479" customFormat="1" ht="17.100000000000001" customHeight="1" x14ac:dyDescent="0.25"/>
    <row r="60" s="479" customFormat="1" ht="17.100000000000001" customHeight="1" x14ac:dyDescent="0.25"/>
    <row r="61" s="479" customFormat="1" ht="17.100000000000001" customHeight="1" x14ac:dyDescent="0.25"/>
    <row r="62" s="479" customFormat="1" ht="17.100000000000001" customHeight="1" x14ac:dyDescent="0.25"/>
    <row r="63" s="479" customFormat="1" ht="17.100000000000001" customHeight="1" x14ac:dyDescent="0.25"/>
    <row r="64" s="479" customFormat="1" ht="17.100000000000001" customHeight="1" x14ac:dyDescent="0.25"/>
    <row r="65" s="479" customFormat="1" ht="17.100000000000001" customHeight="1" x14ac:dyDescent="0.25"/>
    <row r="66" s="479" customFormat="1" ht="17.100000000000001" customHeight="1" x14ac:dyDescent="0.25"/>
    <row r="67" s="479" customFormat="1" ht="17.100000000000001" customHeight="1" x14ac:dyDescent="0.25"/>
    <row r="68" s="479" customFormat="1" ht="17.100000000000001" customHeight="1" x14ac:dyDescent="0.25"/>
    <row r="69" s="479" customFormat="1" ht="17.100000000000001" customHeight="1" x14ac:dyDescent="0.25"/>
    <row r="70" s="479" customFormat="1" ht="17.100000000000001" customHeight="1" x14ac:dyDescent="0.25"/>
    <row r="71" s="479" customFormat="1" ht="17.100000000000001" customHeight="1" x14ac:dyDescent="0.25"/>
    <row r="72" s="479" customFormat="1" ht="17.100000000000001" customHeight="1" x14ac:dyDescent="0.25"/>
    <row r="73" s="479" customFormat="1" ht="17.100000000000001" customHeight="1" x14ac:dyDescent="0.25"/>
    <row r="74" s="479" customFormat="1" ht="17.100000000000001" customHeight="1" x14ac:dyDescent="0.25"/>
    <row r="75" s="479" customFormat="1" ht="17.100000000000001" customHeight="1" x14ac:dyDescent="0.25"/>
    <row r="76" s="479" customFormat="1" ht="17.100000000000001" customHeight="1" x14ac:dyDescent="0.25"/>
    <row r="77" s="479" customFormat="1" ht="17.100000000000001" customHeight="1" x14ac:dyDescent="0.25"/>
    <row r="78" s="479" customFormat="1" ht="17.100000000000001" customHeight="1" x14ac:dyDescent="0.25"/>
    <row r="79" s="479" customFormat="1" ht="17.100000000000001" customHeight="1" x14ac:dyDescent="0.25"/>
    <row r="80" s="479" customFormat="1" ht="17.100000000000001" customHeight="1" x14ac:dyDescent="0.25"/>
    <row r="81" s="479" customFormat="1" ht="17.100000000000001" customHeight="1" x14ac:dyDescent="0.25"/>
    <row r="82" s="479" customFormat="1" ht="17.100000000000001" customHeight="1" x14ac:dyDescent="0.25"/>
    <row r="83" s="479" customFormat="1" ht="17.100000000000001" customHeight="1" x14ac:dyDescent="0.25"/>
    <row r="84" s="479" customFormat="1" ht="17.100000000000001" customHeight="1" x14ac:dyDescent="0.25"/>
    <row r="85" s="479" customFormat="1" ht="17.100000000000001" customHeight="1" x14ac:dyDescent="0.25"/>
    <row r="86" s="479" customFormat="1" ht="17.100000000000001" customHeight="1" x14ac:dyDescent="0.25"/>
    <row r="87" s="479" customFormat="1" ht="17.100000000000001" customHeight="1" x14ac:dyDescent="0.25"/>
    <row r="88" s="479" customFormat="1" ht="17.100000000000001" customHeight="1" x14ac:dyDescent="0.25"/>
    <row r="89" s="479" customFormat="1" ht="17.100000000000001" customHeight="1" x14ac:dyDescent="0.25"/>
    <row r="90" s="479" customFormat="1" ht="17.100000000000001" customHeight="1" x14ac:dyDescent="0.25"/>
    <row r="91" s="479" customFormat="1" ht="17.100000000000001" customHeight="1" x14ac:dyDescent="0.25"/>
    <row r="92" s="479" customFormat="1" ht="17.100000000000001" customHeight="1" x14ac:dyDescent="0.25"/>
    <row r="93" s="479" customFormat="1" ht="17.100000000000001" customHeight="1" x14ac:dyDescent="0.25"/>
    <row r="94" s="479" customFormat="1" ht="17.100000000000001" customHeight="1" x14ac:dyDescent="0.25"/>
    <row r="95" s="479" customFormat="1" ht="17.100000000000001" customHeight="1" x14ac:dyDescent="0.25"/>
    <row r="96" s="479" customFormat="1" ht="17.100000000000001" customHeight="1" x14ac:dyDescent="0.25"/>
    <row r="97" s="479" customFormat="1" ht="17.100000000000001" customHeight="1" x14ac:dyDescent="0.25"/>
    <row r="98" s="479" customFormat="1" ht="17.100000000000001" customHeight="1" x14ac:dyDescent="0.25"/>
    <row r="99" s="479" customFormat="1" ht="17.100000000000001" customHeight="1" x14ac:dyDescent="0.25"/>
    <row r="100" s="479" customFormat="1" ht="17.100000000000001" customHeight="1" x14ac:dyDescent="0.25"/>
    <row r="101" s="479" customFormat="1" ht="17.100000000000001" customHeight="1" x14ac:dyDescent="0.25"/>
    <row r="102" s="479" customFormat="1" ht="17.100000000000001" customHeight="1" x14ac:dyDescent="0.25"/>
    <row r="103" s="479" customFormat="1" ht="17.100000000000001" customHeight="1" x14ac:dyDescent="0.25"/>
    <row r="104" s="479" customFormat="1" ht="17.100000000000001" customHeight="1" x14ac:dyDescent="0.25"/>
    <row r="105" s="479" customFormat="1" ht="17.100000000000001" customHeight="1" x14ac:dyDescent="0.25"/>
    <row r="106" s="479" customFormat="1" ht="17.100000000000001" customHeight="1" x14ac:dyDescent="0.25"/>
    <row r="107" s="479" customFormat="1" ht="17.100000000000001" customHeight="1" x14ac:dyDescent="0.25"/>
    <row r="108" s="479" customFormat="1" ht="17.100000000000001" customHeight="1" x14ac:dyDescent="0.25"/>
    <row r="109" s="479" customFormat="1" ht="17.100000000000001" customHeight="1" x14ac:dyDescent="0.25"/>
  </sheetData>
  <hyperlinks>
    <hyperlink ref="K1" location="'Table of contents'!A1" display="Link back to table of contents" xr:uid="{F50CA21D-F5A3-4725-8AF7-28901509604E}"/>
    <hyperlink ref="A40" location="'Table of contents'!A1" display="Link back to table of contents" xr:uid="{2ADDCC42-F693-4577-B519-1BAE23349387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8F905-178F-AB42-A4E4-88C2C3B175EC}">
  <dimension ref="A1:I51"/>
  <sheetViews>
    <sheetView workbookViewId="0">
      <selection activeCell="E3" sqref="E3"/>
    </sheetView>
  </sheetViews>
  <sheetFormatPr defaultColWidth="22.42578125" defaultRowHeight="17.100000000000001" customHeight="1" x14ac:dyDescent="0.25"/>
  <cols>
    <col min="1" max="1" width="22.42578125" style="2"/>
    <col min="2" max="2" width="25.140625" style="2" customWidth="1"/>
    <col min="3" max="3" width="26.85546875" style="2" customWidth="1"/>
    <col min="4" max="4" width="24.85546875" style="2" customWidth="1"/>
    <col min="5" max="5" width="22.42578125" style="2"/>
    <col min="6" max="6" width="13.28515625" style="471" customWidth="1"/>
    <col min="7" max="7" width="12.28515625" style="471" customWidth="1"/>
    <col min="8" max="8" width="18.140625" style="471" customWidth="1"/>
    <col min="9" max="9" width="42.7109375" style="2" bestFit="1" customWidth="1"/>
    <col min="10" max="16384" width="22.42578125" style="2"/>
  </cols>
  <sheetData>
    <row r="1" spans="1:9" ht="60" x14ac:dyDescent="0.25">
      <c r="A1" s="1" t="s">
        <v>0</v>
      </c>
      <c r="B1" s="1" t="s">
        <v>721</v>
      </c>
      <c r="C1" s="1" t="s">
        <v>722</v>
      </c>
      <c r="D1" s="1" t="s">
        <v>724</v>
      </c>
      <c r="E1" s="1" t="s">
        <v>723</v>
      </c>
      <c r="F1" s="470" t="s">
        <v>892</v>
      </c>
      <c r="G1" s="470" t="s">
        <v>893</v>
      </c>
      <c r="H1" s="470" t="s">
        <v>894</v>
      </c>
    </row>
    <row r="2" spans="1:9" ht="17.100000000000001" customHeight="1" x14ac:dyDescent="0.25">
      <c r="A2" s="2" t="s">
        <v>37</v>
      </c>
      <c r="B2" s="2" t="s">
        <v>38</v>
      </c>
      <c r="C2" s="2">
        <v>31.8</v>
      </c>
      <c r="D2" s="2">
        <v>0.86199999999999999</v>
      </c>
      <c r="E2" s="4">
        <f>C2/D2</f>
        <v>36.890951276102086</v>
      </c>
      <c r="F2" t="s">
        <v>895</v>
      </c>
      <c r="G2" t="s">
        <v>895</v>
      </c>
      <c r="H2" t="s">
        <v>895</v>
      </c>
      <c r="I2" s="366" t="s">
        <v>778</v>
      </c>
    </row>
    <row r="3" spans="1:9" ht="17.100000000000001" customHeight="1" x14ac:dyDescent="0.25">
      <c r="A3" s="2" t="s">
        <v>37</v>
      </c>
      <c r="B3" s="2" t="s">
        <v>39</v>
      </c>
      <c r="C3" s="2">
        <v>56.8</v>
      </c>
      <c r="D3" s="2">
        <v>2.2000000000000002</v>
      </c>
      <c r="E3" s="4">
        <f t="shared" ref="E3:E43" si="0">C3/D3</f>
        <v>25.818181818181817</v>
      </c>
      <c r="F3" t="s">
        <v>895</v>
      </c>
      <c r="G3" t="s">
        <v>895</v>
      </c>
      <c r="H3" t="s">
        <v>895</v>
      </c>
      <c r="I3" s="350" t="s">
        <v>619</v>
      </c>
    </row>
    <row r="4" spans="1:9" ht="17.100000000000001" customHeight="1" x14ac:dyDescent="0.25">
      <c r="A4" s="2" t="s">
        <v>37</v>
      </c>
      <c r="B4" s="2" t="s">
        <v>40</v>
      </c>
      <c r="C4" s="2">
        <v>25.1</v>
      </c>
      <c r="D4" s="3">
        <v>0.82199999999999995</v>
      </c>
      <c r="E4" s="4">
        <f t="shared" si="0"/>
        <v>30.535279805352801</v>
      </c>
      <c r="F4" t="s">
        <v>895</v>
      </c>
      <c r="G4" t="s">
        <v>896</v>
      </c>
      <c r="H4" t="s">
        <v>895</v>
      </c>
      <c r="I4" s="350" t="s">
        <v>777</v>
      </c>
    </row>
    <row r="5" spans="1:9" ht="17.100000000000001" customHeight="1" x14ac:dyDescent="0.25">
      <c r="A5" s="2" t="s">
        <v>37</v>
      </c>
      <c r="B5" s="2" t="s">
        <v>41</v>
      </c>
      <c r="C5" s="2">
        <v>19.2</v>
      </c>
      <c r="D5" s="2">
        <v>0.59399999999999997</v>
      </c>
      <c r="E5" s="4">
        <f t="shared" si="0"/>
        <v>32.323232323232325</v>
      </c>
      <c r="F5" t="s">
        <v>895</v>
      </c>
      <c r="G5" t="s">
        <v>895</v>
      </c>
      <c r="H5" t="s">
        <v>895</v>
      </c>
    </row>
    <row r="6" spans="1:9" ht="17.100000000000001" customHeight="1" x14ac:dyDescent="0.25">
      <c r="A6" s="2" t="s">
        <v>37</v>
      </c>
      <c r="B6" s="2" t="s">
        <v>42</v>
      </c>
      <c r="C6" s="2">
        <v>24.4</v>
      </c>
      <c r="D6" s="2">
        <v>0.245</v>
      </c>
      <c r="E6" s="4">
        <f t="shared" si="0"/>
        <v>99.591836734693871</v>
      </c>
      <c r="F6" t="s">
        <v>895</v>
      </c>
      <c r="G6" t="s">
        <v>895</v>
      </c>
      <c r="H6" t="s">
        <v>895</v>
      </c>
      <c r="I6" s="374"/>
    </row>
    <row r="7" spans="1:9" ht="17.100000000000001" customHeight="1" x14ac:dyDescent="0.25">
      <c r="A7" s="2" t="s">
        <v>37</v>
      </c>
      <c r="B7" s="2" t="s">
        <v>43</v>
      </c>
      <c r="C7" s="2">
        <v>63.1</v>
      </c>
      <c r="D7" s="3">
        <v>1.6</v>
      </c>
      <c r="E7" s="4">
        <f t="shared" si="0"/>
        <v>39.4375</v>
      </c>
      <c r="F7" t="s">
        <v>895</v>
      </c>
      <c r="G7" t="s">
        <v>896</v>
      </c>
      <c r="H7" t="s">
        <v>895</v>
      </c>
      <c r="I7" s="374" t="s">
        <v>806</v>
      </c>
    </row>
    <row r="8" spans="1:9" ht="17.100000000000001" customHeight="1" x14ac:dyDescent="0.25">
      <c r="A8" s="2" t="s">
        <v>37</v>
      </c>
      <c r="B8" s="2" t="s">
        <v>44</v>
      </c>
      <c r="C8" s="2">
        <v>57.1</v>
      </c>
      <c r="D8" s="2">
        <v>1.26</v>
      </c>
      <c r="E8" s="4">
        <f t="shared" si="0"/>
        <v>45.317460317460316</v>
      </c>
      <c r="F8" t="s">
        <v>895</v>
      </c>
      <c r="G8" t="s">
        <v>895</v>
      </c>
      <c r="H8" t="s">
        <v>895</v>
      </c>
    </row>
    <row r="9" spans="1:9" ht="17.100000000000001" customHeight="1" x14ac:dyDescent="0.25">
      <c r="A9" s="2" t="s">
        <v>37</v>
      </c>
      <c r="B9" s="2" t="s">
        <v>45</v>
      </c>
      <c r="C9" s="2">
        <v>49.3</v>
      </c>
      <c r="D9" s="2">
        <v>1.08</v>
      </c>
      <c r="E9" s="4">
        <f t="shared" si="0"/>
        <v>45.648148148148145</v>
      </c>
      <c r="F9" t="s">
        <v>895</v>
      </c>
      <c r="G9" t="s">
        <v>895</v>
      </c>
      <c r="H9" t="s">
        <v>895</v>
      </c>
    </row>
    <row r="10" spans="1:9" ht="17.100000000000001" customHeight="1" x14ac:dyDescent="0.25">
      <c r="A10" s="2" t="s">
        <v>37</v>
      </c>
      <c r="B10" s="2" t="s">
        <v>46</v>
      </c>
      <c r="C10" s="2">
        <v>119</v>
      </c>
      <c r="D10" s="2">
        <v>1.35</v>
      </c>
      <c r="E10" s="4">
        <f t="shared" si="0"/>
        <v>88.148148148148138</v>
      </c>
      <c r="F10" t="s">
        <v>895</v>
      </c>
      <c r="G10" t="s">
        <v>895</v>
      </c>
      <c r="H10" t="s">
        <v>895</v>
      </c>
    </row>
    <row r="11" spans="1:9" ht="17.100000000000001" customHeight="1" x14ac:dyDescent="0.25">
      <c r="A11" s="2" t="s">
        <v>37</v>
      </c>
      <c r="B11" s="2" t="s">
        <v>4</v>
      </c>
      <c r="C11" s="2">
        <v>48.7</v>
      </c>
      <c r="D11" s="3">
        <v>0.65</v>
      </c>
      <c r="E11" s="4">
        <f t="shared" si="0"/>
        <v>74.92307692307692</v>
      </c>
      <c r="F11" t="s">
        <v>895</v>
      </c>
      <c r="G11" t="s">
        <v>896</v>
      </c>
      <c r="H11" t="s">
        <v>895</v>
      </c>
    </row>
    <row r="12" spans="1:9" ht="17.100000000000001" customHeight="1" x14ac:dyDescent="0.25">
      <c r="A12" s="2" t="s">
        <v>37</v>
      </c>
      <c r="B12" s="2" t="s">
        <v>47</v>
      </c>
      <c r="C12" s="2">
        <v>61.5</v>
      </c>
      <c r="D12" s="2">
        <v>1.1499999999999999</v>
      </c>
      <c r="E12" s="4">
        <f t="shared" si="0"/>
        <v>53.478260869565219</v>
      </c>
      <c r="F12" t="s">
        <v>895</v>
      </c>
      <c r="G12" t="s">
        <v>895</v>
      </c>
      <c r="H12" t="s">
        <v>895</v>
      </c>
    </row>
    <row r="13" spans="1:9" ht="17.100000000000001" customHeight="1" x14ac:dyDescent="0.25">
      <c r="A13" s="2" t="s">
        <v>37</v>
      </c>
      <c r="B13" s="2" t="s">
        <v>48</v>
      </c>
      <c r="C13" s="2">
        <v>38.700000000000003</v>
      </c>
      <c r="D13" s="3">
        <v>1.46</v>
      </c>
      <c r="E13" s="4">
        <f t="shared" si="0"/>
        <v>26.506849315068497</v>
      </c>
      <c r="F13" t="s">
        <v>895</v>
      </c>
      <c r="G13" t="s">
        <v>896</v>
      </c>
      <c r="H13" t="s">
        <v>895</v>
      </c>
    </row>
    <row r="14" spans="1:9" ht="17.100000000000001" customHeight="1" x14ac:dyDescent="0.25">
      <c r="A14" s="2" t="s">
        <v>37</v>
      </c>
      <c r="B14" s="2" t="s">
        <v>49</v>
      </c>
      <c r="C14" s="2">
        <v>76.599999999999994</v>
      </c>
      <c r="D14" s="2">
        <v>0.86799999999999999</v>
      </c>
      <c r="E14" s="4">
        <f t="shared" si="0"/>
        <v>88.248847926267274</v>
      </c>
      <c r="F14" t="s">
        <v>895</v>
      </c>
      <c r="G14" t="s">
        <v>895</v>
      </c>
      <c r="H14" t="s">
        <v>895</v>
      </c>
    </row>
    <row r="15" spans="1:9" ht="17.100000000000001" customHeight="1" x14ac:dyDescent="0.25">
      <c r="A15" s="2" t="s">
        <v>37</v>
      </c>
      <c r="B15" s="2" t="s">
        <v>50</v>
      </c>
      <c r="C15" s="2">
        <v>31.9</v>
      </c>
      <c r="D15" s="3">
        <v>0.34</v>
      </c>
      <c r="E15" s="4">
        <f t="shared" si="0"/>
        <v>93.823529411764696</v>
      </c>
      <c r="F15" t="s">
        <v>895</v>
      </c>
      <c r="G15" t="s">
        <v>896</v>
      </c>
      <c r="H15" t="s">
        <v>895</v>
      </c>
    </row>
    <row r="16" spans="1:9" ht="17.100000000000001" customHeight="1" x14ac:dyDescent="0.25">
      <c r="A16" s="2" t="s">
        <v>37</v>
      </c>
      <c r="B16" s="2" t="s">
        <v>51</v>
      </c>
      <c r="C16" s="2">
        <v>77.8</v>
      </c>
      <c r="D16" s="2">
        <v>0.187</v>
      </c>
      <c r="E16" s="4">
        <f t="shared" si="0"/>
        <v>416.04278074866306</v>
      </c>
      <c r="F16" t="s">
        <v>895</v>
      </c>
      <c r="G16" t="s">
        <v>895</v>
      </c>
      <c r="H16" t="s">
        <v>895</v>
      </c>
    </row>
    <row r="17" spans="1:8" ht="17.100000000000001" customHeight="1" x14ac:dyDescent="0.25">
      <c r="A17" s="2" t="s">
        <v>37</v>
      </c>
      <c r="B17" s="2" t="s">
        <v>52</v>
      </c>
      <c r="C17" s="2">
        <v>61.8</v>
      </c>
      <c r="D17" s="2">
        <v>1.75</v>
      </c>
      <c r="E17" s="4">
        <f t="shared" si="0"/>
        <v>35.31428571428571</v>
      </c>
      <c r="F17" t="s">
        <v>895</v>
      </c>
      <c r="G17" t="s">
        <v>895</v>
      </c>
      <c r="H17" t="s">
        <v>895</v>
      </c>
    </row>
    <row r="18" spans="1:8" ht="17.100000000000001" customHeight="1" x14ac:dyDescent="0.25">
      <c r="A18" s="2" t="s">
        <v>37</v>
      </c>
      <c r="B18" s="2" t="s">
        <v>40</v>
      </c>
      <c r="C18" s="2">
        <v>28.8</v>
      </c>
      <c r="D18" s="2">
        <v>1.08</v>
      </c>
      <c r="E18" s="4">
        <f t="shared" si="0"/>
        <v>26.666666666666664</v>
      </c>
      <c r="F18" t="s">
        <v>895</v>
      </c>
      <c r="G18" t="s">
        <v>895</v>
      </c>
      <c r="H18" t="s">
        <v>895</v>
      </c>
    </row>
    <row r="19" spans="1:8" ht="17.100000000000001" customHeight="1" x14ac:dyDescent="0.25">
      <c r="A19" s="2" t="s">
        <v>37</v>
      </c>
      <c r="B19" s="2" t="s">
        <v>41</v>
      </c>
      <c r="C19" s="2">
        <v>31.4</v>
      </c>
      <c r="D19" s="2">
        <v>1.25</v>
      </c>
      <c r="E19" s="4">
        <f t="shared" si="0"/>
        <v>25.119999999999997</v>
      </c>
      <c r="F19" t="s">
        <v>895</v>
      </c>
      <c r="G19" t="s">
        <v>895</v>
      </c>
      <c r="H19" t="s">
        <v>895</v>
      </c>
    </row>
    <row r="20" spans="1:8" ht="17.100000000000001" customHeight="1" x14ac:dyDescent="0.25">
      <c r="A20" s="2" t="s">
        <v>37</v>
      </c>
      <c r="B20" s="2" t="s">
        <v>42</v>
      </c>
      <c r="C20" s="2">
        <v>46.1</v>
      </c>
      <c r="D20" s="2">
        <v>0.85799999999999998</v>
      </c>
      <c r="E20" s="4">
        <f t="shared" si="0"/>
        <v>53.729603729603731</v>
      </c>
      <c r="F20" t="s">
        <v>895</v>
      </c>
      <c r="G20" t="s">
        <v>895</v>
      </c>
      <c r="H20" t="s">
        <v>895</v>
      </c>
    </row>
    <row r="21" spans="1:8" ht="17.100000000000001" customHeight="1" x14ac:dyDescent="0.25">
      <c r="A21" s="2" t="s">
        <v>37</v>
      </c>
      <c r="B21" s="2" t="s">
        <v>53</v>
      </c>
      <c r="C21" s="2">
        <v>108</v>
      </c>
      <c r="D21" s="2">
        <v>3.41</v>
      </c>
      <c r="E21" s="4">
        <f t="shared" si="0"/>
        <v>31.671554252199414</v>
      </c>
      <c r="F21" t="s">
        <v>895</v>
      </c>
      <c r="G21" t="s">
        <v>895</v>
      </c>
      <c r="H21" t="s">
        <v>895</v>
      </c>
    </row>
    <row r="22" spans="1:8" ht="17.100000000000001" customHeight="1" x14ac:dyDescent="0.25">
      <c r="A22" s="2" t="s">
        <v>37</v>
      </c>
      <c r="B22" s="2" t="s">
        <v>54</v>
      </c>
      <c r="C22" s="2">
        <v>59.9</v>
      </c>
      <c r="D22" s="2">
        <v>1.8</v>
      </c>
      <c r="E22" s="4">
        <f t="shared" si="0"/>
        <v>33.277777777777779</v>
      </c>
      <c r="F22" t="s">
        <v>895</v>
      </c>
      <c r="G22" t="s">
        <v>895</v>
      </c>
      <c r="H22" t="s">
        <v>895</v>
      </c>
    </row>
    <row r="23" spans="1:8" ht="17.100000000000001" customHeight="1" x14ac:dyDescent="0.25">
      <c r="A23" s="2" t="s">
        <v>37</v>
      </c>
      <c r="B23" s="2" t="s">
        <v>39</v>
      </c>
      <c r="C23" s="2">
        <v>77.5</v>
      </c>
      <c r="D23" s="2">
        <v>1.35</v>
      </c>
      <c r="E23" s="4">
        <f t="shared" si="0"/>
        <v>57.407407407407405</v>
      </c>
      <c r="F23" t="s">
        <v>895</v>
      </c>
      <c r="G23" t="s">
        <v>895</v>
      </c>
      <c r="H23" t="s">
        <v>895</v>
      </c>
    </row>
    <row r="24" spans="1:8" ht="17.100000000000001" customHeight="1" x14ac:dyDescent="0.25">
      <c r="A24" s="2" t="s">
        <v>37</v>
      </c>
      <c r="B24" s="2" t="s">
        <v>55</v>
      </c>
      <c r="C24" s="2">
        <v>40.799999999999997</v>
      </c>
      <c r="D24" s="2">
        <v>1.48</v>
      </c>
      <c r="E24" s="4">
        <f t="shared" si="0"/>
        <v>27.567567567567565</v>
      </c>
      <c r="F24" t="s">
        <v>895</v>
      </c>
      <c r="G24" t="s">
        <v>895</v>
      </c>
      <c r="H24" t="s">
        <v>895</v>
      </c>
    </row>
    <row r="25" spans="1:8" ht="17.100000000000001" customHeight="1" x14ac:dyDescent="0.25">
      <c r="A25" s="2" t="s">
        <v>37</v>
      </c>
      <c r="B25" s="2" t="s">
        <v>56</v>
      </c>
      <c r="C25" s="2">
        <v>177</v>
      </c>
      <c r="D25" s="2">
        <v>8.5399999999999991</v>
      </c>
      <c r="E25" s="4">
        <f t="shared" si="0"/>
        <v>20.725995316159253</v>
      </c>
      <c r="F25" t="s">
        <v>895</v>
      </c>
      <c r="G25" t="s">
        <v>895</v>
      </c>
      <c r="H25" t="s">
        <v>895</v>
      </c>
    </row>
    <row r="26" spans="1:8" ht="17.100000000000001" customHeight="1" x14ac:dyDescent="0.25">
      <c r="A26" s="2" t="s">
        <v>37</v>
      </c>
      <c r="B26" s="2" t="s">
        <v>57</v>
      </c>
      <c r="C26" s="2">
        <v>33.9</v>
      </c>
      <c r="D26" s="2">
        <v>3.73</v>
      </c>
      <c r="E26" s="4">
        <f t="shared" si="0"/>
        <v>9.088471849865952</v>
      </c>
      <c r="F26" t="s">
        <v>895</v>
      </c>
      <c r="G26" t="s">
        <v>895</v>
      </c>
      <c r="H26" t="s">
        <v>895</v>
      </c>
    </row>
    <row r="27" spans="1:8" ht="17.100000000000001" customHeight="1" x14ac:dyDescent="0.25">
      <c r="A27" s="2" t="s">
        <v>37</v>
      </c>
      <c r="B27" s="2" t="s">
        <v>58</v>
      </c>
      <c r="C27" s="3">
        <v>46.3</v>
      </c>
      <c r="D27" s="2">
        <v>2.7</v>
      </c>
      <c r="E27" s="4">
        <f t="shared" si="0"/>
        <v>17.148148148148145</v>
      </c>
      <c r="F27" t="s">
        <v>896</v>
      </c>
      <c r="G27" t="s">
        <v>895</v>
      </c>
      <c r="H27" t="s">
        <v>895</v>
      </c>
    </row>
    <row r="28" spans="1:8" ht="17.100000000000001" customHeight="1" x14ac:dyDescent="0.25">
      <c r="A28" s="2" t="s">
        <v>37</v>
      </c>
      <c r="B28" s="2" t="s">
        <v>59</v>
      </c>
      <c r="C28" s="2">
        <v>21.6</v>
      </c>
      <c r="D28" s="2">
        <v>0.83</v>
      </c>
      <c r="E28" s="4">
        <f t="shared" si="0"/>
        <v>26.024096385542173</v>
      </c>
      <c r="F28" t="s">
        <v>895</v>
      </c>
      <c r="G28" t="s">
        <v>895</v>
      </c>
      <c r="H28" t="s">
        <v>895</v>
      </c>
    </row>
    <row r="29" spans="1:8" ht="17.100000000000001" customHeight="1" x14ac:dyDescent="0.25">
      <c r="A29" s="2" t="s">
        <v>37</v>
      </c>
      <c r="B29" s="2" t="s">
        <v>60</v>
      </c>
      <c r="C29" s="2">
        <v>23.3</v>
      </c>
      <c r="D29" s="3">
        <v>0.88500000000000001</v>
      </c>
      <c r="E29" s="4">
        <f t="shared" si="0"/>
        <v>26.327683615819211</v>
      </c>
      <c r="F29" t="s">
        <v>895</v>
      </c>
      <c r="G29" t="s">
        <v>896</v>
      </c>
      <c r="H29" t="s">
        <v>895</v>
      </c>
    </row>
    <row r="30" spans="1:8" ht="17.100000000000001" customHeight="1" x14ac:dyDescent="0.25">
      <c r="A30" s="2" t="s">
        <v>37</v>
      </c>
      <c r="B30" s="2" t="s">
        <v>61</v>
      </c>
      <c r="C30" s="2">
        <v>36</v>
      </c>
      <c r="D30" s="2">
        <v>1.33</v>
      </c>
      <c r="E30" s="4">
        <f t="shared" si="0"/>
        <v>27.06766917293233</v>
      </c>
      <c r="F30" t="s">
        <v>895</v>
      </c>
      <c r="G30" t="s">
        <v>895</v>
      </c>
      <c r="H30" t="s">
        <v>895</v>
      </c>
    </row>
    <row r="31" spans="1:8" ht="17.100000000000001" customHeight="1" x14ac:dyDescent="0.25">
      <c r="A31" s="2" t="s">
        <v>37</v>
      </c>
      <c r="B31" s="2" t="s">
        <v>62</v>
      </c>
      <c r="C31" s="2">
        <v>43.1</v>
      </c>
      <c r="D31" s="3">
        <v>1</v>
      </c>
      <c r="E31" s="4">
        <f t="shared" si="0"/>
        <v>43.1</v>
      </c>
      <c r="F31" t="s">
        <v>895</v>
      </c>
      <c r="G31" t="s">
        <v>896</v>
      </c>
      <c r="H31" t="s">
        <v>895</v>
      </c>
    </row>
    <row r="32" spans="1:8" ht="17.100000000000001" customHeight="1" x14ac:dyDescent="0.25">
      <c r="A32" s="2" t="s">
        <v>37</v>
      </c>
      <c r="B32" s="2" t="s">
        <v>63</v>
      </c>
      <c r="C32" s="3">
        <v>27.9</v>
      </c>
      <c r="D32" s="3">
        <v>0.39500000000000002</v>
      </c>
      <c r="E32" s="4">
        <f t="shared" si="0"/>
        <v>70.632911392405063</v>
      </c>
      <c r="F32" t="s">
        <v>896</v>
      </c>
      <c r="G32" t="s">
        <v>896</v>
      </c>
      <c r="H32" t="s">
        <v>895</v>
      </c>
    </row>
    <row r="33" spans="1:8" ht="17.100000000000001" customHeight="1" x14ac:dyDescent="0.25">
      <c r="A33" s="2" t="s">
        <v>37</v>
      </c>
      <c r="B33" s="2" t="s">
        <v>64</v>
      </c>
      <c r="C33" s="2">
        <v>25.1</v>
      </c>
      <c r="D33" s="2">
        <v>0.29299999999999998</v>
      </c>
      <c r="E33" s="4">
        <f t="shared" si="0"/>
        <v>85.665529010238913</v>
      </c>
      <c r="F33" t="s">
        <v>895</v>
      </c>
      <c r="G33" t="s">
        <v>895</v>
      </c>
      <c r="H33" t="s">
        <v>895</v>
      </c>
    </row>
    <row r="34" spans="1:8" ht="17.100000000000001" customHeight="1" x14ac:dyDescent="0.25">
      <c r="A34" s="2" t="s">
        <v>37</v>
      </c>
      <c r="B34" s="2" t="s">
        <v>65</v>
      </c>
      <c r="C34" s="2">
        <v>27.9</v>
      </c>
      <c r="D34" s="3">
        <v>2.1800000000000002</v>
      </c>
      <c r="E34" s="4">
        <f t="shared" si="0"/>
        <v>12.798165137614678</v>
      </c>
      <c r="F34" t="s">
        <v>895</v>
      </c>
      <c r="G34" t="s">
        <v>896</v>
      </c>
      <c r="H34" t="s">
        <v>895</v>
      </c>
    </row>
    <row r="35" spans="1:8" ht="17.100000000000001" customHeight="1" x14ac:dyDescent="0.25">
      <c r="A35" s="2" t="s">
        <v>37</v>
      </c>
      <c r="B35" s="2" t="s">
        <v>66</v>
      </c>
      <c r="C35" s="3">
        <v>28.5</v>
      </c>
      <c r="D35" s="3">
        <v>0.45</v>
      </c>
      <c r="E35" s="4">
        <f t="shared" si="0"/>
        <v>63.333333333333329</v>
      </c>
      <c r="F35" t="s">
        <v>896</v>
      </c>
      <c r="G35" t="s">
        <v>896</v>
      </c>
      <c r="H35" t="s">
        <v>895</v>
      </c>
    </row>
    <row r="36" spans="1:8" ht="17.100000000000001" customHeight="1" x14ac:dyDescent="0.25">
      <c r="A36" s="2" t="s">
        <v>37</v>
      </c>
      <c r="B36" s="2" t="s">
        <v>67</v>
      </c>
      <c r="C36" s="3">
        <v>23.1</v>
      </c>
      <c r="D36" s="3">
        <v>0.69599999999999995</v>
      </c>
      <c r="E36" s="4">
        <f t="shared" si="0"/>
        <v>33.189655172413801</v>
      </c>
      <c r="F36" t="s">
        <v>896</v>
      </c>
      <c r="G36" t="s">
        <v>896</v>
      </c>
      <c r="H36" t="s">
        <v>895</v>
      </c>
    </row>
    <row r="37" spans="1:8" ht="17.100000000000001" customHeight="1" x14ac:dyDescent="0.25">
      <c r="A37" s="2" t="s">
        <v>37</v>
      </c>
      <c r="B37" s="2" t="s">
        <v>68</v>
      </c>
      <c r="C37" s="2">
        <v>29.7</v>
      </c>
      <c r="D37" s="2">
        <v>0.70299999999999996</v>
      </c>
      <c r="E37" s="4">
        <f t="shared" si="0"/>
        <v>42.247510668563301</v>
      </c>
      <c r="F37" t="s">
        <v>895</v>
      </c>
      <c r="G37" t="s">
        <v>895</v>
      </c>
      <c r="H37" t="s">
        <v>895</v>
      </c>
    </row>
    <row r="38" spans="1:8" ht="17.100000000000001" customHeight="1" x14ac:dyDescent="0.25">
      <c r="A38" s="2" t="s">
        <v>37</v>
      </c>
      <c r="B38" s="2" t="s">
        <v>69</v>
      </c>
      <c r="C38" s="2">
        <v>34.700000000000003</v>
      </c>
      <c r="D38" s="2">
        <v>0.32100000000000001</v>
      </c>
      <c r="E38" s="4">
        <f t="shared" si="0"/>
        <v>108.09968847352026</v>
      </c>
      <c r="F38" t="s">
        <v>895</v>
      </c>
      <c r="G38" t="s">
        <v>895</v>
      </c>
      <c r="H38" t="s">
        <v>895</v>
      </c>
    </row>
    <row r="39" spans="1:8" ht="17.100000000000001" customHeight="1" x14ac:dyDescent="0.25">
      <c r="A39" s="2" t="s">
        <v>37</v>
      </c>
      <c r="B39" s="2" t="s">
        <v>70</v>
      </c>
      <c r="C39" s="2">
        <v>19.600000000000001</v>
      </c>
      <c r="D39" s="3">
        <v>1.21</v>
      </c>
      <c r="E39" s="4">
        <f t="shared" si="0"/>
        <v>16.198347107438018</v>
      </c>
      <c r="F39" t="s">
        <v>895</v>
      </c>
      <c r="G39" t="s">
        <v>896</v>
      </c>
      <c r="H39" t="s">
        <v>895</v>
      </c>
    </row>
    <row r="40" spans="1:8" ht="17.100000000000001" customHeight="1" x14ac:dyDescent="0.25">
      <c r="A40" s="2" t="s">
        <v>37</v>
      </c>
      <c r="B40" s="2" t="s">
        <v>71</v>
      </c>
      <c r="C40" s="2">
        <v>347</v>
      </c>
      <c r="D40" s="2">
        <v>12.4</v>
      </c>
      <c r="E40" s="4">
        <f t="shared" si="0"/>
        <v>27.983870967741936</v>
      </c>
      <c r="F40" t="s">
        <v>895</v>
      </c>
      <c r="G40" t="s">
        <v>895</v>
      </c>
      <c r="H40" t="s">
        <v>895</v>
      </c>
    </row>
    <row r="41" spans="1:8" ht="17.100000000000001" customHeight="1" x14ac:dyDescent="0.25">
      <c r="A41" s="2" t="s">
        <v>37</v>
      </c>
      <c r="B41" s="2" t="s">
        <v>72</v>
      </c>
      <c r="C41" s="2">
        <v>86.7</v>
      </c>
      <c r="D41" s="3">
        <v>1.22</v>
      </c>
      <c r="E41" s="4">
        <f t="shared" si="0"/>
        <v>71.06557377049181</v>
      </c>
      <c r="F41" t="s">
        <v>895</v>
      </c>
      <c r="G41" t="s">
        <v>896</v>
      </c>
      <c r="H41" t="s">
        <v>895</v>
      </c>
    </row>
    <row r="42" spans="1:8" ht="17.100000000000001" customHeight="1" x14ac:dyDescent="0.25">
      <c r="A42" s="2" t="s">
        <v>37</v>
      </c>
      <c r="B42" s="2" t="s">
        <v>73</v>
      </c>
      <c r="C42" s="2">
        <v>300</v>
      </c>
      <c r="D42" s="2">
        <v>3.1</v>
      </c>
      <c r="E42" s="4">
        <f t="shared" si="0"/>
        <v>96.774193548387089</v>
      </c>
      <c r="F42" t="s">
        <v>895</v>
      </c>
      <c r="G42" t="s">
        <v>895</v>
      </c>
      <c r="H42" t="s">
        <v>895</v>
      </c>
    </row>
    <row r="43" spans="1:8" ht="17.100000000000001" customHeight="1" x14ac:dyDescent="0.25">
      <c r="A43" s="2" t="s">
        <v>37</v>
      </c>
      <c r="B43" s="2" t="s">
        <v>74</v>
      </c>
      <c r="C43" s="2">
        <v>200</v>
      </c>
      <c r="D43" s="2">
        <v>10.8</v>
      </c>
      <c r="E43" s="4">
        <f t="shared" si="0"/>
        <v>18.518518518518519</v>
      </c>
      <c r="F43" t="s">
        <v>895</v>
      </c>
      <c r="G43" t="s">
        <v>895</v>
      </c>
      <c r="H43" t="s">
        <v>895</v>
      </c>
    </row>
    <row r="44" spans="1:8" ht="17.100000000000001" customHeight="1" x14ac:dyDescent="0.25">
      <c r="B44" s="5" t="s">
        <v>34</v>
      </c>
      <c r="C44" s="6">
        <f>AVERAGE(C2:C43)</f>
        <v>65.873809523809513</v>
      </c>
      <c r="D44" s="6">
        <f>AVERAGE(D2:D43)</f>
        <v>1.9149761904761902</v>
      </c>
      <c r="E44" s="6">
        <f>AVERAGE(E2:E43)</f>
        <v>54.844721630246852</v>
      </c>
      <c r="F44" s="6"/>
      <c r="G44" s="6"/>
      <c r="H44" s="6"/>
    </row>
    <row r="45" spans="1:8" ht="17.100000000000001" customHeight="1" x14ac:dyDescent="0.25">
      <c r="B45" s="7" t="s">
        <v>35</v>
      </c>
      <c r="C45" s="8">
        <f>STDEV(C2:C43)</f>
        <v>70.086740889758886</v>
      </c>
      <c r="D45" s="8">
        <f t="shared" ref="D45:E45" si="1">STDEV(D2:D43)</f>
        <v>2.6020352773905921</v>
      </c>
      <c r="E45" s="8">
        <f t="shared" si="1"/>
        <v>63.090772119873172</v>
      </c>
      <c r="F45" s="8"/>
      <c r="G45" s="8"/>
      <c r="H45" s="8"/>
    </row>
    <row r="46" spans="1:8" ht="17.100000000000001" customHeight="1" x14ac:dyDescent="0.25">
      <c r="B46" s="7" t="s">
        <v>36</v>
      </c>
      <c r="C46" s="8">
        <f>C45/SQRT(C47)</f>
        <v>10.814618907214921</v>
      </c>
      <c r="D46" s="8">
        <f>D45/SQRT(D47)</f>
        <v>0.40150276002090945</v>
      </c>
      <c r="E46" s="8">
        <f>E45/SQRT(E47)</f>
        <v>9.7351174897913815</v>
      </c>
      <c r="F46" s="8"/>
      <c r="G46" s="8"/>
      <c r="H46" s="8"/>
    </row>
    <row r="47" spans="1:8" ht="17.100000000000001" customHeight="1" x14ac:dyDescent="0.25">
      <c r="B47" s="7" t="s">
        <v>774</v>
      </c>
      <c r="C47" s="9">
        <f>COUNT(C2:C43)</f>
        <v>42</v>
      </c>
      <c r="D47" s="9">
        <f>COUNT(D2:D43)</f>
        <v>42</v>
      </c>
      <c r="E47" s="9">
        <f>COUNT(E2:E43)</f>
        <v>42</v>
      </c>
      <c r="F47" s="9"/>
      <c r="G47" s="9"/>
      <c r="H47" s="9"/>
    </row>
    <row r="49" spans="1:1" ht="17.100000000000001" customHeight="1" x14ac:dyDescent="0.25">
      <c r="A49" s="350" t="s">
        <v>778</v>
      </c>
    </row>
    <row r="50" spans="1:1" ht="17.100000000000001" customHeight="1" x14ac:dyDescent="0.25">
      <c r="A50" s="350" t="s">
        <v>768</v>
      </c>
    </row>
    <row r="51" spans="1:1" ht="17.100000000000001" customHeight="1" x14ac:dyDescent="0.25">
      <c r="A51" s="350" t="s">
        <v>769</v>
      </c>
    </row>
  </sheetData>
  <hyperlinks>
    <hyperlink ref="I7" location="'Table of contents'!A1" display="Link back to table of contents" xr:uid="{E5F0BDC9-76CB-4411-AD5F-E4976FD05550}"/>
  </hyperlink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236C7-FD80-D443-AFCE-25D61922761B}">
  <dimension ref="A1:E27"/>
  <sheetViews>
    <sheetView workbookViewId="0">
      <selection activeCell="E15" sqref="E15"/>
    </sheetView>
  </sheetViews>
  <sheetFormatPr defaultColWidth="11" defaultRowHeight="17.100000000000001" customHeight="1" x14ac:dyDescent="0.25"/>
  <cols>
    <col min="1" max="5" width="25.85546875" style="11" customWidth="1"/>
    <col min="6" max="16384" width="11" style="11"/>
  </cols>
  <sheetData>
    <row r="1" spans="1:5" ht="17.100000000000001" customHeight="1" x14ac:dyDescent="0.25">
      <c r="A1" s="10" t="s">
        <v>776</v>
      </c>
      <c r="B1" s="7"/>
      <c r="C1" s="7"/>
      <c r="D1" s="7"/>
      <c r="E1" s="7"/>
    </row>
    <row r="2" spans="1:5" ht="17.100000000000001" customHeight="1" x14ac:dyDescent="0.25">
      <c r="A2" s="10" t="s">
        <v>767</v>
      </c>
      <c r="B2" s="7"/>
      <c r="C2" s="7"/>
      <c r="D2" s="7"/>
      <c r="E2" s="7"/>
    </row>
    <row r="3" spans="1:5" ht="17.100000000000001" customHeight="1" x14ac:dyDescent="0.25">
      <c r="A3" s="12"/>
      <c r="B3" s="12"/>
      <c r="C3" s="12"/>
      <c r="D3" s="12"/>
      <c r="E3" s="12"/>
    </row>
    <row r="4" spans="1:5" ht="17.100000000000001" customHeight="1" x14ac:dyDescent="0.25">
      <c r="A4" s="13" t="s">
        <v>775</v>
      </c>
      <c r="B4" s="12"/>
      <c r="C4" s="12"/>
      <c r="D4" s="14"/>
      <c r="E4" s="14"/>
    </row>
    <row r="5" spans="1:5" ht="17.100000000000001" customHeight="1" x14ac:dyDescent="0.25">
      <c r="A5" s="15" t="s">
        <v>75</v>
      </c>
      <c r="B5" s="16" t="s">
        <v>76</v>
      </c>
      <c r="C5" s="16" t="s">
        <v>77</v>
      </c>
      <c r="D5" s="14"/>
      <c r="E5" s="14"/>
    </row>
    <row r="6" spans="1:5" ht="17.100000000000001" customHeight="1" x14ac:dyDescent="0.25">
      <c r="A6" s="17" t="s">
        <v>78</v>
      </c>
      <c r="B6" s="17">
        <v>1886.24</v>
      </c>
      <c r="C6" s="12">
        <f>B6*4</f>
        <v>7544.96</v>
      </c>
      <c r="D6" s="14"/>
      <c r="E6" s="14"/>
    </row>
    <row r="7" spans="1:5" ht="17.100000000000001" customHeight="1" x14ac:dyDescent="0.25">
      <c r="A7" s="17" t="s">
        <v>79</v>
      </c>
      <c r="B7" s="17">
        <v>1827.27</v>
      </c>
      <c r="C7" s="12">
        <f t="shared" ref="C7:C8" si="0">B7*4</f>
        <v>7309.08</v>
      </c>
      <c r="D7" s="14"/>
      <c r="E7" s="14"/>
    </row>
    <row r="8" spans="1:5" ht="17.100000000000001" customHeight="1" x14ac:dyDescent="0.25">
      <c r="A8" s="17" t="s">
        <v>80</v>
      </c>
      <c r="B8" s="17">
        <v>1847.06</v>
      </c>
      <c r="C8" s="12">
        <f t="shared" si="0"/>
        <v>7388.24</v>
      </c>
      <c r="D8" s="14"/>
      <c r="E8" s="14"/>
    </row>
    <row r="9" spans="1:5" ht="17.100000000000001" customHeight="1" x14ac:dyDescent="0.25">
      <c r="A9" s="12"/>
      <c r="B9" s="18" t="s">
        <v>34</v>
      </c>
      <c r="C9" s="19">
        <f>AVERAGE(C6:C8)</f>
        <v>7414.0933333333332</v>
      </c>
      <c r="D9" s="14"/>
      <c r="E9" s="14"/>
    </row>
    <row r="10" spans="1:5" ht="17.100000000000001" customHeight="1" x14ac:dyDescent="0.25">
      <c r="A10" s="12"/>
      <c r="B10" s="18" t="s">
        <v>35</v>
      </c>
      <c r="C10" s="20">
        <f>_xlfn.STDEV.S(C6:C8)</f>
        <v>120.04640658234361</v>
      </c>
      <c r="D10" s="14"/>
      <c r="E10" s="14"/>
    </row>
    <row r="11" spans="1:5" ht="17.100000000000001" customHeight="1" x14ac:dyDescent="0.25">
      <c r="A11" s="12"/>
      <c r="B11" s="12"/>
      <c r="C11" s="12"/>
      <c r="D11" s="14"/>
      <c r="E11" s="14"/>
    </row>
    <row r="12" spans="1:5" ht="17.100000000000001" customHeight="1" x14ac:dyDescent="0.25">
      <c r="A12" s="12"/>
      <c r="B12" s="12"/>
      <c r="C12" s="12"/>
      <c r="D12" s="14"/>
      <c r="E12" s="14"/>
    </row>
    <row r="13" spans="1:5" ht="17.100000000000001" customHeight="1" x14ac:dyDescent="0.25">
      <c r="A13" s="13" t="s">
        <v>81</v>
      </c>
      <c r="B13" s="12"/>
      <c r="C13" s="12"/>
      <c r="D13" s="14"/>
      <c r="E13" s="14"/>
    </row>
    <row r="14" spans="1:5" ht="17.100000000000001" customHeight="1" x14ac:dyDescent="0.25">
      <c r="A14" s="21" t="s">
        <v>75</v>
      </c>
      <c r="B14" s="22" t="s">
        <v>82</v>
      </c>
      <c r="C14" s="22" t="s">
        <v>83</v>
      </c>
      <c r="D14" s="23" t="s">
        <v>853</v>
      </c>
      <c r="E14" s="22" t="s">
        <v>84</v>
      </c>
    </row>
    <row r="15" spans="1:5" ht="17.100000000000001" customHeight="1" x14ac:dyDescent="0.25">
      <c r="A15" s="17" t="s">
        <v>85</v>
      </c>
      <c r="B15" s="17">
        <v>604.01</v>
      </c>
      <c r="C15" s="17">
        <v>5643.82</v>
      </c>
      <c r="D15" s="24">
        <f>C15/B15</f>
        <v>9.3439181470505446</v>
      </c>
      <c r="E15" s="24">
        <f>LOG10(D15)</f>
        <v>0.97052902535479924</v>
      </c>
    </row>
    <row r="16" spans="1:5" ht="17.100000000000001" customHeight="1" x14ac:dyDescent="0.25">
      <c r="A16" s="17" t="s">
        <v>86</v>
      </c>
      <c r="B16" s="17">
        <v>40.229999999999997</v>
      </c>
      <c r="C16" s="17">
        <v>4376.8599999999997</v>
      </c>
      <c r="D16" s="24">
        <f>C16/B16</f>
        <v>108.79592344021874</v>
      </c>
      <c r="E16" s="24">
        <f>LOG10(D16)</f>
        <v>2.0366126227464765</v>
      </c>
    </row>
    <row r="17" spans="1:5" ht="17.100000000000001" customHeight="1" x14ac:dyDescent="0.25">
      <c r="A17" s="17"/>
      <c r="B17" s="17"/>
      <c r="C17" s="17"/>
      <c r="D17" s="18" t="s">
        <v>34</v>
      </c>
      <c r="E17" s="25">
        <f>AVERAGE(E14:E16)</f>
        <v>1.5035708240506378</v>
      </c>
    </row>
    <row r="18" spans="1:5" ht="17.100000000000001" customHeight="1" x14ac:dyDescent="0.25">
      <c r="A18" s="366" t="s">
        <v>778</v>
      </c>
      <c r="B18" s="9"/>
      <c r="C18" s="9"/>
      <c r="D18" s="18" t="s">
        <v>35</v>
      </c>
      <c r="E18" s="26">
        <f>_xlfn.STDEV.S(E14:E16)</f>
        <v>0.75383494102740445</v>
      </c>
    </row>
    <row r="19" spans="1:5" ht="17.100000000000001" customHeight="1" x14ac:dyDescent="0.25">
      <c r="A19" s="351" t="s">
        <v>768</v>
      </c>
    </row>
    <row r="24" spans="1:5" ht="17.100000000000001" customHeight="1" x14ac:dyDescent="0.25">
      <c r="A24" s="349"/>
    </row>
    <row r="27" spans="1:5" ht="17.100000000000001" customHeight="1" x14ac:dyDescent="0.25">
      <c r="A27" s="374" t="s">
        <v>806</v>
      </c>
    </row>
  </sheetData>
  <hyperlinks>
    <hyperlink ref="A27" location="'Table of contents'!A1" display="Link back to table of contents" xr:uid="{C99192E4-29E4-47BA-8A7A-3193A5C0CA64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EE9260-75E4-A043-90B1-DB36E0B6B127}">
  <dimension ref="A1:V24"/>
  <sheetViews>
    <sheetView workbookViewId="0">
      <selection activeCell="J23" sqref="J23"/>
    </sheetView>
  </sheetViews>
  <sheetFormatPr defaultColWidth="11" defaultRowHeight="17.100000000000001" customHeight="1" x14ac:dyDescent="0.25"/>
  <cols>
    <col min="1" max="1" width="26.85546875" style="66" bestFit="1" customWidth="1"/>
    <col min="2" max="5" width="7.42578125" style="11" bestFit="1" customWidth="1"/>
    <col min="6" max="6" width="8.42578125" style="11" bestFit="1" customWidth="1"/>
    <col min="7" max="18" width="7.42578125" style="11" bestFit="1" customWidth="1"/>
    <col min="19" max="19" width="7.28515625" style="11" bestFit="1" customWidth="1"/>
    <col min="20" max="22" width="8.42578125" style="11" bestFit="1" customWidth="1"/>
    <col min="23" max="16384" width="11" style="11"/>
  </cols>
  <sheetData>
    <row r="1" spans="1:22" s="61" customFormat="1" ht="17.100000000000001" customHeight="1" x14ac:dyDescent="0.25">
      <c r="A1" s="288" t="s">
        <v>817</v>
      </c>
    </row>
    <row r="2" spans="1:22" s="61" customFormat="1" ht="17.100000000000001" customHeight="1" x14ac:dyDescent="0.25">
      <c r="A2" s="288" t="s">
        <v>762</v>
      </c>
    </row>
    <row r="3" spans="1:22" s="61" customFormat="1" ht="17.100000000000001" customHeight="1" x14ac:dyDescent="0.25">
      <c r="B3" s="477" t="s">
        <v>217</v>
      </c>
      <c r="C3" s="477"/>
      <c r="D3" s="477"/>
      <c r="E3" s="477"/>
      <c r="F3" s="477"/>
      <c r="G3" s="477"/>
      <c r="H3" s="477"/>
      <c r="I3" s="477"/>
      <c r="J3" s="477"/>
      <c r="K3" s="477"/>
      <c r="L3" s="477"/>
      <c r="M3" s="477"/>
      <c r="N3" s="477"/>
      <c r="O3" s="477"/>
      <c r="P3" s="477"/>
      <c r="Q3" s="477"/>
      <c r="R3" s="477"/>
      <c r="S3" s="477"/>
      <c r="T3" s="477"/>
      <c r="U3" s="477"/>
      <c r="V3" s="477"/>
    </row>
    <row r="4" spans="1:22" ht="17.100000000000001" customHeight="1" x14ac:dyDescent="0.25">
      <c r="A4" s="62" t="s">
        <v>694</v>
      </c>
      <c r="B4" s="63" t="s">
        <v>218</v>
      </c>
      <c r="C4" s="63" t="s">
        <v>218</v>
      </c>
      <c r="D4" s="63" t="s">
        <v>218</v>
      </c>
      <c r="E4" s="63" t="s">
        <v>218</v>
      </c>
      <c r="F4" s="63" t="s">
        <v>218</v>
      </c>
      <c r="G4" s="63" t="s">
        <v>218</v>
      </c>
      <c r="H4" s="64" t="s">
        <v>219</v>
      </c>
      <c r="I4" s="64" t="s">
        <v>219</v>
      </c>
      <c r="J4" s="64" t="s">
        <v>219</v>
      </c>
      <c r="K4" s="63" t="s">
        <v>220</v>
      </c>
      <c r="L4" s="63" t="s">
        <v>220</v>
      </c>
      <c r="M4" s="63" t="s">
        <v>220</v>
      </c>
      <c r="N4" s="65" t="s">
        <v>221</v>
      </c>
      <c r="O4" s="65" t="s">
        <v>221</v>
      </c>
      <c r="P4" s="65" t="s">
        <v>221</v>
      </c>
      <c r="Q4" s="63" t="s">
        <v>222</v>
      </c>
      <c r="R4" s="63" t="s">
        <v>222</v>
      </c>
      <c r="S4" s="63" t="s">
        <v>222</v>
      </c>
      <c r="T4" s="65" t="s">
        <v>223</v>
      </c>
      <c r="U4" s="65" t="s">
        <v>223</v>
      </c>
      <c r="V4" s="65" t="s">
        <v>223</v>
      </c>
    </row>
    <row r="5" spans="1:22" ht="17.100000000000001" customHeight="1" x14ac:dyDescent="0.25">
      <c r="A5" s="62" t="s">
        <v>695</v>
      </c>
      <c r="B5" s="63" t="s">
        <v>224</v>
      </c>
      <c r="C5" s="63" t="s">
        <v>225</v>
      </c>
      <c r="D5" s="63" t="s">
        <v>226</v>
      </c>
      <c r="E5" s="63" t="s">
        <v>227</v>
      </c>
      <c r="F5" s="63" t="s">
        <v>228</v>
      </c>
      <c r="G5" s="63" t="s">
        <v>229</v>
      </c>
      <c r="H5" s="65" t="s">
        <v>230</v>
      </c>
      <c r="I5" s="65" t="s">
        <v>231</v>
      </c>
      <c r="J5" s="65" t="s">
        <v>232</v>
      </c>
      <c r="K5" s="63" t="s">
        <v>233</v>
      </c>
      <c r="L5" s="63" t="s">
        <v>234</v>
      </c>
      <c r="M5" s="63" t="s">
        <v>235</v>
      </c>
      <c r="N5" s="65" t="s">
        <v>236</v>
      </c>
      <c r="O5" s="65" t="s">
        <v>237</v>
      </c>
      <c r="P5" s="65" t="s">
        <v>238</v>
      </c>
      <c r="Q5" s="63" t="s">
        <v>239</v>
      </c>
      <c r="R5" s="63" t="s">
        <v>240</v>
      </c>
      <c r="S5" s="63" t="s">
        <v>241</v>
      </c>
      <c r="T5" s="65" t="s">
        <v>242</v>
      </c>
      <c r="U5" s="65" t="s">
        <v>243</v>
      </c>
      <c r="V5" s="65" t="s">
        <v>244</v>
      </c>
    </row>
    <row r="6" spans="1:22" ht="17.100000000000001" customHeight="1" x14ac:dyDescent="0.25">
      <c r="A6" s="62"/>
      <c r="B6" s="63"/>
      <c r="C6" s="63"/>
      <c r="D6" s="63"/>
      <c r="E6" s="63"/>
      <c r="F6" s="63"/>
      <c r="G6" s="63"/>
      <c r="H6" s="65"/>
      <c r="I6" s="65"/>
      <c r="J6" s="65"/>
      <c r="K6" s="63"/>
      <c r="L6" s="63"/>
      <c r="M6" s="63"/>
      <c r="N6" s="65"/>
      <c r="O6" s="65"/>
      <c r="P6" s="65"/>
      <c r="Q6" s="63"/>
      <c r="R6" s="63"/>
      <c r="S6" s="63"/>
      <c r="T6" s="65"/>
      <c r="U6" s="65"/>
      <c r="V6" s="65"/>
    </row>
    <row r="7" spans="1:22" ht="17.100000000000001" customHeight="1" x14ac:dyDescent="0.25">
      <c r="A7" s="49" t="s">
        <v>696</v>
      </c>
      <c r="B7" s="63"/>
      <c r="C7" s="63"/>
      <c r="D7" s="63"/>
      <c r="E7" s="63"/>
      <c r="F7" s="63"/>
      <c r="G7" s="63"/>
      <c r="H7" s="65"/>
      <c r="I7" s="65"/>
      <c r="J7" s="65"/>
      <c r="K7" s="63"/>
      <c r="L7" s="63"/>
      <c r="M7" s="63"/>
      <c r="N7" s="65"/>
      <c r="O7" s="65"/>
      <c r="P7" s="65"/>
      <c r="Q7" s="63"/>
      <c r="R7" s="63"/>
      <c r="S7" s="63"/>
      <c r="T7" s="65"/>
      <c r="U7" s="65"/>
      <c r="V7" s="65"/>
    </row>
    <row r="8" spans="1:22" ht="17.100000000000001" customHeight="1" x14ac:dyDescent="0.25">
      <c r="A8" s="324">
        <v>9.9999999999999998E-13</v>
      </c>
      <c r="B8" s="283">
        <v>100</v>
      </c>
      <c r="C8" s="283">
        <v>100</v>
      </c>
      <c r="D8" s="283">
        <v>100</v>
      </c>
      <c r="E8" s="283">
        <v>84.394999999999996</v>
      </c>
      <c r="F8" s="283">
        <v>96.293000000000006</v>
      </c>
      <c r="G8" s="283"/>
      <c r="H8" s="284">
        <v>100</v>
      </c>
      <c r="I8" s="284">
        <v>100</v>
      </c>
      <c r="J8" s="284">
        <v>100</v>
      </c>
      <c r="K8" s="283">
        <v>100</v>
      </c>
      <c r="L8" s="283">
        <v>100</v>
      </c>
      <c r="M8" s="283">
        <v>100</v>
      </c>
      <c r="N8" s="284">
        <v>100</v>
      </c>
      <c r="O8" s="284">
        <v>95.691000000000003</v>
      </c>
      <c r="P8" s="284">
        <v>100</v>
      </c>
      <c r="Q8" s="283">
        <v>100</v>
      </c>
      <c r="R8" s="283">
        <v>75.641999999999996</v>
      </c>
      <c r="S8" s="283">
        <v>100</v>
      </c>
      <c r="T8" s="284">
        <v>100</v>
      </c>
      <c r="U8" s="284">
        <v>100</v>
      </c>
      <c r="V8" s="284">
        <v>100</v>
      </c>
    </row>
    <row r="9" spans="1:22" ht="17.100000000000001" customHeight="1" x14ac:dyDescent="0.25">
      <c r="A9" s="324">
        <v>3.0000000000000001E-12</v>
      </c>
      <c r="B9" s="283">
        <v>100</v>
      </c>
      <c r="C9" s="283">
        <v>100</v>
      </c>
      <c r="D9" s="283">
        <v>100</v>
      </c>
      <c r="E9" s="283">
        <v>94.234999999999999</v>
      </c>
      <c r="F9" s="283">
        <v>87.334000000000003</v>
      </c>
      <c r="G9" s="283">
        <v>97.554000000000002</v>
      </c>
      <c r="H9" s="284">
        <v>100</v>
      </c>
      <c r="I9" s="284">
        <v>99.751999999999995</v>
      </c>
      <c r="J9" s="284">
        <v>100</v>
      </c>
      <c r="K9" s="283">
        <v>100</v>
      </c>
      <c r="L9" s="283">
        <v>100</v>
      </c>
      <c r="M9" s="283">
        <v>100</v>
      </c>
      <c r="N9" s="284">
        <v>100</v>
      </c>
      <c r="O9" s="284">
        <v>95.698999999999998</v>
      </c>
      <c r="P9" s="284">
        <v>100</v>
      </c>
      <c r="Q9" s="283">
        <v>100</v>
      </c>
      <c r="R9" s="283">
        <v>79.89</v>
      </c>
      <c r="S9" s="283">
        <v>100</v>
      </c>
      <c r="T9" s="284">
        <v>100</v>
      </c>
      <c r="U9" s="284">
        <v>100</v>
      </c>
      <c r="V9" s="284">
        <v>100</v>
      </c>
    </row>
    <row r="10" spans="1:22" ht="17.100000000000001" customHeight="1" x14ac:dyDescent="0.25">
      <c r="A10" s="324">
        <v>9.9999999999999994E-12</v>
      </c>
      <c r="B10" s="283">
        <v>100</v>
      </c>
      <c r="C10" s="283">
        <v>98.400999999999996</v>
      </c>
      <c r="D10" s="283">
        <v>100</v>
      </c>
      <c r="E10" s="283">
        <v>78.489000000000004</v>
      </c>
      <c r="F10" s="283">
        <v>108.554</v>
      </c>
      <c r="G10" s="283"/>
      <c r="H10" s="284">
        <v>100</v>
      </c>
      <c r="I10" s="284">
        <v>99.587000000000003</v>
      </c>
      <c r="J10" s="284">
        <v>100</v>
      </c>
      <c r="K10" s="283">
        <v>100</v>
      </c>
      <c r="L10" s="283">
        <v>100</v>
      </c>
      <c r="M10" s="283">
        <v>100</v>
      </c>
      <c r="N10" s="284">
        <v>100</v>
      </c>
      <c r="O10" s="284">
        <v>96.84</v>
      </c>
      <c r="P10" s="284">
        <v>99.992000000000004</v>
      </c>
      <c r="Q10" s="283">
        <v>98.741</v>
      </c>
      <c r="R10" s="283">
        <v>77.040999999999997</v>
      </c>
      <c r="S10" s="283">
        <v>100</v>
      </c>
      <c r="T10" s="284">
        <v>100</v>
      </c>
      <c r="U10" s="284">
        <v>100</v>
      </c>
      <c r="V10" s="284">
        <v>100</v>
      </c>
    </row>
    <row r="11" spans="1:22" ht="17.100000000000001" customHeight="1" x14ac:dyDescent="0.25">
      <c r="A11" s="324">
        <v>3E-11</v>
      </c>
      <c r="B11" s="283">
        <v>100</v>
      </c>
      <c r="C11" s="283">
        <v>91.394000000000005</v>
      </c>
      <c r="D11" s="283">
        <v>100</v>
      </c>
      <c r="E11" s="283">
        <v>77.683000000000007</v>
      </c>
      <c r="F11" s="283">
        <v>74.281999999999996</v>
      </c>
      <c r="G11" s="283"/>
      <c r="H11" s="284">
        <v>100</v>
      </c>
      <c r="I11" s="284">
        <v>96.995999999999995</v>
      </c>
      <c r="J11" s="284">
        <v>100</v>
      </c>
      <c r="K11" s="283">
        <v>100</v>
      </c>
      <c r="L11" s="283">
        <v>100</v>
      </c>
      <c r="M11" s="283">
        <v>100</v>
      </c>
      <c r="N11" s="284">
        <v>100</v>
      </c>
      <c r="O11" s="284">
        <v>97.51</v>
      </c>
      <c r="P11" s="284">
        <v>95.468999999999994</v>
      </c>
      <c r="Q11" s="283">
        <v>100</v>
      </c>
      <c r="R11" s="283">
        <v>76.131</v>
      </c>
      <c r="S11" s="283">
        <v>100</v>
      </c>
      <c r="T11" s="284">
        <v>100</v>
      </c>
      <c r="U11" s="284">
        <v>105.75</v>
      </c>
      <c r="V11" s="284">
        <v>100</v>
      </c>
    </row>
    <row r="12" spans="1:22" ht="17.100000000000001" customHeight="1" x14ac:dyDescent="0.25">
      <c r="A12" s="324">
        <v>1E-10</v>
      </c>
      <c r="B12" s="283">
        <v>100</v>
      </c>
      <c r="C12" s="283">
        <v>81.263000000000005</v>
      </c>
      <c r="D12" s="283">
        <v>100</v>
      </c>
      <c r="E12" s="283">
        <v>64.989999999999995</v>
      </c>
      <c r="F12" s="283">
        <v>139.762</v>
      </c>
      <c r="G12" s="283">
        <v>94.040999999999997</v>
      </c>
      <c r="H12" s="284">
        <v>100</v>
      </c>
      <c r="I12" s="284">
        <v>95.275000000000006</v>
      </c>
      <c r="J12" s="284">
        <v>100</v>
      </c>
      <c r="K12" s="283">
        <v>100</v>
      </c>
      <c r="L12" s="283">
        <v>100</v>
      </c>
      <c r="M12" s="283">
        <v>100</v>
      </c>
      <c r="N12" s="284">
        <v>100</v>
      </c>
      <c r="O12" s="284">
        <v>91.108000000000004</v>
      </c>
      <c r="P12" s="284">
        <v>96.811999999999998</v>
      </c>
      <c r="Q12" s="283">
        <v>99.292000000000002</v>
      </c>
      <c r="R12" s="283">
        <v>74.866</v>
      </c>
      <c r="S12" s="283">
        <v>100</v>
      </c>
      <c r="T12" s="284">
        <v>100</v>
      </c>
      <c r="U12" s="284">
        <v>100</v>
      </c>
      <c r="V12" s="284">
        <v>100</v>
      </c>
    </row>
    <row r="13" spans="1:22" ht="17.100000000000001" customHeight="1" x14ac:dyDescent="0.25">
      <c r="A13" s="324">
        <v>3E-10</v>
      </c>
      <c r="B13" s="283">
        <v>100</v>
      </c>
      <c r="C13" s="283">
        <v>68.435000000000002</v>
      </c>
      <c r="D13" s="283">
        <v>100</v>
      </c>
      <c r="E13" s="283">
        <v>54.073999999999998</v>
      </c>
      <c r="F13" s="283">
        <v>70.561000000000007</v>
      </c>
      <c r="G13" s="283">
        <v>72.540000000000006</v>
      </c>
      <c r="H13" s="284">
        <v>100</v>
      </c>
      <c r="I13" s="284">
        <v>88.37</v>
      </c>
      <c r="J13" s="284">
        <v>100</v>
      </c>
      <c r="K13" s="283">
        <v>100</v>
      </c>
      <c r="L13" s="283">
        <v>100</v>
      </c>
      <c r="M13" s="283">
        <v>100</v>
      </c>
      <c r="N13" s="284">
        <v>100</v>
      </c>
      <c r="O13" s="284">
        <v>100</v>
      </c>
      <c r="P13" s="284">
        <v>100</v>
      </c>
      <c r="Q13" s="283">
        <v>100</v>
      </c>
      <c r="R13" s="283">
        <v>79.039000000000001</v>
      </c>
      <c r="S13" s="283">
        <v>100</v>
      </c>
      <c r="T13" s="284">
        <v>98.867000000000004</v>
      </c>
      <c r="U13" s="284">
        <v>100</v>
      </c>
      <c r="V13" s="284">
        <v>100</v>
      </c>
    </row>
    <row r="14" spans="1:22" ht="17.100000000000001" customHeight="1" x14ac:dyDescent="0.25">
      <c r="A14" s="324">
        <v>1.0000000000000001E-9</v>
      </c>
      <c r="B14" s="283">
        <v>95.68</v>
      </c>
      <c r="C14" s="283">
        <v>41.713999999999999</v>
      </c>
      <c r="D14" s="283">
        <v>99.974999999999994</v>
      </c>
      <c r="E14" s="283">
        <v>16.27</v>
      </c>
      <c r="F14" s="283">
        <v>48.085000000000001</v>
      </c>
      <c r="G14" s="283">
        <v>60.195999999999998</v>
      </c>
      <c r="H14" s="284">
        <v>99.382000000000005</v>
      </c>
      <c r="I14" s="284">
        <v>86.412000000000006</v>
      </c>
      <c r="J14" s="284">
        <v>100</v>
      </c>
      <c r="K14" s="283">
        <v>94.293999999999997</v>
      </c>
      <c r="L14" s="283">
        <v>100</v>
      </c>
      <c r="M14" s="283">
        <v>96.641999999999996</v>
      </c>
      <c r="N14" s="284">
        <v>100</v>
      </c>
      <c r="O14" s="284">
        <v>100</v>
      </c>
      <c r="P14" s="284">
        <v>99.227000000000004</v>
      </c>
      <c r="Q14" s="283">
        <v>94.013000000000005</v>
      </c>
      <c r="R14" s="283">
        <v>80.358000000000004</v>
      </c>
      <c r="S14" s="283">
        <v>100</v>
      </c>
      <c r="T14" s="284">
        <v>74.588999999999999</v>
      </c>
      <c r="U14" s="284">
        <v>100</v>
      </c>
      <c r="V14" s="284">
        <v>100</v>
      </c>
    </row>
    <row r="15" spans="1:22" ht="17.100000000000001" customHeight="1" x14ac:dyDescent="0.25">
      <c r="A15" s="324">
        <v>3E-9</v>
      </c>
      <c r="B15" s="283">
        <v>88.712000000000003</v>
      </c>
      <c r="C15" s="283">
        <v>25.855</v>
      </c>
      <c r="D15" s="283">
        <v>57.326000000000001</v>
      </c>
      <c r="E15" s="283">
        <v>26.978999999999999</v>
      </c>
      <c r="F15" s="283">
        <v>33.569000000000003</v>
      </c>
      <c r="G15" s="283"/>
      <c r="H15" s="284">
        <v>77.721999999999994</v>
      </c>
      <c r="I15" s="284">
        <v>75.638999999999996</v>
      </c>
      <c r="J15" s="284">
        <v>99.430999999999997</v>
      </c>
      <c r="K15" s="283">
        <v>92.352999999999994</v>
      </c>
      <c r="L15" s="283">
        <v>95.463999999999999</v>
      </c>
      <c r="M15" s="283">
        <v>84.085999999999999</v>
      </c>
      <c r="N15" s="284">
        <v>100</v>
      </c>
      <c r="O15" s="284">
        <v>94.206000000000003</v>
      </c>
      <c r="P15" s="284">
        <v>93.855999999999995</v>
      </c>
      <c r="Q15" s="283">
        <v>97.316999999999993</v>
      </c>
      <c r="R15" s="283">
        <v>76.441000000000003</v>
      </c>
      <c r="S15" s="283">
        <v>100</v>
      </c>
      <c r="T15" s="284">
        <v>100</v>
      </c>
      <c r="U15" s="284">
        <v>100</v>
      </c>
      <c r="V15" s="284">
        <v>100</v>
      </c>
    </row>
    <row r="16" spans="1:22" ht="17.100000000000001" customHeight="1" x14ac:dyDescent="0.25">
      <c r="A16" s="324">
        <v>1E-8</v>
      </c>
      <c r="B16" s="283">
        <v>66.965999999999994</v>
      </c>
      <c r="C16" s="283">
        <v>11.757</v>
      </c>
      <c r="D16" s="283">
        <v>25.675999999999998</v>
      </c>
      <c r="E16" s="283">
        <v>14.49</v>
      </c>
      <c r="F16" s="283">
        <v>17.344999999999999</v>
      </c>
      <c r="G16" s="283">
        <v>12.021000000000001</v>
      </c>
      <c r="H16" s="284">
        <v>56.14</v>
      </c>
      <c r="I16" s="284">
        <v>52.668999999999997</v>
      </c>
      <c r="J16" s="284">
        <v>70.965999999999994</v>
      </c>
      <c r="K16" s="283">
        <v>69.896000000000001</v>
      </c>
      <c r="L16" s="283">
        <v>78.262</v>
      </c>
      <c r="M16" s="283">
        <v>60.100999999999999</v>
      </c>
      <c r="N16" s="284">
        <v>100</v>
      </c>
      <c r="O16" s="284">
        <v>98.522000000000006</v>
      </c>
      <c r="P16" s="284">
        <v>89.501999999999995</v>
      </c>
      <c r="Q16" s="283">
        <v>95.722999999999999</v>
      </c>
      <c r="R16" s="283">
        <v>74.403000000000006</v>
      </c>
      <c r="S16" s="283">
        <v>100</v>
      </c>
      <c r="T16" s="284">
        <v>97.768000000000001</v>
      </c>
      <c r="U16" s="284">
        <v>100</v>
      </c>
      <c r="V16" s="284">
        <v>88.876000000000005</v>
      </c>
    </row>
    <row r="17" spans="1:22" ht="17.100000000000001" customHeight="1" x14ac:dyDescent="0.25">
      <c r="A17" s="324">
        <v>2.9999999999999997E-8</v>
      </c>
      <c r="B17" s="283">
        <v>35.051000000000002</v>
      </c>
      <c r="C17" s="283">
        <v>4.556</v>
      </c>
      <c r="D17" s="283">
        <v>10.641</v>
      </c>
      <c r="E17" s="283">
        <v>4.609</v>
      </c>
      <c r="F17" s="283">
        <v>8.6590000000000007</v>
      </c>
      <c r="G17" s="283">
        <v>0.628</v>
      </c>
      <c r="H17" s="284">
        <v>39.142000000000003</v>
      </c>
      <c r="I17" s="284">
        <v>36.247</v>
      </c>
      <c r="J17" s="284">
        <v>44.198999999999998</v>
      </c>
      <c r="K17" s="283">
        <v>55.273000000000003</v>
      </c>
      <c r="L17" s="283">
        <v>57.055</v>
      </c>
      <c r="M17" s="283">
        <v>36.055</v>
      </c>
      <c r="N17" s="284">
        <v>96.474000000000004</v>
      </c>
      <c r="O17" s="284">
        <v>77.626000000000005</v>
      </c>
      <c r="P17" s="284">
        <v>82.334000000000003</v>
      </c>
      <c r="Q17" s="283">
        <v>89.468999999999994</v>
      </c>
      <c r="R17" s="283">
        <v>72.506</v>
      </c>
      <c r="S17" s="283">
        <v>100</v>
      </c>
      <c r="T17" s="284">
        <v>82.703999999999994</v>
      </c>
      <c r="U17" s="284">
        <v>97.069000000000003</v>
      </c>
      <c r="V17" s="284"/>
    </row>
    <row r="18" spans="1:22" ht="17.100000000000001" customHeight="1" x14ac:dyDescent="0.25">
      <c r="A18" s="324">
        <v>9.9999999999999995E-8</v>
      </c>
      <c r="B18" s="283">
        <v>15.391999999999999</v>
      </c>
      <c r="C18" s="283">
        <v>1.867</v>
      </c>
      <c r="D18" s="283">
        <v>3.476</v>
      </c>
      <c r="E18" s="283">
        <v>2.0430000000000001</v>
      </c>
      <c r="F18" s="283">
        <v>2.4540000000000002</v>
      </c>
      <c r="G18" s="283">
        <v>-0.751</v>
      </c>
      <c r="H18" s="284">
        <v>24.187999999999999</v>
      </c>
      <c r="I18" s="284">
        <v>21.042999999999999</v>
      </c>
      <c r="J18" s="284">
        <v>20.925000000000001</v>
      </c>
      <c r="K18" s="283">
        <v>31.689</v>
      </c>
      <c r="L18" s="283">
        <v>36.322000000000003</v>
      </c>
      <c r="M18" s="283">
        <v>18.738</v>
      </c>
      <c r="N18" s="284">
        <v>81.183000000000007</v>
      </c>
      <c r="O18" s="284">
        <v>70.930999999999997</v>
      </c>
      <c r="P18" s="284">
        <v>68.569000000000003</v>
      </c>
      <c r="Q18" s="283">
        <v>79.766999999999996</v>
      </c>
      <c r="R18" s="283">
        <v>74.605000000000004</v>
      </c>
      <c r="S18" s="283">
        <v>100</v>
      </c>
      <c r="T18" s="284">
        <v>59.670999999999999</v>
      </c>
      <c r="U18" s="284">
        <v>67.084000000000003</v>
      </c>
      <c r="V18" s="284"/>
    </row>
    <row r="20" spans="1:22" ht="17.100000000000001" customHeight="1" x14ac:dyDescent="0.25">
      <c r="A20" s="367" t="s">
        <v>779</v>
      </c>
    </row>
    <row r="21" spans="1:22" ht="17.100000000000001" customHeight="1" x14ac:dyDescent="0.25">
      <c r="A21" s="351" t="s">
        <v>697</v>
      </c>
    </row>
    <row r="24" spans="1:22" ht="17.100000000000001" customHeight="1" x14ac:dyDescent="0.25">
      <c r="A24" s="374" t="s">
        <v>806</v>
      </c>
    </row>
  </sheetData>
  <mergeCells count="1">
    <mergeCell ref="B3:V3"/>
  </mergeCells>
  <hyperlinks>
    <hyperlink ref="A24" location="'Table of contents'!A1" display="Link back to table of contents" xr:uid="{9E01A153-52E4-4030-8106-9A48A0A3A67A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E3339-5F95-C648-A921-3ACB2B7DAEDA}">
  <dimension ref="A1:V20"/>
  <sheetViews>
    <sheetView workbookViewId="0"/>
  </sheetViews>
  <sheetFormatPr defaultColWidth="11" defaultRowHeight="17.100000000000001" customHeight="1" x14ac:dyDescent="0.25"/>
  <cols>
    <col min="1" max="1" width="13.140625" style="68" bestFit="1" customWidth="1"/>
    <col min="2" max="16384" width="11" style="68"/>
  </cols>
  <sheetData>
    <row r="1" spans="1:22" ht="17.100000000000001" customHeight="1" x14ac:dyDescent="0.25">
      <c r="A1" s="67" t="s">
        <v>816</v>
      </c>
    </row>
    <row r="2" spans="1:22" ht="17.100000000000001" customHeight="1" x14ac:dyDescent="0.25">
      <c r="A2" s="67" t="s">
        <v>761</v>
      </c>
      <c r="B2" s="477" t="s">
        <v>245</v>
      </c>
      <c r="C2" s="477"/>
      <c r="D2" s="477"/>
      <c r="E2" s="477"/>
      <c r="F2" s="477"/>
      <c r="G2" s="477"/>
      <c r="H2" s="477"/>
      <c r="I2" s="477"/>
      <c r="J2" s="477"/>
      <c r="K2" s="477"/>
      <c r="L2" s="477"/>
      <c r="M2" s="477"/>
      <c r="N2" s="477"/>
      <c r="O2" s="477"/>
      <c r="P2" s="477"/>
      <c r="Q2" s="477"/>
      <c r="R2" s="477"/>
      <c r="S2" s="477"/>
      <c r="T2" s="477"/>
      <c r="U2" s="477"/>
      <c r="V2" s="477"/>
    </row>
    <row r="3" spans="1:22" ht="17.100000000000001" customHeight="1" x14ac:dyDescent="0.25">
      <c r="A3" s="67"/>
      <c r="B3" s="316"/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316"/>
      <c r="U3" s="316"/>
      <c r="V3" s="316"/>
    </row>
    <row r="4" spans="1:22" ht="17.100000000000001" customHeight="1" x14ac:dyDescent="0.25">
      <c r="B4" s="69">
        <v>0.183</v>
      </c>
      <c r="C4" s="69">
        <v>0.183</v>
      </c>
      <c r="D4" s="69">
        <v>0.183</v>
      </c>
      <c r="E4" s="70">
        <v>0.73</v>
      </c>
      <c r="F4" s="70">
        <v>0.73</v>
      </c>
      <c r="G4" s="70">
        <v>0.73</v>
      </c>
      <c r="H4" s="69">
        <v>2.93</v>
      </c>
      <c r="I4" s="69">
        <v>2.93</v>
      </c>
      <c r="J4" s="69">
        <v>2.93</v>
      </c>
      <c r="K4" s="70">
        <v>11.67</v>
      </c>
      <c r="L4" s="70">
        <v>11.67</v>
      </c>
      <c r="M4" s="70">
        <v>11.67</v>
      </c>
      <c r="N4" s="69">
        <v>49</v>
      </c>
      <c r="O4" s="69">
        <v>49</v>
      </c>
      <c r="P4" s="69">
        <v>49</v>
      </c>
      <c r="Q4" s="70">
        <v>187</v>
      </c>
      <c r="R4" s="70">
        <v>187</v>
      </c>
      <c r="S4" s="70">
        <v>187</v>
      </c>
      <c r="T4" s="69">
        <v>750</v>
      </c>
      <c r="U4" s="69">
        <v>750</v>
      </c>
      <c r="V4" s="69">
        <v>750</v>
      </c>
    </row>
    <row r="5" spans="1:22" ht="17.100000000000001" customHeight="1" x14ac:dyDescent="0.25">
      <c r="A5" s="71" t="s">
        <v>246</v>
      </c>
      <c r="B5" s="477" t="s">
        <v>247</v>
      </c>
      <c r="C5" s="477"/>
      <c r="D5" s="477"/>
      <c r="E5" s="477"/>
      <c r="F5" s="477"/>
      <c r="G5" s="477"/>
      <c r="H5" s="477"/>
      <c r="I5" s="477"/>
      <c r="J5" s="477"/>
      <c r="K5" s="477"/>
      <c r="L5" s="477"/>
      <c r="M5" s="477"/>
      <c r="N5" s="477"/>
      <c r="O5" s="477"/>
      <c r="P5" s="477"/>
      <c r="Q5" s="477"/>
      <c r="R5" s="477"/>
      <c r="S5" s="477"/>
      <c r="T5" s="477"/>
      <c r="U5" s="477"/>
      <c r="V5" s="477"/>
    </row>
    <row r="6" spans="1:22" ht="17.100000000000001" customHeight="1" x14ac:dyDescent="0.25">
      <c r="A6" s="68">
        <v>-9.5229999999999997</v>
      </c>
      <c r="B6" s="281">
        <v>100</v>
      </c>
      <c r="C6" s="281">
        <v>100</v>
      </c>
      <c r="D6" s="281">
        <v>100</v>
      </c>
      <c r="E6" s="282">
        <v>100</v>
      </c>
      <c r="F6" s="282">
        <v>100</v>
      </c>
      <c r="G6" s="282">
        <v>100</v>
      </c>
      <c r="H6" s="281">
        <v>100</v>
      </c>
      <c r="I6" s="281">
        <v>100</v>
      </c>
      <c r="J6" s="281">
        <v>100</v>
      </c>
      <c r="K6" s="282">
        <v>100</v>
      </c>
      <c r="L6" s="282">
        <v>100</v>
      </c>
      <c r="M6" s="282">
        <v>100</v>
      </c>
      <c r="N6" s="281">
        <v>100</v>
      </c>
      <c r="O6" s="281">
        <v>100</v>
      </c>
      <c r="P6" s="281">
        <v>100</v>
      </c>
      <c r="Q6" s="282">
        <v>100</v>
      </c>
      <c r="R6" s="282">
        <v>100</v>
      </c>
      <c r="S6" s="282">
        <v>100</v>
      </c>
      <c r="T6" s="281">
        <v>100</v>
      </c>
      <c r="U6" s="281">
        <v>100</v>
      </c>
      <c r="V6" s="281">
        <v>100</v>
      </c>
    </row>
    <row r="7" spans="1:22" ht="17.100000000000001" customHeight="1" x14ac:dyDescent="0.25">
      <c r="A7" s="68">
        <v>-8.5229999999999997</v>
      </c>
      <c r="B7" s="281">
        <v>47.533999999999999</v>
      </c>
      <c r="C7" s="281">
        <v>24.462</v>
      </c>
      <c r="D7" s="281">
        <v>35.552</v>
      </c>
      <c r="E7" s="282">
        <v>67.031999999999996</v>
      </c>
      <c r="F7" s="282">
        <v>33.326999999999998</v>
      </c>
      <c r="G7" s="282">
        <v>40.378999999999998</v>
      </c>
      <c r="H7" s="281">
        <v>57.494999999999997</v>
      </c>
      <c r="I7" s="281">
        <v>63.293999999999997</v>
      </c>
      <c r="J7" s="281">
        <v>62.615000000000002</v>
      </c>
      <c r="K7" s="282">
        <v>75.245999999999995</v>
      </c>
      <c r="L7" s="282">
        <v>100.913</v>
      </c>
      <c r="M7" s="282">
        <v>75.385000000000005</v>
      </c>
      <c r="N7" s="281">
        <v>94.9</v>
      </c>
      <c r="O7" s="281">
        <v>102.193</v>
      </c>
      <c r="P7" s="281">
        <v>87.045000000000002</v>
      </c>
      <c r="Q7" s="282">
        <v>103.351</v>
      </c>
      <c r="R7" s="282">
        <v>106.161</v>
      </c>
      <c r="S7" s="282">
        <v>97.914000000000001</v>
      </c>
      <c r="T7" s="281">
        <v>107.288</v>
      </c>
      <c r="U7" s="281">
        <v>106.157</v>
      </c>
      <c r="V7" s="281">
        <v>106.288</v>
      </c>
    </row>
    <row r="8" spans="1:22" ht="17.100000000000001" customHeight="1" x14ac:dyDescent="0.25">
      <c r="A8" s="68">
        <v>-8</v>
      </c>
      <c r="B8" s="281">
        <v>24.471</v>
      </c>
      <c r="C8" s="281">
        <v>11.026999999999999</v>
      </c>
      <c r="D8" s="281">
        <v>15.178000000000001</v>
      </c>
      <c r="E8" s="282">
        <v>39.5</v>
      </c>
      <c r="F8" s="282">
        <v>15.664</v>
      </c>
      <c r="G8" s="282">
        <v>20.756</v>
      </c>
      <c r="H8" s="281">
        <v>48.323</v>
      </c>
      <c r="I8" s="281">
        <v>38.517000000000003</v>
      </c>
      <c r="J8" s="281">
        <v>38.534999999999997</v>
      </c>
      <c r="K8" s="282">
        <v>53.475999999999999</v>
      </c>
      <c r="L8" s="282">
        <v>63.93</v>
      </c>
      <c r="M8" s="282">
        <v>57.173999999999999</v>
      </c>
      <c r="N8" s="281">
        <v>73.817999999999998</v>
      </c>
      <c r="O8" s="281">
        <v>104.476</v>
      </c>
      <c r="P8" s="281">
        <v>73.272999999999996</v>
      </c>
      <c r="Q8" s="282">
        <v>101.10599999999999</v>
      </c>
      <c r="R8" s="282">
        <v>104.191</v>
      </c>
      <c r="S8" s="282">
        <v>87.275000000000006</v>
      </c>
      <c r="T8" s="281">
        <v>106.015</v>
      </c>
      <c r="U8" s="281">
        <v>105.985</v>
      </c>
      <c r="V8" s="281">
        <v>104.633</v>
      </c>
    </row>
    <row r="9" spans="1:22" ht="17.100000000000001" customHeight="1" x14ac:dyDescent="0.25">
      <c r="A9" s="68">
        <v>-7.5229999999999997</v>
      </c>
      <c r="B9" s="281">
        <v>11.446999999999999</v>
      </c>
      <c r="C9" s="281">
        <v>3.141</v>
      </c>
      <c r="D9" s="281">
        <v>5.4969999999999999</v>
      </c>
      <c r="E9" s="282">
        <v>22.190999999999999</v>
      </c>
      <c r="F9" s="282">
        <v>7.048</v>
      </c>
      <c r="G9" s="282">
        <v>9.0180000000000007</v>
      </c>
      <c r="H9" s="281">
        <v>33.06</v>
      </c>
      <c r="I9" s="281">
        <v>20.262</v>
      </c>
      <c r="J9" s="281">
        <v>21.135000000000002</v>
      </c>
      <c r="K9" s="282">
        <v>35.261000000000003</v>
      </c>
      <c r="L9" s="282">
        <v>38.625</v>
      </c>
      <c r="M9" s="282">
        <v>36.759</v>
      </c>
      <c r="N9" s="281">
        <v>52.594000000000001</v>
      </c>
      <c r="O9" s="281">
        <v>73.831999999999994</v>
      </c>
      <c r="P9" s="281">
        <v>56.661000000000001</v>
      </c>
      <c r="Q9" s="282">
        <v>95.087000000000003</v>
      </c>
      <c r="R9" s="282">
        <v>100.001</v>
      </c>
      <c r="S9" s="282">
        <v>71.936999999999998</v>
      </c>
      <c r="T9" s="281">
        <v>104.45099999999999</v>
      </c>
      <c r="U9" s="281">
        <v>104.196</v>
      </c>
      <c r="V9" s="281">
        <v>100.982</v>
      </c>
    </row>
    <row r="10" spans="1:22" ht="17.100000000000001" customHeight="1" x14ac:dyDescent="0.25">
      <c r="A10" s="68">
        <v>-7</v>
      </c>
      <c r="B10" s="281">
        <v>4.375</v>
      </c>
      <c r="C10" s="281">
        <v>2.1459999999999999</v>
      </c>
      <c r="D10" s="281">
        <v>2.4129999999999998</v>
      </c>
      <c r="E10" s="282">
        <v>8.8710000000000004</v>
      </c>
      <c r="F10" s="282">
        <v>3.149</v>
      </c>
      <c r="G10" s="282">
        <v>3.641</v>
      </c>
      <c r="H10" s="281">
        <v>16.75</v>
      </c>
      <c r="I10" s="281">
        <v>8.91</v>
      </c>
      <c r="J10" s="281">
        <v>10.659000000000001</v>
      </c>
      <c r="K10" s="282">
        <v>20.928999999999998</v>
      </c>
      <c r="L10" s="282">
        <v>20.49</v>
      </c>
      <c r="M10" s="282">
        <v>19.346</v>
      </c>
      <c r="N10" s="281">
        <v>31.898</v>
      </c>
      <c r="O10" s="281">
        <v>46.048000000000002</v>
      </c>
      <c r="P10" s="281">
        <v>35.067999999999998</v>
      </c>
      <c r="Q10" s="282">
        <v>71.036000000000001</v>
      </c>
      <c r="R10" s="282">
        <v>75.602000000000004</v>
      </c>
      <c r="S10" s="282">
        <v>55.92</v>
      </c>
      <c r="T10" s="281">
        <v>97.697999999999993</v>
      </c>
      <c r="U10" s="281">
        <v>106.86799999999999</v>
      </c>
      <c r="V10" s="281">
        <v>86.983999999999995</v>
      </c>
    </row>
    <row r="11" spans="1:22" ht="17.100000000000001" customHeight="1" x14ac:dyDescent="0.25">
      <c r="A11" s="68">
        <v>-6.5229999999999997</v>
      </c>
      <c r="B11" s="281">
        <v>2.7850000000000001</v>
      </c>
      <c r="C11" s="281">
        <v>0.41799999999999998</v>
      </c>
      <c r="D11" s="281">
        <v>1.6619999999999999</v>
      </c>
      <c r="E11" s="282">
        <v>2.8239999999999998</v>
      </c>
      <c r="F11" s="282">
        <v>1.046</v>
      </c>
      <c r="G11" s="282">
        <v>1.681</v>
      </c>
      <c r="H11" s="281">
        <v>6.0570000000000004</v>
      </c>
      <c r="I11" s="281">
        <v>4.077</v>
      </c>
      <c r="J11" s="281">
        <v>4.5590000000000002</v>
      </c>
      <c r="K11" s="282">
        <v>12.096</v>
      </c>
      <c r="L11" s="282">
        <v>10.586</v>
      </c>
      <c r="M11" s="282">
        <v>9.2780000000000005</v>
      </c>
      <c r="N11" s="281">
        <v>14.180999999999999</v>
      </c>
      <c r="O11" s="281">
        <v>25.25</v>
      </c>
      <c r="P11" s="281">
        <v>20.067</v>
      </c>
      <c r="Q11" s="282">
        <v>48.017000000000003</v>
      </c>
      <c r="R11" s="282">
        <v>46.881999999999998</v>
      </c>
      <c r="S11" s="282">
        <v>37.692999999999998</v>
      </c>
      <c r="T11" s="281">
        <v>85.111000000000004</v>
      </c>
      <c r="U11" s="281">
        <v>100.29</v>
      </c>
      <c r="V11" s="281">
        <v>67.168000000000006</v>
      </c>
    </row>
    <row r="12" spans="1:22" ht="17.100000000000001" customHeight="1" x14ac:dyDescent="0.25">
      <c r="A12" s="68">
        <v>-6</v>
      </c>
      <c r="B12" s="281">
        <v>0.89200000000000002</v>
      </c>
      <c r="C12" s="281">
        <v>0.20599999999999999</v>
      </c>
      <c r="D12" s="281">
        <v>1.29</v>
      </c>
      <c r="E12" s="282">
        <v>1.353</v>
      </c>
      <c r="F12" s="282">
        <v>0.86399999999999999</v>
      </c>
      <c r="G12" s="282">
        <v>1.238</v>
      </c>
      <c r="H12" s="281">
        <v>2.7959999999999998</v>
      </c>
      <c r="I12" s="281">
        <v>1.498</v>
      </c>
      <c r="J12" s="281">
        <v>2.4430000000000001</v>
      </c>
      <c r="K12" s="282">
        <v>4.1520000000000001</v>
      </c>
      <c r="L12" s="282">
        <v>4.1319999999999997</v>
      </c>
      <c r="M12" s="282">
        <v>3.7829999999999999</v>
      </c>
      <c r="N12" s="281">
        <v>8.8390000000000004</v>
      </c>
      <c r="O12" s="281">
        <v>10.798</v>
      </c>
      <c r="P12" s="281">
        <v>9.0009999999999994</v>
      </c>
      <c r="Q12" s="282">
        <v>24.391999999999999</v>
      </c>
      <c r="R12" s="282">
        <v>22.652999999999999</v>
      </c>
      <c r="S12" s="282">
        <v>20.507000000000001</v>
      </c>
      <c r="T12" s="281">
        <v>42.493000000000002</v>
      </c>
      <c r="U12" s="281">
        <v>49.15</v>
      </c>
      <c r="V12" s="281">
        <v>51.871000000000002</v>
      </c>
    </row>
    <row r="13" spans="1:22" ht="17.100000000000001" customHeight="1" x14ac:dyDescent="0.25">
      <c r="A13" s="68">
        <v>-5.5229999999999997</v>
      </c>
      <c r="B13" s="281">
        <v>0</v>
      </c>
      <c r="C13" s="281">
        <v>0</v>
      </c>
      <c r="D13" s="281">
        <v>0</v>
      </c>
      <c r="E13" s="282">
        <v>0</v>
      </c>
      <c r="F13" s="282">
        <v>0</v>
      </c>
      <c r="G13" s="282">
        <v>0.35199999999999998</v>
      </c>
      <c r="H13" s="281">
        <v>0.53800000000000003</v>
      </c>
      <c r="I13" s="281">
        <v>0.28000000000000003</v>
      </c>
      <c r="J13" s="281">
        <v>0.32100000000000001</v>
      </c>
      <c r="K13" s="282">
        <v>0.36299999999999999</v>
      </c>
      <c r="L13" s="282">
        <v>0.88900000000000001</v>
      </c>
      <c r="M13" s="282">
        <v>0.68</v>
      </c>
      <c r="N13" s="281">
        <v>6.375</v>
      </c>
      <c r="O13" s="281">
        <v>3.2509999999999999</v>
      </c>
      <c r="P13" s="281">
        <v>2.6309999999999998</v>
      </c>
      <c r="Q13" s="282">
        <v>12.506</v>
      </c>
      <c r="R13" s="282">
        <v>6.5709999999999997</v>
      </c>
      <c r="S13" s="282">
        <v>5.5570000000000004</v>
      </c>
      <c r="T13" s="281">
        <v>19.219000000000001</v>
      </c>
      <c r="U13" s="281">
        <v>21.315999999999999</v>
      </c>
      <c r="V13" s="281">
        <v>15.871</v>
      </c>
    </row>
    <row r="14" spans="1:22" ht="17.100000000000001" customHeight="1" x14ac:dyDescent="0.25">
      <c r="A14" s="68">
        <v>-5</v>
      </c>
      <c r="B14" s="281">
        <v>0.88100000000000001</v>
      </c>
      <c r="C14" s="281">
        <v>0.113</v>
      </c>
      <c r="D14" s="281">
        <v>2.1999999999999999E-2</v>
      </c>
      <c r="E14" s="282">
        <v>0.157</v>
      </c>
      <c r="F14" s="282">
        <v>5.1999999999999998E-2</v>
      </c>
      <c r="G14" s="282">
        <v>0</v>
      </c>
      <c r="H14" s="281">
        <v>0</v>
      </c>
      <c r="I14" s="281">
        <v>0</v>
      </c>
      <c r="J14" s="281">
        <v>0</v>
      </c>
      <c r="K14" s="282">
        <v>0</v>
      </c>
      <c r="L14" s="282">
        <v>0</v>
      </c>
      <c r="M14" s="282">
        <v>0</v>
      </c>
      <c r="N14" s="281">
        <v>0</v>
      </c>
      <c r="O14" s="281">
        <v>0</v>
      </c>
      <c r="P14" s="281">
        <v>0</v>
      </c>
      <c r="Q14" s="282">
        <v>0</v>
      </c>
      <c r="R14" s="282">
        <v>0</v>
      </c>
      <c r="S14" s="282">
        <v>0</v>
      </c>
      <c r="T14" s="281">
        <v>0</v>
      </c>
      <c r="U14" s="281">
        <v>0</v>
      </c>
      <c r="V14" s="281">
        <v>0</v>
      </c>
    </row>
    <row r="16" spans="1:22" ht="17.100000000000001" customHeight="1" x14ac:dyDescent="0.25">
      <c r="A16" s="367" t="s">
        <v>779</v>
      </c>
    </row>
    <row r="17" spans="1:1" ht="17.100000000000001" customHeight="1" x14ac:dyDescent="0.25">
      <c r="A17" s="351" t="s">
        <v>697</v>
      </c>
    </row>
    <row r="20" spans="1:1" ht="17.100000000000001" customHeight="1" x14ac:dyDescent="0.25">
      <c r="A20" s="374" t="s">
        <v>806</v>
      </c>
    </row>
  </sheetData>
  <mergeCells count="2">
    <mergeCell ref="B2:V2"/>
    <mergeCell ref="B5:V5"/>
  </mergeCells>
  <hyperlinks>
    <hyperlink ref="A20" location="'Table of contents'!A1" display="Link back to table of contents" xr:uid="{D3A61B1F-B9E1-49F4-B745-9D47F5BA23EC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12139-B9B3-904F-8D11-246A753B47E9}">
  <dimension ref="A1:V69"/>
  <sheetViews>
    <sheetView workbookViewId="0">
      <selection activeCell="I23" sqref="I23"/>
    </sheetView>
  </sheetViews>
  <sheetFormatPr defaultColWidth="11" defaultRowHeight="17.100000000000001" customHeight="1" x14ac:dyDescent="0.25"/>
  <cols>
    <col min="1" max="1" width="20.140625" style="11" customWidth="1"/>
    <col min="2" max="2" width="27.5703125" style="11" bestFit="1" customWidth="1"/>
    <col min="3" max="3" width="11" style="11"/>
    <col min="4" max="4" width="18.85546875" style="66" bestFit="1" customWidth="1"/>
    <col min="5" max="11" width="11" style="66"/>
    <col min="12" max="16" width="11" style="298"/>
    <col min="17" max="20" width="11" style="66"/>
    <col min="21" max="22" width="12.140625" style="66" bestFit="1" customWidth="1"/>
    <col min="23" max="16384" width="11" style="66"/>
  </cols>
  <sheetData>
    <row r="1" spans="1:22" s="291" customFormat="1" ht="17.100000000000001" customHeight="1" x14ac:dyDescent="0.25">
      <c r="A1" s="288" t="s">
        <v>813</v>
      </c>
      <c r="B1" s="61"/>
      <c r="C1" s="61"/>
      <c r="L1" s="292"/>
      <c r="M1" s="292"/>
      <c r="N1" s="292"/>
      <c r="O1" s="292"/>
      <c r="P1" s="292"/>
    </row>
    <row r="3" spans="1:22" s="44" customFormat="1" ht="17.100000000000001" customHeight="1" x14ac:dyDescent="0.25">
      <c r="A3" s="288" t="s">
        <v>814</v>
      </c>
      <c r="B3" s="455"/>
      <c r="C3" s="455"/>
      <c r="L3" s="293"/>
      <c r="M3" s="293"/>
      <c r="N3" s="293"/>
      <c r="O3" s="293"/>
      <c r="P3" s="293"/>
    </row>
    <row r="4" spans="1:22" s="294" customFormat="1" ht="12.75" x14ac:dyDescent="0.2">
      <c r="A4" s="290"/>
      <c r="B4" s="290"/>
      <c r="C4" s="289"/>
      <c r="D4" s="299" t="s">
        <v>718</v>
      </c>
      <c r="E4" s="299" t="s">
        <v>698</v>
      </c>
      <c r="F4" s="300" t="s">
        <v>698</v>
      </c>
      <c r="G4" s="300" t="s">
        <v>698</v>
      </c>
      <c r="H4" s="300" t="s">
        <v>698</v>
      </c>
      <c r="I4" s="300" t="s">
        <v>698</v>
      </c>
      <c r="J4" s="300" t="s">
        <v>698</v>
      </c>
      <c r="K4" s="300" t="s">
        <v>698</v>
      </c>
      <c r="L4" s="300" t="s">
        <v>698</v>
      </c>
      <c r="M4" s="300" t="s">
        <v>698</v>
      </c>
      <c r="N4" s="300"/>
      <c r="O4" s="300" t="s">
        <v>698</v>
      </c>
      <c r="P4" s="300"/>
      <c r="Q4" s="300"/>
      <c r="R4" s="300" t="s">
        <v>703</v>
      </c>
      <c r="S4" s="300" t="s">
        <v>703</v>
      </c>
      <c r="T4" s="299"/>
      <c r="U4" s="301" t="s">
        <v>704</v>
      </c>
      <c r="V4" s="301" t="s">
        <v>704</v>
      </c>
    </row>
    <row r="5" spans="1:22" s="294" customFormat="1" ht="12.75" x14ac:dyDescent="0.2">
      <c r="A5" s="290"/>
      <c r="B5" s="290"/>
      <c r="C5" s="290"/>
      <c r="D5" s="299" t="s">
        <v>719</v>
      </c>
      <c r="E5" s="299" t="s">
        <v>617</v>
      </c>
      <c r="F5" s="300" t="s">
        <v>613</v>
      </c>
      <c r="G5" s="300" t="s">
        <v>614</v>
      </c>
      <c r="H5" s="300" t="s">
        <v>699</v>
      </c>
      <c r="I5" s="300" t="s">
        <v>700</v>
      </c>
      <c r="J5" s="300" t="s">
        <v>701</v>
      </c>
      <c r="K5" s="300" t="s">
        <v>520</v>
      </c>
      <c r="L5" s="300" t="s">
        <v>702</v>
      </c>
      <c r="M5" s="300" t="s">
        <v>521</v>
      </c>
      <c r="N5" s="300"/>
      <c r="O5" s="300" t="s">
        <v>728</v>
      </c>
      <c r="P5" s="300"/>
      <c r="Q5" s="300"/>
      <c r="R5" s="300" t="s">
        <v>700</v>
      </c>
      <c r="S5" s="300" t="s">
        <v>521</v>
      </c>
      <c r="T5" s="299"/>
      <c r="U5" s="301" t="s">
        <v>700</v>
      </c>
      <c r="V5" s="301" t="s">
        <v>521</v>
      </c>
    </row>
    <row r="6" spans="1:22" s="294" customFormat="1" ht="12.75" x14ac:dyDescent="0.2">
      <c r="A6" s="289" t="s">
        <v>855</v>
      </c>
      <c r="B6" s="289" t="s">
        <v>856</v>
      </c>
      <c r="C6" s="289" t="s">
        <v>693</v>
      </c>
      <c r="D6" s="285"/>
      <c r="E6" s="285"/>
      <c r="F6" s="286"/>
      <c r="G6" s="286"/>
      <c r="H6" s="286"/>
      <c r="I6" s="286"/>
      <c r="J6" s="286"/>
      <c r="K6" s="286"/>
      <c r="L6" s="286"/>
      <c r="M6" s="286"/>
      <c r="N6" s="286"/>
      <c r="O6" s="286"/>
      <c r="P6" s="286"/>
      <c r="Q6" s="286"/>
      <c r="R6" s="286"/>
      <c r="S6" s="286"/>
      <c r="T6" s="285"/>
      <c r="U6" s="287"/>
    </row>
    <row r="7" spans="1:22" s="308" customFormat="1" ht="12.75" x14ac:dyDescent="0.2">
      <c r="A7" s="456" t="s">
        <v>857</v>
      </c>
      <c r="B7" s="456" t="s">
        <v>858</v>
      </c>
      <c r="C7" s="302" t="s">
        <v>705</v>
      </c>
      <c r="D7" s="303"/>
      <c r="E7" s="304">
        <v>73.005313404466719</v>
      </c>
      <c r="F7" s="304">
        <v>49.462179791783662</v>
      </c>
      <c r="G7" s="304">
        <v>16.847380016415396</v>
      </c>
      <c r="H7" s="304">
        <v>23.543133612683054</v>
      </c>
      <c r="I7" s="304">
        <v>12.333146140222039</v>
      </c>
      <c r="J7" s="304">
        <v>4.0174521577605944</v>
      </c>
      <c r="K7" s="304">
        <v>1.8229729145967428</v>
      </c>
      <c r="L7" s="304">
        <v>1.5465030886863362</v>
      </c>
      <c r="M7" s="304">
        <v>0.28726942848503173</v>
      </c>
      <c r="N7" s="304"/>
      <c r="O7" s="304">
        <f>I7/M7</f>
        <v>42.932330827067673</v>
      </c>
      <c r="P7" s="304"/>
      <c r="Q7" s="304"/>
      <c r="R7" s="303" t="s">
        <v>720</v>
      </c>
      <c r="S7" s="304">
        <v>0.809970193096894</v>
      </c>
      <c r="T7" s="303"/>
      <c r="V7" s="305">
        <f>S7/M7</f>
        <v>2.8195488721804511</v>
      </c>
    </row>
    <row r="8" spans="1:22" s="308" customFormat="1" ht="12.75" x14ac:dyDescent="0.2">
      <c r="A8" s="456" t="s">
        <v>857</v>
      </c>
      <c r="B8" s="456" t="s">
        <v>858</v>
      </c>
      <c r="C8" s="302" t="s">
        <v>706</v>
      </c>
      <c r="D8" s="303"/>
      <c r="E8" s="304">
        <v>87.692772905957057</v>
      </c>
      <c r="F8" s="304">
        <v>51.406108255216203</v>
      </c>
      <c r="G8" s="304">
        <v>33.046783878353274</v>
      </c>
      <c r="H8" s="304">
        <v>24.623093870145578</v>
      </c>
      <c r="I8" s="304">
        <v>12.073955678431034</v>
      </c>
      <c r="J8" s="304">
        <v>4.3414402349993519</v>
      </c>
      <c r="K8" s="304">
        <v>1.1598773165147522</v>
      </c>
      <c r="L8" s="304">
        <v>1.2657134217460797</v>
      </c>
      <c r="M8" s="304">
        <v>0.16091407836191626</v>
      </c>
      <c r="N8" s="304"/>
      <c r="O8" s="304">
        <f>I8/M8</f>
        <v>75.03355704697988</v>
      </c>
      <c r="P8" s="304"/>
      <c r="Q8" s="304"/>
      <c r="R8" s="303" t="s">
        <v>720</v>
      </c>
      <c r="S8" s="304">
        <v>2.0756836148429736</v>
      </c>
      <c r="T8" s="303"/>
      <c r="V8" s="305">
        <f>S8/M8</f>
        <v>12.899328859060404</v>
      </c>
    </row>
    <row r="9" spans="1:22" s="308" customFormat="1" ht="12.75" x14ac:dyDescent="0.2">
      <c r="A9" s="456" t="s">
        <v>857</v>
      </c>
      <c r="B9" s="456" t="s">
        <v>858</v>
      </c>
      <c r="C9" s="302" t="s">
        <v>707</v>
      </c>
      <c r="D9" s="303"/>
      <c r="E9" s="304">
        <v>80.349043155211888</v>
      </c>
      <c r="F9" s="304">
        <v>57.021901594021337</v>
      </c>
      <c r="G9" s="304">
        <v>35.638688496263335</v>
      </c>
      <c r="H9" s="304">
        <v>26.351030282085617</v>
      </c>
      <c r="I9" s="304">
        <v>11.296384293058015</v>
      </c>
      <c r="J9" s="304">
        <v>3.9742537474620931</v>
      </c>
      <c r="K9" s="304">
        <v>1.6760983195818393</v>
      </c>
      <c r="L9" s="304">
        <v>1.4190677783057584</v>
      </c>
      <c r="M9" s="304">
        <v>0.12700332627759298</v>
      </c>
      <c r="N9" s="304"/>
      <c r="O9" s="304">
        <f>I9/M9</f>
        <v>88.945578231292515</v>
      </c>
      <c r="P9" s="304"/>
      <c r="Q9" s="304"/>
      <c r="R9" s="303" t="s">
        <v>720</v>
      </c>
      <c r="S9" s="304">
        <v>1.4989848373579853</v>
      </c>
      <c r="T9" s="303"/>
      <c r="V9" s="305">
        <f>S9/M9</f>
        <v>11.802721088435375</v>
      </c>
    </row>
    <row r="10" spans="1:22" s="313" customFormat="1" ht="12.75" x14ac:dyDescent="0.2">
      <c r="A10" s="457" t="s">
        <v>857</v>
      </c>
      <c r="B10" s="457" t="s">
        <v>859</v>
      </c>
      <c r="C10" s="314" t="s">
        <v>708</v>
      </c>
      <c r="D10" s="315"/>
      <c r="E10" s="315" t="s">
        <v>720</v>
      </c>
      <c r="F10" s="315" t="s">
        <v>720</v>
      </c>
      <c r="G10" s="315" t="s">
        <v>720</v>
      </c>
      <c r="H10" s="315" t="s">
        <v>720</v>
      </c>
      <c r="I10" s="306">
        <v>15.313836450818609</v>
      </c>
      <c r="J10" s="315" t="s">
        <v>720</v>
      </c>
      <c r="K10" s="315" t="s">
        <v>720</v>
      </c>
      <c r="L10" s="315" t="s">
        <v>720</v>
      </c>
      <c r="M10" s="315" t="s">
        <v>720</v>
      </c>
      <c r="N10" s="315"/>
      <c r="O10" s="315" t="s">
        <v>720</v>
      </c>
      <c r="P10" s="306"/>
      <c r="Q10" s="306"/>
      <c r="R10" s="306">
        <v>2.2895157458205535</v>
      </c>
      <c r="S10" s="315" t="s">
        <v>720</v>
      </c>
      <c r="T10" s="315"/>
      <c r="U10" s="307">
        <f>R10/I10</f>
        <v>0.14950634696755993</v>
      </c>
    </row>
    <row r="11" spans="1:22" s="313" customFormat="1" ht="12.75" x14ac:dyDescent="0.2">
      <c r="A11" s="457" t="s">
        <v>857</v>
      </c>
      <c r="B11" s="457" t="s">
        <v>859</v>
      </c>
      <c r="C11" s="314" t="s">
        <v>709</v>
      </c>
      <c r="D11" s="315"/>
      <c r="E11" s="315" t="s">
        <v>720</v>
      </c>
      <c r="F11" s="315" t="s">
        <v>720</v>
      </c>
      <c r="G11" s="315" t="s">
        <v>720</v>
      </c>
      <c r="H11" s="315" t="s">
        <v>720</v>
      </c>
      <c r="I11" s="306">
        <v>16.652987170072141</v>
      </c>
      <c r="J11" s="315" t="s">
        <v>720</v>
      </c>
      <c r="K11" s="315" t="s">
        <v>720</v>
      </c>
      <c r="L11" s="315" t="s">
        <v>720</v>
      </c>
      <c r="M11" s="315" t="s">
        <v>720</v>
      </c>
      <c r="N11" s="315"/>
      <c r="O11" s="315" t="s">
        <v>720</v>
      </c>
      <c r="P11" s="306"/>
      <c r="Q11" s="306"/>
      <c r="R11" s="306">
        <v>3.6718648753725862</v>
      </c>
      <c r="S11" s="315" t="s">
        <v>720</v>
      </c>
      <c r="T11" s="315"/>
      <c r="U11" s="307">
        <f>R11/I11</f>
        <v>0.22049286640726329</v>
      </c>
    </row>
    <row r="12" spans="1:22" s="313" customFormat="1" ht="12.75" x14ac:dyDescent="0.2">
      <c r="A12" s="457" t="s">
        <v>857</v>
      </c>
      <c r="B12" s="457" t="s">
        <v>859</v>
      </c>
      <c r="C12" s="314" t="s">
        <v>850</v>
      </c>
      <c r="D12" s="315"/>
      <c r="E12" s="315" t="s">
        <v>720</v>
      </c>
      <c r="F12" s="315" t="s">
        <v>720</v>
      </c>
      <c r="G12" s="315" t="s">
        <v>720</v>
      </c>
      <c r="H12" s="315" t="s">
        <v>720</v>
      </c>
      <c r="I12" s="306">
        <v>15.983411810445375</v>
      </c>
      <c r="J12" s="315" t="s">
        <v>720</v>
      </c>
      <c r="K12" s="315" t="s">
        <v>720</v>
      </c>
      <c r="L12" s="315" t="s">
        <v>720</v>
      </c>
      <c r="M12" s="315" t="s">
        <v>720</v>
      </c>
      <c r="N12" s="315"/>
      <c r="O12" s="315" t="s">
        <v>720</v>
      </c>
      <c r="P12" s="306"/>
      <c r="Q12" s="306"/>
      <c r="R12" s="306">
        <v>1.9223292582832952</v>
      </c>
      <c r="S12" s="315" t="s">
        <v>720</v>
      </c>
      <c r="T12" s="315"/>
      <c r="U12" s="307">
        <f>R12/I12</f>
        <v>0.12027027027027028</v>
      </c>
    </row>
    <row r="13" spans="1:22" s="294" customFormat="1" ht="12.75" x14ac:dyDescent="0.2">
      <c r="A13" s="290"/>
      <c r="B13" s="290"/>
      <c r="C13" s="314"/>
    </row>
    <row r="14" spans="1:22" s="294" customFormat="1" ht="12.75" x14ac:dyDescent="0.2">
      <c r="A14" s="290"/>
      <c r="B14" s="290"/>
      <c r="C14" s="289" t="s">
        <v>34</v>
      </c>
      <c r="D14" s="294" t="s">
        <v>710</v>
      </c>
      <c r="E14" s="295">
        <f t="shared" ref="E14:M14" si="0">AVERAGE(E7:E12)</f>
        <v>80.349043155211888</v>
      </c>
      <c r="F14" s="295">
        <f t="shared" si="0"/>
        <v>52.630063213673736</v>
      </c>
      <c r="G14" s="295">
        <f t="shared" si="0"/>
        <v>28.510950797010668</v>
      </c>
      <c r="H14" s="295">
        <f t="shared" si="0"/>
        <v>24.839085921638084</v>
      </c>
      <c r="I14" s="295">
        <f t="shared" si="0"/>
        <v>13.942286923841202</v>
      </c>
      <c r="J14" s="295">
        <f t="shared" si="0"/>
        <v>4.1110487134073468</v>
      </c>
      <c r="K14" s="295">
        <f t="shared" si="0"/>
        <v>1.5529828502311116</v>
      </c>
      <c r="L14" s="295">
        <f t="shared" si="0"/>
        <v>1.410428096246058</v>
      </c>
      <c r="M14" s="295">
        <f t="shared" si="0"/>
        <v>0.19172894437484697</v>
      </c>
      <c r="N14" s="295"/>
      <c r="O14" s="295">
        <f>AVERAGE(O7:O12)</f>
        <v>68.970488701780027</v>
      </c>
      <c r="P14" s="296"/>
      <c r="Q14" s="296"/>
      <c r="R14" s="295">
        <f>AVERAGE(R7:R12)</f>
        <v>2.6279032931588113</v>
      </c>
      <c r="S14" s="295">
        <f>AVERAGE(S7:S12)</f>
        <v>1.4615462150992844</v>
      </c>
      <c r="T14" s="296"/>
      <c r="U14" s="295">
        <f>AVERAGE(U7:U12)</f>
        <v>0.16342316121503117</v>
      </c>
      <c r="V14" s="295">
        <f>AVERAGE(V7:V12)</f>
        <v>9.1738662732254088</v>
      </c>
    </row>
    <row r="15" spans="1:22" s="294" customFormat="1" ht="12.75" x14ac:dyDescent="0.2">
      <c r="A15" s="290"/>
      <c r="B15" s="290"/>
      <c r="C15" s="289" t="s">
        <v>36</v>
      </c>
      <c r="D15" s="294" t="s">
        <v>710</v>
      </c>
      <c r="E15" s="297">
        <f t="shared" ref="E15:O15" si="1">STDEV(E7:E12)/SQRT(E16)</f>
        <v>4.2399043484485865</v>
      </c>
      <c r="F15" s="297">
        <f t="shared" si="1"/>
        <v>2.2664875716297597</v>
      </c>
      <c r="G15" s="297">
        <f t="shared" si="1"/>
        <v>5.8795877095408882</v>
      </c>
      <c r="H15" s="297">
        <f t="shared" si="1"/>
        <v>0.81773270923153896</v>
      </c>
      <c r="I15" s="297">
        <f t="shared" si="1"/>
        <v>0.93943300574071842</v>
      </c>
      <c r="J15" s="297">
        <f t="shared" si="1"/>
        <v>0.11586876999316807</v>
      </c>
      <c r="K15" s="297">
        <f t="shared" si="1"/>
        <v>0.20107379005729473</v>
      </c>
      <c r="L15" s="297">
        <f t="shared" si="1"/>
        <v>8.1172023802692395E-2</v>
      </c>
      <c r="M15" s="297">
        <f t="shared" si="1"/>
        <v>4.8762939666436134E-2</v>
      </c>
      <c r="N15" s="297"/>
      <c r="O15" s="297">
        <f t="shared" si="1"/>
        <v>13.624430660759423</v>
      </c>
      <c r="R15" s="297">
        <f t="shared" ref="R15:S15" si="2">STDEV(R7:R12)/SQRT(R16)</f>
        <v>0.53263443311249459</v>
      </c>
      <c r="S15" s="297">
        <f t="shared" si="2"/>
        <v>0.36585919619643942</v>
      </c>
      <c r="U15" s="297">
        <f t="shared" ref="U15:V15" si="3">STDEV(U7:U12)/SQRT(U16)</f>
        <v>2.975679464821818E-2</v>
      </c>
      <c r="V15" s="297">
        <f t="shared" si="3"/>
        <v>3.1928905073389688</v>
      </c>
    </row>
    <row r="16" spans="1:22" s="294" customFormat="1" ht="12.75" x14ac:dyDescent="0.2">
      <c r="A16" s="290"/>
      <c r="B16" s="290"/>
      <c r="C16" s="289" t="s">
        <v>419</v>
      </c>
      <c r="D16" s="294" t="s">
        <v>710</v>
      </c>
      <c r="E16" s="294">
        <f t="shared" ref="E16:O16" si="4">COUNT(E7:E12)</f>
        <v>3</v>
      </c>
      <c r="F16" s="294">
        <f t="shared" si="4"/>
        <v>3</v>
      </c>
      <c r="G16" s="294">
        <f t="shared" si="4"/>
        <v>3</v>
      </c>
      <c r="H16" s="294">
        <f t="shared" si="4"/>
        <v>3</v>
      </c>
      <c r="I16" s="294">
        <f t="shared" si="4"/>
        <v>6</v>
      </c>
      <c r="J16" s="294">
        <f t="shared" si="4"/>
        <v>3</v>
      </c>
      <c r="K16" s="294">
        <f t="shared" si="4"/>
        <v>3</v>
      </c>
      <c r="L16" s="294">
        <f t="shared" si="4"/>
        <v>3</v>
      </c>
      <c r="M16" s="294">
        <f t="shared" si="4"/>
        <v>3</v>
      </c>
      <c r="O16" s="294">
        <f t="shared" si="4"/>
        <v>3</v>
      </c>
      <c r="R16" s="294">
        <f t="shared" ref="R16:S16" si="5">COUNT(R7:R12)</f>
        <v>3</v>
      </c>
      <c r="S16" s="294">
        <f t="shared" si="5"/>
        <v>3</v>
      </c>
      <c r="U16" s="294">
        <f t="shared" ref="U16:V16" si="6">COUNT(U7:U12)</f>
        <v>3</v>
      </c>
      <c r="V16" s="294">
        <f t="shared" si="6"/>
        <v>3</v>
      </c>
    </row>
    <row r="17" spans="1:22" s="294" customFormat="1" ht="12.75" x14ac:dyDescent="0.2">
      <c r="A17" s="290"/>
      <c r="B17" s="290"/>
      <c r="C17" s="290"/>
    </row>
    <row r="18" spans="1:22" s="294" customFormat="1" ht="12.75" x14ac:dyDescent="0.2">
      <c r="A18" s="290"/>
      <c r="B18" s="290"/>
      <c r="C18" s="302" t="s">
        <v>34</v>
      </c>
      <c r="D18" s="308" t="s">
        <v>729</v>
      </c>
      <c r="E18" s="309"/>
      <c r="F18" s="309"/>
      <c r="G18" s="309"/>
      <c r="H18" s="309"/>
      <c r="I18" s="309">
        <f>AVERAGE(I7:I9)</f>
        <v>11.901162037237029</v>
      </c>
      <c r="J18" s="309"/>
      <c r="K18" s="309"/>
      <c r="L18" s="309"/>
      <c r="M18" s="309">
        <f>AVERAGE(M7:M9)</f>
        <v>0.19172894437484697</v>
      </c>
      <c r="N18" s="309"/>
      <c r="O18" s="309">
        <f>AVERAGE(O7:O9)</f>
        <v>68.970488701780027</v>
      </c>
      <c r="P18" s="296"/>
      <c r="Q18" s="296"/>
      <c r="R18" s="310"/>
      <c r="S18" s="309">
        <f>AVERAGE(S7:S9)</f>
        <v>1.4615462150992844</v>
      </c>
      <c r="T18" s="296"/>
      <c r="U18" s="310"/>
      <c r="V18" s="309">
        <f>AVERAGE(V7:V9)</f>
        <v>9.1738662732254088</v>
      </c>
    </row>
    <row r="19" spans="1:22" s="294" customFormat="1" ht="12.75" x14ac:dyDescent="0.2">
      <c r="A19" s="290"/>
      <c r="B19" s="290"/>
      <c r="C19" s="302" t="s">
        <v>36</v>
      </c>
      <c r="D19" s="308" t="s">
        <v>729</v>
      </c>
      <c r="E19" s="311"/>
      <c r="F19" s="311"/>
      <c r="G19" s="311"/>
      <c r="H19" s="311"/>
      <c r="I19" s="311">
        <f>STDEV(I7:I9)/SQRT(I20)</f>
        <v>0.31150816669955422</v>
      </c>
      <c r="J19" s="311"/>
      <c r="K19" s="311"/>
      <c r="L19" s="311"/>
      <c r="M19" s="311">
        <f>STDEV(M7:M9)/SQRT(M20)</f>
        <v>4.8762939666436134E-2</v>
      </c>
      <c r="N19" s="311"/>
      <c r="O19" s="311">
        <f>STDEV(O7:O9)/SQRT(O20)</f>
        <v>13.624430660759423</v>
      </c>
      <c r="R19" s="312"/>
      <c r="S19" s="311">
        <f>STDEV(S7:S9)/SQRT(S20)</f>
        <v>0.36585919619643942</v>
      </c>
      <c r="U19" s="312"/>
      <c r="V19" s="311">
        <f>STDEV(V7:V9)/SQRT(V20)</f>
        <v>3.1928905073389688</v>
      </c>
    </row>
    <row r="20" spans="1:22" s="294" customFormat="1" ht="12.75" x14ac:dyDescent="0.2">
      <c r="A20" s="290"/>
      <c r="B20" s="290"/>
      <c r="C20" s="302" t="s">
        <v>419</v>
      </c>
      <c r="D20" s="308" t="s">
        <v>729</v>
      </c>
      <c r="E20" s="308"/>
      <c r="F20" s="308"/>
      <c r="G20" s="308"/>
      <c r="H20" s="308"/>
      <c r="I20" s="308">
        <f>COUNT(I7:I9)</f>
        <v>3</v>
      </c>
      <c r="J20" s="308"/>
      <c r="K20" s="308"/>
      <c r="L20" s="308"/>
      <c r="M20" s="308">
        <f>COUNT(M7:M9)</f>
        <v>3</v>
      </c>
      <c r="N20" s="308"/>
      <c r="O20" s="308">
        <f>COUNT(O7:O9)</f>
        <v>3</v>
      </c>
      <c r="R20" s="313"/>
      <c r="S20" s="308">
        <f>COUNT(S7:S9)</f>
        <v>3</v>
      </c>
      <c r="U20" s="313"/>
      <c r="V20" s="308">
        <f>COUNT(V7:V9)</f>
        <v>3</v>
      </c>
    </row>
    <row r="21" spans="1:22" s="294" customFormat="1" ht="12.75" x14ac:dyDescent="0.2">
      <c r="A21" s="290"/>
      <c r="B21" s="290"/>
      <c r="C21" s="289"/>
    </row>
    <row r="22" spans="1:22" s="294" customFormat="1" ht="12.75" x14ac:dyDescent="0.2">
      <c r="A22" s="290"/>
      <c r="B22" s="290"/>
      <c r="C22" s="289" t="s">
        <v>34</v>
      </c>
      <c r="D22" s="294" t="s">
        <v>730</v>
      </c>
      <c r="E22" s="295"/>
      <c r="F22" s="295"/>
      <c r="G22" s="295"/>
      <c r="H22" s="295"/>
      <c r="I22" s="310">
        <f>AVERAGE(I10:I13)</f>
        <v>15.983411810445375</v>
      </c>
      <c r="J22" s="295"/>
      <c r="K22" s="295"/>
      <c r="L22" s="295"/>
      <c r="M22" s="309"/>
      <c r="N22" s="309"/>
      <c r="O22" s="295"/>
      <c r="P22" s="296"/>
      <c r="Q22" s="296"/>
      <c r="R22" s="310">
        <f>AVERAGE(R10:R13)</f>
        <v>2.6279032931588113</v>
      </c>
      <c r="S22" s="309"/>
      <c r="T22" s="296"/>
      <c r="U22" s="310">
        <f>AVERAGE(U10:U13)</f>
        <v>0.16342316121503117</v>
      </c>
      <c r="V22" s="309"/>
    </row>
    <row r="23" spans="1:22" s="294" customFormat="1" ht="12.75" x14ac:dyDescent="0.2">
      <c r="A23" s="290"/>
      <c r="B23" s="290"/>
      <c r="C23" s="289" t="s">
        <v>36</v>
      </c>
      <c r="D23" s="294" t="s">
        <v>730</v>
      </c>
      <c r="E23" s="297"/>
      <c r="F23" s="297"/>
      <c r="G23" s="297"/>
      <c r="H23" s="297"/>
      <c r="I23" s="312">
        <f>STDEV(I10:I13)/SQRT(I24)</f>
        <v>0.3865795141232537</v>
      </c>
      <c r="J23" s="297"/>
      <c r="K23" s="297"/>
      <c r="L23" s="297"/>
      <c r="M23" s="311"/>
      <c r="N23" s="311"/>
      <c r="O23" s="297"/>
      <c r="R23" s="312">
        <f>STDEV(R10:R13)/SQRT(R24)</f>
        <v>0.53263443311249459</v>
      </c>
      <c r="S23" s="311"/>
      <c r="U23" s="312">
        <f>STDEV(U10:U13)/SQRT(U24)</f>
        <v>2.975679464821818E-2</v>
      </c>
      <c r="V23" s="311"/>
    </row>
    <row r="24" spans="1:22" s="294" customFormat="1" ht="12.75" x14ac:dyDescent="0.2">
      <c r="A24" s="290"/>
      <c r="B24" s="290"/>
      <c r="C24" s="289" t="s">
        <v>419</v>
      </c>
      <c r="D24" s="294" t="s">
        <v>730</v>
      </c>
      <c r="I24" s="313">
        <f>COUNT(I10:I13)</f>
        <v>3</v>
      </c>
      <c r="M24" s="308"/>
      <c r="N24" s="308"/>
      <c r="R24" s="313">
        <f>COUNT(R10:R13)</f>
        <v>3</v>
      </c>
      <c r="S24" s="308"/>
      <c r="U24" s="313">
        <f>COUNT(U10:U13)</f>
        <v>3</v>
      </c>
      <c r="V24" s="308"/>
    </row>
    <row r="25" spans="1:22" s="294" customFormat="1" ht="12.75" x14ac:dyDescent="0.2">
      <c r="A25" s="290"/>
      <c r="B25" s="290"/>
      <c r="C25" s="290"/>
    </row>
    <row r="26" spans="1:22" s="294" customFormat="1" ht="12.75" x14ac:dyDescent="0.2">
      <c r="A26" s="290"/>
      <c r="B26" s="290"/>
      <c r="C26" s="290"/>
    </row>
    <row r="27" spans="1:22" s="294" customFormat="1" ht="12.75" x14ac:dyDescent="0.2">
      <c r="A27" s="290"/>
      <c r="B27" s="290"/>
      <c r="C27" s="290"/>
    </row>
    <row r="28" spans="1:22" s="294" customFormat="1" ht="15" x14ac:dyDescent="0.25">
      <c r="A28" s="288" t="s">
        <v>815</v>
      </c>
      <c r="B28" s="290"/>
      <c r="C28" s="290"/>
    </row>
    <row r="29" spans="1:22" s="294" customFormat="1" ht="12.75" x14ac:dyDescent="0.2">
      <c r="A29" s="290"/>
      <c r="B29" s="290"/>
      <c r="C29" s="289"/>
      <c r="D29" s="299" t="s">
        <v>718</v>
      </c>
      <c r="E29" s="299" t="s">
        <v>698</v>
      </c>
      <c r="F29" s="300" t="s">
        <v>698</v>
      </c>
      <c r="G29" s="300" t="s">
        <v>698</v>
      </c>
      <c r="H29" s="300" t="s">
        <v>698</v>
      </c>
      <c r="I29" s="300" t="s">
        <v>698</v>
      </c>
      <c r="J29" s="300" t="s">
        <v>698</v>
      </c>
      <c r="K29" s="300" t="s">
        <v>698</v>
      </c>
      <c r="L29" s="300" t="s">
        <v>698</v>
      </c>
      <c r="M29" s="300" t="s">
        <v>698</v>
      </c>
      <c r="N29" s="300"/>
      <c r="O29" s="300" t="s">
        <v>698</v>
      </c>
      <c r="P29" s="300"/>
      <c r="Q29" s="300"/>
      <c r="R29" s="300" t="s">
        <v>703</v>
      </c>
      <c r="S29" s="300" t="s">
        <v>703</v>
      </c>
      <c r="T29" s="299"/>
      <c r="U29" s="301" t="s">
        <v>704</v>
      </c>
      <c r="V29" s="301" t="s">
        <v>704</v>
      </c>
    </row>
    <row r="30" spans="1:22" s="294" customFormat="1" ht="12.75" x14ac:dyDescent="0.2">
      <c r="A30" s="290"/>
      <c r="B30" s="290"/>
      <c r="C30" s="290"/>
      <c r="D30" s="299" t="s">
        <v>719</v>
      </c>
      <c r="E30" s="299" t="s">
        <v>617</v>
      </c>
      <c r="F30" s="300" t="s">
        <v>613</v>
      </c>
      <c r="G30" s="300" t="s">
        <v>614</v>
      </c>
      <c r="H30" s="300" t="s">
        <v>699</v>
      </c>
      <c r="I30" s="300" t="s">
        <v>700</v>
      </c>
      <c r="J30" s="300" t="s">
        <v>701</v>
      </c>
      <c r="K30" s="300" t="s">
        <v>520</v>
      </c>
      <c r="L30" s="300" t="s">
        <v>702</v>
      </c>
      <c r="M30" s="300" t="s">
        <v>521</v>
      </c>
      <c r="N30" s="300"/>
      <c r="O30" s="300" t="s">
        <v>728</v>
      </c>
      <c r="P30" s="300"/>
      <c r="Q30" s="300"/>
      <c r="R30" s="300" t="s">
        <v>700</v>
      </c>
      <c r="S30" s="300" t="s">
        <v>521</v>
      </c>
      <c r="T30" s="299"/>
      <c r="U30" s="301" t="s">
        <v>700</v>
      </c>
      <c r="V30" s="301" t="s">
        <v>521</v>
      </c>
    </row>
    <row r="31" spans="1:22" s="294" customFormat="1" ht="12.75" x14ac:dyDescent="0.2">
      <c r="A31" s="289" t="s">
        <v>855</v>
      </c>
      <c r="B31" s="289" t="s">
        <v>856</v>
      </c>
      <c r="C31" s="289" t="s">
        <v>693</v>
      </c>
      <c r="D31" s="285"/>
      <c r="E31" s="285"/>
      <c r="F31" s="286"/>
      <c r="G31" s="286"/>
      <c r="H31" s="286"/>
      <c r="I31" s="286"/>
      <c r="J31" s="286"/>
      <c r="K31" s="286"/>
      <c r="L31" s="286"/>
      <c r="M31" s="286"/>
      <c r="N31" s="286"/>
      <c r="O31" s="286"/>
      <c r="P31" s="286"/>
      <c r="Q31" s="286"/>
      <c r="R31" s="286"/>
      <c r="S31" s="286"/>
      <c r="T31" s="285"/>
      <c r="U31" s="287"/>
    </row>
    <row r="32" spans="1:22" s="308" customFormat="1" ht="12.75" x14ac:dyDescent="0.2">
      <c r="A32" s="456" t="s">
        <v>860</v>
      </c>
      <c r="B32" s="456" t="s">
        <v>858</v>
      </c>
      <c r="C32" s="302" t="s">
        <v>711</v>
      </c>
      <c r="D32" s="303"/>
      <c r="E32" s="303" t="s">
        <v>720</v>
      </c>
      <c r="F32" s="304">
        <v>22.031189252235517</v>
      </c>
      <c r="G32" s="304">
        <v>30.238887208950711</v>
      </c>
      <c r="H32" s="304">
        <v>28.294958745518162</v>
      </c>
      <c r="I32" s="304">
        <v>14.385070629400838</v>
      </c>
      <c r="J32" s="304">
        <v>5.1622100306708711</v>
      </c>
      <c r="K32" s="304">
        <v>1.9050498941638947</v>
      </c>
      <c r="L32" s="304">
        <v>2.2895157458205535</v>
      </c>
      <c r="M32" s="304">
        <v>0.38014601062680892</v>
      </c>
      <c r="N32" s="304"/>
      <c r="O32" s="304">
        <f>I32/M32</f>
        <v>37.840909090909093</v>
      </c>
      <c r="P32" s="304"/>
      <c r="Q32" s="304"/>
      <c r="R32" s="303" t="s">
        <v>720</v>
      </c>
      <c r="S32" s="304">
        <v>0.60909758520886426</v>
      </c>
      <c r="T32" s="303"/>
      <c r="V32" s="305">
        <f>S32/M32</f>
        <v>1.6022727272727273</v>
      </c>
    </row>
    <row r="33" spans="1:22" s="308" customFormat="1" ht="12.75" x14ac:dyDescent="0.2">
      <c r="A33" s="456" t="s">
        <v>860</v>
      </c>
      <c r="B33" s="456" t="s">
        <v>858</v>
      </c>
      <c r="C33" s="302" t="s">
        <v>712</v>
      </c>
      <c r="D33" s="303"/>
      <c r="E33" s="303" t="s">
        <v>720</v>
      </c>
      <c r="F33" s="304">
        <v>21.815197200743011</v>
      </c>
      <c r="G33" s="304">
        <v>20.540844096937231</v>
      </c>
      <c r="H33" s="304">
        <v>28.294958745518162</v>
      </c>
      <c r="I33" s="304">
        <v>15.033046783878353</v>
      </c>
      <c r="J33" s="304">
        <v>6.479761544775152</v>
      </c>
      <c r="K33" s="304">
        <v>1.874811006954944</v>
      </c>
      <c r="L33" s="304">
        <v>1.9741673506414963</v>
      </c>
      <c r="M33" s="304">
        <v>0.6155773467536394</v>
      </c>
      <c r="N33" s="304"/>
      <c r="O33" s="304">
        <f>I33/M33</f>
        <v>24.421052631578949</v>
      </c>
      <c r="P33" s="304"/>
      <c r="Q33" s="304"/>
      <c r="R33" s="303" t="s">
        <v>720</v>
      </c>
      <c r="S33" s="304">
        <v>0.47086267225366107</v>
      </c>
      <c r="T33" s="303"/>
      <c r="V33" s="305">
        <f>S33/M33</f>
        <v>0.76491228070175443</v>
      </c>
    </row>
    <row r="34" spans="1:22" s="308" customFormat="1" ht="12.75" x14ac:dyDescent="0.2">
      <c r="A34" s="456" t="s">
        <v>860</v>
      </c>
      <c r="B34" s="456" t="s">
        <v>858</v>
      </c>
      <c r="C34" s="302" t="s">
        <v>713</v>
      </c>
      <c r="D34" s="303"/>
      <c r="E34" s="303" t="s">
        <v>720</v>
      </c>
      <c r="F34" s="304" t="s">
        <v>714</v>
      </c>
      <c r="G34" s="304" t="s">
        <v>714</v>
      </c>
      <c r="H34" s="304" t="s">
        <v>714</v>
      </c>
      <c r="I34" s="304" t="s">
        <v>714</v>
      </c>
      <c r="J34" s="304" t="s">
        <v>714</v>
      </c>
      <c r="K34" s="304" t="s">
        <v>714</v>
      </c>
      <c r="L34" s="304" t="s">
        <v>714</v>
      </c>
      <c r="M34" s="304" t="s">
        <v>714</v>
      </c>
      <c r="N34" s="304"/>
      <c r="O34" s="304" t="s">
        <v>714</v>
      </c>
      <c r="P34" s="304"/>
      <c r="Q34" s="304"/>
      <c r="R34" s="303" t="s">
        <v>720</v>
      </c>
      <c r="S34" s="304" t="s">
        <v>714</v>
      </c>
      <c r="T34" s="303"/>
      <c r="V34" s="305" t="s">
        <v>714</v>
      </c>
    </row>
    <row r="35" spans="1:22" s="313" customFormat="1" ht="12.75" x14ac:dyDescent="0.2">
      <c r="A35" s="457" t="s">
        <v>860</v>
      </c>
      <c r="B35" s="457" t="s">
        <v>859</v>
      </c>
      <c r="C35" s="314" t="s">
        <v>715</v>
      </c>
      <c r="D35" s="315"/>
      <c r="E35" s="315" t="s">
        <v>720</v>
      </c>
      <c r="F35" s="315" t="s">
        <v>720</v>
      </c>
      <c r="G35" s="315" t="s">
        <v>720</v>
      </c>
      <c r="H35" s="315" t="s">
        <v>720</v>
      </c>
      <c r="I35" s="306">
        <v>14.212276988206833</v>
      </c>
      <c r="J35" s="315" t="s">
        <v>720</v>
      </c>
      <c r="K35" s="315" t="s">
        <v>720</v>
      </c>
      <c r="L35" s="315" t="s">
        <v>720</v>
      </c>
      <c r="M35" s="315" t="s">
        <v>720</v>
      </c>
      <c r="N35" s="315"/>
      <c r="O35" s="315" t="s">
        <v>720</v>
      </c>
      <c r="P35" s="306"/>
      <c r="Q35" s="306"/>
      <c r="R35" s="306">
        <v>0.28078966694025659</v>
      </c>
      <c r="S35" s="315" t="s">
        <v>720</v>
      </c>
      <c r="T35" s="315"/>
      <c r="U35" s="307">
        <f>R35/I35</f>
        <v>1.9756838905775075E-2</v>
      </c>
    </row>
    <row r="36" spans="1:22" s="313" customFormat="1" ht="12.75" x14ac:dyDescent="0.2">
      <c r="A36" s="457" t="s">
        <v>860</v>
      </c>
      <c r="B36" s="457" t="s">
        <v>859</v>
      </c>
      <c r="C36" s="314" t="s">
        <v>716</v>
      </c>
      <c r="D36" s="315"/>
      <c r="E36" s="315" t="s">
        <v>720</v>
      </c>
      <c r="F36" s="315" t="s">
        <v>720</v>
      </c>
      <c r="G36" s="315" t="s">
        <v>720</v>
      </c>
      <c r="H36" s="315" t="s">
        <v>720</v>
      </c>
      <c r="I36" s="306">
        <v>13.65069765432632</v>
      </c>
      <c r="J36" s="315" t="s">
        <v>720</v>
      </c>
      <c r="K36" s="315" t="s">
        <v>720</v>
      </c>
      <c r="L36" s="315" t="s">
        <v>720</v>
      </c>
      <c r="M36" s="315" t="s">
        <v>720</v>
      </c>
      <c r="N36" s="315"/>
      <c r="O36" s="315" t="s">
        <v>720</v>
      </c>
      <c r="P36" s="306"/>
      <c r="Q36" s="306"/>
      <c r="R36" s="306">
        <v>0.34342736187308304</v>
      </c>
      <c r="S36" s="315" t="s">
        <v>720</v>
      </c>
      <c r="T36" s="315"/>
      <c r="U36" s="307">
        <f>R36/I36</f>
        <v>2.5158227848101265E-2</v>
      </c>
    </row>
    <row r="37" spans="1:22" s="313" customFormat="1" ht="12.75" x14ac:dyDescent="0.2">
      <c r="A37" s="457" t="s">
        <v>860</v>
      </c>
      <c r="B37" s="457" t="s">
        <v>859</v>
      </c>
      <c r="C37" s="314" t="s">
        <v>717</v>
      </c>
      <c r="D37" s="315"/>
      <c r="E37" s="315" t="s">
        <v>720</v>
      </c>
      <c r="F37" s="315" t="s">
        <v>720</v>
      </c>
      <c r="G37" s="315" t="s">
        <v>720</v>
      </c>
      <c r="H37" s="315" t="s">
        <v>720</v>
      </c>
      <c r="I37" s="306">
        <v>17.581752991489914</v>
      </c>
      <c r="J37" s="315" t="s">
        <v>720</v>
      </c>
      <c r="K37" s="315" t="s">
        <v>720</v>
      </c>
      <c r="L37" s="315" t="s">
        <v>720</v>
      </c>
      <c r="M37" s="315" t="s">
        <v>720</v>
      </c>
      <c r="N37" s="315"/>
      <c r="O37" s="315" t="s">
        <v>720</v>
      </c>
      <c r="P37" s="306"/>
      <c r="Q37" s="306"/>
      <c r="R37" s="306">
        <v>0.85748844442524508</v>
      </c>
      <c r="S37" s="315" t="s">
        <v>720</v>
      </c>
      <c r="T37" s="315"/>
      <c r="U37" s="307">
        <f>R37/I37</f>
        <v>4.8771498771498764E-2</v>
      </c>
    </row>
    <row r="38" spans="1:22" s="294" customFormat="1" ht="12.75" x14ac:dyDescent="0.2">
      <c r="A38" s="290"/>
      <c r="B38" s="290"/>
      <c r="C38" s="290"/>
    </row>
    <row r="39" spans="1:22" s="294" customFormat="1" ht="12.75" x14ac:dyDescent="0.2">
      <c r="A39" s="290"/>
      <c r="B39" s="290"/>
      <c r="C39" s="289" t="s">
        <v>34</v>
      </c>
      <c r="D39" s="294" t="s">
        <v>710</v>
      </c>
      <c r="E39" s="295" t="s">
        <v>731</v>
      </c>
      <c r="F39" s="295">
        <f t="shared" ref="F39:M39" si="7">AVERAGE(F32:F37)</f>
        <v>21.923193226489264</v>
      </c>
      <c r="G39" s="295">
        <f t="shared" si="7"/>
        <v>25.389865652943971</v>
      </c>
      <c r="H39" s="295">
        <f t="shared" si="7"/>
        <v>28.294958745518162</v>
      </c>
      <c r="I39" s="295">
        <f t="shared" si="7"/>
        <v>14.972569009460452</v>
      </c>
      <c r="J39" s="295">
        <f t="shared" si="7"/>
        <v>5.8209857877230116</v>
      </c>
      <c r="K39" s="295">
        <f t="shared" si="7"/>
        <v>1.8899304505594192</v>
      </c>
      <c r="L39" s="295">
        <f t="shared" si="7"/>
        <v>2.1318415482310247</v>
      </c>
      <c r="M39" s="295">
        <f t="shared" si="7"/>
        <v>0.49786167869022413</v>
      </c>
      <c r="N39" s="295"/>
      <c r="O39" s="295">
        <f>AVERAGE(O32:O37)</f>
        <v>31.130980861244019</v>
      </c>
      <c r="P39" s="296"/>
      <c r="Q39" s="296"/>
      <c r="R39" s="295">
        <f>AVERAGE(R32:R37)</f>
        <v>0.49390182441286151</v>
      </c>
      <c r="S39" s="295">
        <f>AVERAGE(S32:S37)</f>
        <v>0.53998012873126267</v>
      </c>
      <c r="T39" s="296"/>
      <c r="U39" s="295">
        <f>AVERAGE(U32:U37)</f>
        <v>3.1228855175125036E-2</v>
      </c>
      <c r="V39" s="295">
        <f>AVERAGE(V32:V37)</f>
        <v>1.1835925039872408</v>
      </c>
    </row>
    <row r="40" spans="1:22" s="294" customFormat="1" ht="12.75" x14ac:dyDescent="0.2">
      <c r="A40" s="290"/>
      <c r="B40" s="290"/>
      <c r="C40" s="289" t="s">
        <v>36</v>
      </c>
      <c r="D40" s="294" t="s">
        <v>710</v>
      </c>
      <c r="E40" s="297" t="s">
        <v>731</v>
      </c>
      <c r="F40" s="297">
        <f t="shared" ref="F40:O40" si="8">STDEV(F32:F37)/SQRT(F41)</f>
        <v>0.1079960257462531</v>
      </c>
      <c r="G40" s="297">
        <f t="shared" si="8"/>
        <v>4.84902155600673</v>
      </c>
      <c r="H40" s="297">
        <f t="shared" si="8"/>
        <v>0</v>
      </c>
      <c r="I40" s="297">
        <f t="shared" si="8"/>
        <v>0.68855068066760317</v>
      </c>
      <c r="J40" s="297">
        <f t="shared" si="8"/>
        <v>0.6587757570521412</v>
      </c>
      <c r="K40" s="297">
        <f t="shared" si="8"/>
        <v>1.5119443604475369E-2</v>
      </c>
      <c r="L40" s="297">
        <f t="shared" si="8"/>
        <v>0.15767419758952858</v>
      </c>
      <c r="M40" s="297">
        <f t="shared" si="8"/>
        <v>0.11771566806341525</v>
      </c>
      <c r="N40" s="297"/>
      <c r="O40" s="297">
        <f t="shared" si="8"/>
        <v>6.7099282296650751</v>
      </c>
      <c r="R40" s="297">
        <f t="shared" ref="R40:S40" si="9">STDEV(R32:R37)/SQRT(R41)</f>
        <v>0.18269035086328136</v>
      </c>
      <c r="S40" s="297">
        <f t="shared" si="9"/>
        <v>6.9117456477601549E-2</v>
      </c>
      <c r="U40" s="297">
        <f t="shared" ref="U40:V40" si="10">STDEV(U32:U37)/SQRT(U41)</f>
        <v>8.9088347327922219E-3</v>
      </c>
      <c r="V40" s="297">
        <f t="shared" si="10"/>
        <v>0.41868022328548665</v>
      </c>
    </row>
    <row r="41" spans="1:22" s="294" customFormat="1" ht="12.75" x14ac:dyDescent="0.2">
      <c r="A41" s="290"/>
      <c r="B41" s="290"/>
      <c r="C41" s="289" t="s">
        <v>419</v>
      </c>
      <c r="D41" s="294" t="s">
        <v>710</v>
      </c>
      <c r="E41" s="297" t="s">
        <v>731</v>
      </c>
      <c r="F41" s="294">
        <f t="shared" ref="F41:O41" si="11">COUNT(F32:F37)</f>
        <v>2</v>
      </c>
      <c r="G41" s="294">
        <f t="shared" si="11"/>
        <v>2</v>
      </c>
      <c r="H41" s="294">
        <f t="shared" si="11"/>
        <v>2</v>
      </c>
      <c r="I41" s="294">
        <f t="shared" si="11"/>
        <v>5</v>
      </c>
      <c r="J41" s="294">
        <f t="shared" si="11"/>
        <v>2</v>
      </c>
      <c r="K41" s="294">
        <f t="shared" si="11"/>
        <v>2</v>
      </c>
      <c r="L41" s="294">
        <f t="shared" si="11"/>
        <v>2</v>
      </c>
      <c r="M41" s="294">
        <f t="shared" si="11"/>
        <v>2</v>
      </c>
      <c r="O41" s="294">
        <f t="shared" si="11"/>
        <v>2</v>
      </c>
      <c r="R41" s="294">
        <f t="shared" ref="R41:S41" si="12">COUNT(R32:R37)</f>
        <v>3</v>
      </c>
      <c r="S41" s="294">
        <f t="shared" si="12"/>
        <v>2</v>
      </c>
      <c r="U41" s="294">
        <f t="shared" ref="U41:V41" si="13">COUNT(U32:U37)</f>
        <v>3</v>
      </c>
      <c r="V41" s="294">
        <f t="shared" si="13"/>
        <v>2</v>
      </c>
    </row>
    <row r="42" spans="1:22" s="294" customFormat="1" ht="12.75" x14ac:dyDescent="0.2">
      <c r="A42" s="290"/>
      <c r="B42" s="290"/>
      <c r="C42" s="290"/>
    </row>
    <row r="43" spans="1:22" s="294" customFormat="1" ht="12.75" x14ac:dyDescent="0.2">
      <c r="A43" s="290"/>
      <c r="B43" s="290"/>
      <c r="C43" s="302" t="s">
        <v>34</v>
      </c>
      <c r="D43" s="308" t="s">
        <v>729</v>
      </c>
      <c r="E43" s="309"/>
      <c r="F43" s="309"/>
      <c r="G43" s="309"/>
      <c r="H43" s="309"/>
      <c r="I43" s="309">
        <f>AVERAGE(I32:I34)</f>
        <v>14.709058706639595</v>
      </c>
      <c r="J43" s="309"/>
      <c r="K43" s="309"/>
      <c r="L43" s="309"/>
      <c r="M43" s="309">
        <f>AVERAGE(M32:M34)</f>
        <v>0.49786167869022413</v>
      </c>
      <c r="N43" s="309"/>
      <c r="O43" s="309">
        <f>AVERAGE(O32:O34)</f>
        <v>31.130980861244019</v>
      </c>
      <c r="P43" s="296"/>
      <c r="Q43" s="296"/>
      <c r="R43" s="310"/>
      <c r="S43" s="309">
        <f>AVERAGE(S32:S34)</f>
        <v>0.53998012873126267</v>
      </c>
      <c r="T43" s="296"/>
      <c r="U43" s="310"/>
      <c r="V43" s="309">
        <f>AVERAGE(V32:V34)</f>
        <v>1.1835925039872408</v>
      </c>
    </row>
    <row r="44" spans="1:22" s="294" customFormat="1" ht="12.75" x14ac:dyDescent="0.2">
      <c r="A44" s="290"/>
      <c r="B44" s="290"/>
      <c r="C44" s="302" t="s">
        <v>36</v>
      </c>
      <c r="D44" s="308" t="s">
        <v>729</v>
      </c>
      <c r="E44" s="311"/>
      <c r="F44" s="311"/>
      <c r="G44" s="311"/>
      <c r="H44" s="311"/>
      <c r="I44" s="311">
        <f>STDEV(I32:I34)/SQRT(I45)</f>
        <v>0.32398807723875755</v>
      </c>
      <c r="J44" s="311"/>
      <c r="K44" s="311"/>
      <c r="L44" s="311"/>
      <c r="M44" s="311">
        <f>STDEV(M32:M34)/SQRT(M45)</f>
        <v>0.11771566806341525</v>
      </c>
      <c r="N44" s="311"/>
      <c r="O44" s="311">
        <f>STDEV(O32:O34)/SQRT(O45)</f>
        <v>6.7099282296650751</v>
      </c>
      <c r="R44" s="312"/>
      <c r="S44" s="311">
        <f>STDEV(S32:S34)/SQRT(S45)</f>
        <v>6.9117456477601549E-2</v>
      </c>
      <c r="U44" s="312"/>
      <c r="V44" s="311">
        <f>STDEV(V32:V34)/SQRT(V45)</f>
        <v>0.41868022328548665</v>
      </c>
    </row>
    <row r="45" spans="1:22" s="294" customFormat="1" ht="12.75" x14ac:dyDescent="0.2">
      <c r="A45" s="290"/>
      <c r="B45" s="290"/>
      <c r="C45" s="302" t="s">
        <v>419</v>
      </c>
      <c r="D45" s="308" t="s">
        <v>729</v>
      </c>
      <c r="E45" s="308"/>
      <c r="F45" s="308"/>
      <c r="G45" s="308"/>
      <c r="H45" s="308"/>
      <c r="I45" s="308">
        <f>COUNT(I32:I34)</f>
        <v>2</v>
      </c>
      <c r="J45" s="308"/>
      <c r="K45" s="308"/>
      <c r="L45" s="308"/>
      <c r="M45" s="308">
        <f>COUNT(M32:M34)</f>
        <v>2</v>
      </c>
      <c r="N45" s="308"/>
      <c r="O45" s="308">
        <f>COUNT(O32:O34)</f>
        <v>2</v>
      </c>
      <c r="R45" s="313"/>
      <c r="S45" s="308">
        <f>COUNT(S32:S34)</f>
        <v>2</v>
      </c>
      <c r="U45" s="313"/>
      <c r="V45" s="308">
        <f>COUNT(V32:V34)</f>
        <v>2</v>
      </c>
    </row>
    <row r="46" spans="1:22" s="294" customFormat="1" ht="12.75" x14ac:dyDescent="0.2">
      <c r="A46" s="290"/>
      <c r="B46" s="290"/>
      <c r="C46" s="289"/>
    </row>
    <row r="47" spans="1:22" s="294" customFormat="1" ht="12.75" x14ac:dyDescent="0.2">
      <c r="A47" s="290"/>
      <c r="B47" s="290"/>
      <c r="C47" s="289" t="s">
        <v>34</v>
      </c>
      <c r="D47" s="294" t="s">
        <v>730</v>
      </c>
      <c r="E47" s="295"/>
      <c r="F47" s="295"/>
      <c r="G47" s="295"/>
      <c r="H47" s="295"/>
      <c r="I47" s="310">
        <f>AVERAGE(I35:I38)</f>
        <v>15.148242544674355</v>
      </c>
      <c r="J47" s="295"/>
      <c r="K47" s="295"/>
      <c r="L47" s="295"/>
      <c r="M47" s="309"/>
      <c r="N47" s="309"/>
      <c r="O47" s="295"/>
      <c r="P47" s="296"/>
      <c r="Q47" s="296"/>
      <c r="R47" s="310">
        <f>AVERAGE(R35:R38)</f>
        <v>0.49390182441286151</v>
      </c>
      <c r="S47" s="309"/>
      <c r="T47" s="296"/>
      <c r="U47" s="310">
        <f>AVERAGE(U35:U38)</f>
        <v>3.1228855175125036E-2</v>
      </c>
      <c r="V47" s="309"/>
    </row>
    <row r="48" spans="1:22" s="294" customFormat="1" ht="12.75" x14ac:dyDescent="0.2">
      <c r="A48" s="290"/>
      <c r="B48" s="290"/>
      <c r="C48" s="289" t="s">
        <v>36</v>
      </c>
      <c r="D48" s="294" t="s">
        <v>730</v>
      </c>
      <c r="E48" s="297"/>
      <c r="F48" s="297"/>
      <c r="G48" s="297"/>
      <c r="H48" s="297"/>
      <c r="I48" s="312">
        <f>STDEV(I35:I38)/SQRT(I49)</f>
        <v>1.2275073194799824</v>
      </c>
      <c r="J48" s="297"/>
      <c r="K48" s="297"/>
      <c r="L48" s="297"/>
      <c r="M48" s="311"/>
      <c r="N48" s="311"/>
      <c r="O48" s="297"/>
      <c r="R48" s="312">
        <f>STDEV(R35:R38)/SQRT(R49)</f>
        <v>0.18269035086328136</v>
      </c>
      <c r="S48" s="311"/>
      <c r="U48" s="312">
        <f>STDEV(U35:U38)/SQRT(U49)</f>
        <v>8.9088347327922219E-3</v>
      </c>
      <c r="V48" s="311"/>
    </row>
    <row r="49" spans="1:22" s="294" customFormat="1" ht="12.75" x14ac:dyDescent="0.2">
      <c r="A49" s="290"/>
      <c r="B49" s="290"/>
      <c r="C49" s="289" t="s">
        <v>419</v>
      </c>
      <c r="D49" s="294" t="s">
        <v>730</v>
      </c>
      <c r="I49" s="313">
        <f>COUNT(I35:I38)</f>
        <v>3</v>
      </c>
      <c r="M49" s="308"/>
      <c r="N49" s="308"/>
      <c r="R49" s="313">
        <f>COUNT(R35:R38)</f>
        <v>3</v>
      </c>
      <c r="S49" s="308"/>
      <c r="U49" s="313">
        <f>COUNT(U35:U38)</f>
        <v>3</v>
      </c>
      <c r="V49" s="308"/>
    </row>
    <row r="51" spans="1:22" ht="15" x14ac:dyDescent="0.25">
      <c r="A51" s="368" t="s">
        <v>780</v>
      </c>
    </row>
    <row r="52" spans="1:22" ht="17.100000000000001" customHeight="1" x14ac:dyDescent="0.25">
      <c r="A52" s="351" t="s">
        <v>854</v>
      </c>
    </row>
    <row r="53" spans="1:22" ht="17.100000000000001" customHeight="1" x14ac:dyDescent="0.25">
      <c r="A53" s="351" t="s">
        <v>611</v>
      </c>
    </row>
    <row r="54" spans="1:22" ht="17.100000000000001" customHeight="1" x14ac:dyDescent="0.25">
      <c r="A54" s="351" t="s">
        <v>609</v>
      </c>
    </row>
    <row r="55" spans="1:22" ht="17.100000000000001" customHeight="1" x14ac:dyDescent="0.25">
      <c r="A55" s="351" t="s">
        <v>769</v>
      </c>
    </row>
    <row r="56" spans="1:22" ht="17.100000000000001" customHeight="1" x14ac:dyDescent="0.25">
      <c r="A56" s="351" t="s">
        <v>861</v>
      </c>
    </row>
    <row r="57" spans="1:22" ht="17.100000000000001" customHeight="1" x14ac:dyDescent="0.25">
      <c r="A57" s="351" t="s">
        <v>862</v>
      </c>
    </row>
    <row r="58" spans="1:22" ht="15" x14ac:dyDescent="0.25"/>
    <row r="59" spans="1:22" ht="17.100000000000001" customHeight="1" x14ac:dyDescent="0.25">
      <c r="A59" s="351" t="s">
        <v>725</v>
      </c>
    </row>
    <row r="60" spans="1:22" ht="17.100000000000001" customHeight="1" x14ac:dyDescent="0.25">
      <c r="A60" s="351" t="s">
        <v>726</v>
      </c>
    </row>
    <row r="61" spans="1:22" ht="15" x14ac:dyDescent="0.25">
      <c r="A61" s="351" t="s">
        <v>732</v>
      </c>
    </row>
    <row r="62" spans="1:22" ht="15" x14ac:dyDescent="0.25"/>
    <row r="63" spans="1:22" ht="17.100000000000001" customHeight="1" x14ac:dyDescent="0.25">
      <c r="A63" s="351" t="s">
        <v>779</v>
      </c>
    </row>
    <row r="64" spans="1:22" ht="17.100000000000001" customHeight="1" x14ac:dyDescent="0.25">
      <c r="A64" s="351" t="s">
        <v>727</v>
      </c>
    </row>
    <row r="65" spans="1:1" ht="17.100000000000001" customHeight="1" x14ac:dyDescent="0.25">
      <c r="A65" s="351" t="s">
        <v>766</v>
      </c>
    </row>
    <row r="66" spans="1:1" ht="17.100000000000001" customHeight="1" x14ac:dyDescent="0.25">
      <c r="A66" s="351" t="s">
        <v>733</v>
      </c>
    </row>
    <row r="69" spans="1:1" ht="17.100000000000001" customHeight="1" x14ac:dyDescent="0.25">
      <c r="A69" s="374" t="s">
        <v>806</v>
      </c>
    </row>
  </sheetData>
  <hyperlinks>
    <hyperlink ref="A69" location="'Table of contents'!A1" display="Link back to table of contents" xr:uid="{C29E1B3C-419D-4337-9A7E-DE7359294C1C}"/>
  </hyperlink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706DF-2394-5D49-A955-A92DDE50C5E2}">
  <dimension ref="A1:J36"/>
  <sheetViews>
    <sheetView workbookViewId="0">
      <selection activeCell="I19" sqref="I19"/>
    </sheetView>
  </sheetViews>
  <sheetFormatPr defaultColWidth="11" defaultRowHeight="17.100000000000001" customHeight="1" x14ac:dyDescent="0.25"/>
  <cols>
    <col min="1" max="1" width="11" style="68"/>
    <col min="2" max="8" width="11" style="66"/>
    <col min="9" max="16384" width="11" style="68"/>
  </cols>
  <sheetData>
    <row r="1" spans="1:10" ht="17.100000000000001" customHeight="1" x14ac:dyDescent="0.25">
      <c r="A1" s="67" t="s">
        <v>812</v>
      </c>
    </row>
    <row r="2" spans="1:10" ht="17.100000000000001" customHeight="1" x14ac:dyDescent="0.25">
      <c r="A2" s="67" t="s">
        <v>810</v>
      </c>
    </row>
    <row r="3" spans="1:10" ht="17.100000000000001" customHeight="1" x14ac:dyDescent="0.25">
      <c r="A3" s="458" t="s">
        <v>534</v>
      </c>
      <c r="B3" s="318" t="s">
        <v>248</v>
      </c>
      <c r="C3" s="318" t="s">
        <v>612</v>
      </c>
      <c r="D3" s="318" t="s">
        <v>617</v>
      </c>
      <c r="E3" s="318" t="s">
        <v>618</v>
      </c>
      <c r="F3" s="318" t="s">
        <v>613</v>
      </c>
      <c r="G3" s="318" t="s">
        <v>614</v>
      </c>
      <c r="H3" s="318" t="s">
        <v>615</v>
      </c>
      <c r="J3" s="368" t="s">
        <v>780</v>
      </c>
    </row>
    <row r="4" spans="1:10" ht="17.100000000000001" customHeight="1" x14ac:dyDescent="0.25">
      <c r="A4" s="72" t="s">
        <v>249</v>
      </c>
      <c r="B4" s="319">
        <v>135</v>
      </c>
      <c r="C4" s="319">
        <v>90</v>
      </c>
      <c r="D4" s="319">
        <v>100</v>
      </c>
      <c r="E4" s="319">
        <v>85</v>
      </c>
      <c r="F4" s="319">
        <v>90</v>
      </c>
      <c r="G4" s="319">
        <v>96.7</v>
      </c>
      <c r="H4" s="319">
        <v>90</v>
      </c>
      <c r="J4" s="348" t="s">
        <v>610</v>
      </c>
    </row>
    <row r="5" spans="1:10" ht="17.100000000000001" customHeight="1" x14ac:dyDescent="0.25">
      <c r="A5" s="72" t="s">
        <v>249</v>
      </c>
      <c r="B5" s="319">
        <v>140</v>
      </c>
      <c r="C5" s="319">
        <v>90</v>
      </c>
      <c r="D5" s="319">
        <v>100</v>
      </c>
      <c r="E5" s="319">
        <v>90</v>
      </c>
      <c r="F5" s="319">
        <v>85</v>
      </c>
      <c r="G5" s="319">
        <v>95</v>
      </c>
      <c r="H5" s="319">
        <v>85</v>
      </c>
      <c r="J5" s="348" t="s">
        <v>611</v>
      </c>
    </row>
    <row r="6" spans="1:10" ht="17.100000000000001" customHeight="1" x14ac:dyDescent="0.25">
      <c r="A6" s="72" t="s">
        <v>249</v>
      </c>
      <c r="B6" s="319">
        <v>120</v>
      </c>
      <c r="C6" s="319">
        <v>90</v>
      </c>
      <c r="D6" s="319">
        <v>90</v>
      </c>
      <c r="E6" s="319">
        <v>110</v>
      </c>
      <c r="F6" s="319">
        <v>75</v>
      </c>
      <c r="G6" s="319">
        <v>95</v>
      </c>
      <c r="H6" s="319">
        <v>85</v>
      </c>
      <c r="J6" s="348" t="s">
        <v>864</v>
      </c>
    </row>
    <row r="7" spans="1:10" ht="17.100000000000001" customHeight="1" x14ac:dyDescent="0.25">
      <c r="A7" s="72" t="s">
        <v>249</v>
      </c>
      <c r="B7" s="319">
        <v>130</v>
      </c>
      <c r="C7" s="319">
        <v>100</v>
      </c>
      <c r="D7" s="319">
        <v>100</v>
      </c>
      <c r="E7" s="319">
        <v>100</v>
      </c>
      <c r="F7" s="319">
        <v>100</v>
      </c>
      <c r="G7" s="319">
        <v>90</v>
      </c>
      <c r="H7" s="319">
        <v>85</v>
      </c>
      <c r="J7" s="348" t="s">
        <v>865</v>
      </c>
    </row>
    <row r="8" spans="1:10" ht="17.100000000000001" customHeight="1" x14ac:dyDescent="0.25">
      <c r="A8" s="72" t="s">
        <v>249</v>
      </c>
      <c r="B8" s="319">
        <v>125</v>
      </c>
      <c r="C8" s="319">
        <v>96.7</v>
      </c>
      <c r="D8" s="319">
        <v>90</v>
      </c>
      <c r="E8" s="319">
        <v>100</v>
      </c>
      <c r="F8" s="319">
        <v>80</v>
      </c>
      <c r="G8" s="319">
        <v>90</v>
      </c>
      <c r="H8" s="319">
        <v>80</v>
      </c>
    </row>
    <row r="9" spans="1:10" ht="17.100000000000001" customHeight="1" x14ac:dyDescent="0.25">
      <c r="A9" s="72" t="s">
        <v>249</v>
      </c>
      <c r="B9" s="319">
        <v>120</v>
      </c>
      <c r="C9" s="319">
        <v>100</v>
      </c>
      <c r="D9" s="319">
        <v>95</v>
      </c>
      <c r="E9" s="319">
        <v>90</v>
      </c>
      <c r="F9" s="319">
        <v>80</v>
      </c>
      <c r="G9" s="319">
        <v>95</v>
      </c>
      <c r="H9" s="319">
        <v>100</v>
      </c>
    </row>
    <row r="10" spans="1:10" ht="17.100000000000001" customHeight="1" x14ac:dyDescent="0.25">
      <c r="A10" s="72"/>
      <c r="B10" s="319"/>
      <c r="C10" s="319"/>
      <c r="D10" s="319"/>
      <c r="E10" s="319"/>
      <c r="F10" s="319"/>
      <c r="G10" s="319"/>
      <c r="H10" s="319"/>
      <c r="J10" s="374" t="s">
        <v>806</v>
      </c>
    </row>
    <row r="11" spans="1:10" ht="17.100000000000001" customHeight="1" x14ac:dyDescent="0.25">
      <c r="A11" s="72"/>
      <c r="B11" s="319"/>
      <c r="C11" s="319"/>
      <c r="D11" s="319"/>
      <c r="E11" s="319"/>
      <c r="F11" s="319"/>
      <c r="G11" s="319"/>
      <c r="H11" s="319"/>
    </row>
    <row r="12" spans="1:10" ht="17.100000000000001" customHeight="1" x14ac:dyDescent="0.25">
      <c r="A12" s="72" t="s">
        <v>250</v>
      </c>
      <c r="B12" s="319">
        <v>130</v>
      </c>
      <c r="C12" s="319">
        <v>90</v>
      </c>
      <c r="D12" s="319">
        <v>120</v>
      </c>
      <c r="E12" s="319">
        <v>100</v>
      </c>
      <c r="F12" s="319">
        <v>90</v>
      </c>
      <c r="G12" s="319">
        <v>120</v>
      </c>
      <c r="H12" s="319">
        <v>105</v>
      </c>
    </row>
    <row r="13" spans="1:10" ht="17.100000000000001" customHeight="1" x14ac:dyDescent="0.25">
      <c r="A13" s="72" t="s">
        <v>250</v>
      </c>
      <c r="B13" s="319">
        <v>120</v>
      </c>
      <c r="C13" s="319">
        <v>90</v>
      </c>
      <c r="D13" s="319">
        <v>130</v>
      </c>
      <c r="E13" s="319">
        <v>110</v>
      </c>
      <c r="F13" s="319">
        <v>125</v>
      </c>
      <c r="G13" s="319">
        <v>123.3</v>
      </c>
      <c r="H13" s="319">
        <v>110</v>
      </c>
    </row>
    <row r="14" spans="1:10" ht="17.100000000000001" customHeight="1" x14ac:dyDescent="0.25">
      <c r="A14" s="72" t="s">
        <v>250</v>
      </c>
      <c r="B14" s="319">
        <v>130</v>
      </c>
      <c r="C14" s="319">
        <v>90</v>
      </c>
      <c r="D14" s="319">
        <v>115</v>
      </c>
      <c r="E14" s="319">
        <v>130</v>
      </c>
      <c r="F14" s="319">
        <v>130</v>
      </c>
      <c r="G14" s="319">
        <v>125</v>
      </c>
      <c r="H14" s="319">
        <v>115</v>
      </c>
    </row>
    <row r="15" spans="1:10" ht="17.100000000000001" customHeight="1" x14ac:dyDescent="0.25">
      <c r="A15" s="72" t="s">
        <v>250</v>
      </c>
      <c r="B15" s="319">
        <v>125</v>
      </c>
      <c r="C15" s="319">
        <v>100</v>
      </c>
      <c r="D15" s="319">
        <v>115</v>
      </c>
      <c r="E15" s="319">
        <v>115</v>
      </c>
      <c r="F15" s="319">
        <v>110</v>
      </c>
      <c r="G15" s="319">
        <v>115</v>
      </c>
      <c r="H15" s="319">
        <v>105</v>
      </c>
    </row>
    <row r="16" spans="1:10" ht="17.100000000000001" customHeight="1" x14ac:dyDescent="0.25">
      <c r="A16" s="72" t="s">
        <v>250</v>
      </c>
      <c r="B16" s="319">
        <v>130</v>
      </c>
      <c r="C16" s="319">
        <v>96.7</v>
      </c>
      <c r="D16" s="319">
        <v>120</v>
      </c>
      <c r="E16" s="319">
        <v>120</v>
      </c>
      <c r="F16" s="319">
        <v>115</v>
      </c>
      <c r="G16" s="319">
        <v>115</v>
      </c>
      <c r="H16" s="319">
        <v>130</v>
      </c>
    </row>
    <row r="17" spans="1:10" ht="17.100000000000001" customHeight="1" x14ac:dyDescent="0.25">
      <c r="A17" s="72" t="s">
        <v>250</v>
      </c>
      <c r="B17" s="319">
        <v>120</v>
      </c>
      <c r="C17" s="319">
        <v>100</v>
      </c>
      <c r="D17" s="319">
        <v>105</v>
      </c>
      <c r="E17" s="319">
        <v>135</v>
      </c>
      <c r="F17" s="319">
        <v>100</v>
      </c>
      <c r="G17" s="319">
        <v>115</v>
      </c>
      <c r="H17" s="319">
        <v>120</v>
      </c>
    </row>
    <row r="20" spans="1:10" ht="17.100000000000001" customHeight="1" x14ac:dyDescent="0.25">
      <c r="A20" s="67"/>
    </row>
    <row r="21" spans="1:10" ht="17.100000000000001" customHeight="1" x14ac:dyDescent="0.25">
      <c r="A21" s="67"/>
    </row>
    <row r="22" spans="1:10" ht="17.100000000000001" customHeight="1" x14ac:dyDescent="0.25">
      <c r="A22" s="9"/>
      <c r="B22" s="375"/>
      <c r="C22" s="375"/>
      <c r="D22" s="375"/>
      <c r="E22" s="375"/>
      <c r="F22" s="375"/>
      <c r="G22" s="375"/>
      <c r="H22" s="375"/>
      <c r="J22" s="368"/>
    </row>
    <row r="23" spans="1:10" ht="17.100000000000001" customHeight="1" x14ac:dyDescent="0.25">
      <c r="A23" s="9"/>
      <c r="B23" s="36"/>
      <c r="C23" s="36"/>
      <c r="D23" s="36"/>
      <c r="E23" s="36"/>
      <c r="F23" s="36"/>
      <c r="G23" s="36"/>
      <c r="H23" s="36"/>
      <c r="J23" s="348"/>
    </row>
    <row r="24" spans="1:10" ht="17.100000000000001" customHeight="1" x14ac:dyDescent="0.25">
      <c r="A24" s="9"/>
      <c r="B24" s="36"/>
      <c r="C24" s="36"/>
      <c r="D24" s="36"/>
      <c r="E24" s="36"/>
      <c r="F24" s="36"/>
      <c r="G24" s="36"/>
      <c r="H24" s="36"/>
      <c r="J24" s="348"/>
    </row>
    <row r="25" spans="1:10" ht="17.100000000000001" customHeight="1" x14ac:dyDescent="0.25">
      <c r="A25" s="9"/>
      <c r="B25" s="36"/>
      <c r="C25" s="36"/>
      <c r="D25" s="36"/>
      <c r="E25" s="36"/>
      <c r="F25" s="36"/>
      <c r="G25" s="36"/>
      <c r="H25" s="36"/>
      <c r="J25" s="348"/>
    </row>
    <row r="26" spans="1:10" ht="17.100000000000001" customHeight="1" x14ac:dyDescent="0.25">
      <c r="A26" s="9"/>
      <c r="B26" s="36"/>
      <c r="C26" s="36"/>
      <c r="D26" s="36"/>
      <c r="E26" s="36"/>
      <c r="F26" s="36"/>
      <c r="G26" s="36"/>
      <c r="H26" s="36"/>
    </row>
    <row r="27" spans="1:10" ht="17.100000000000001" customHeight="1" x14ac:dyDescent="0.25">
      <c r="A27" s="9"/>
      <c r="B27" s="36"/>
      <c r="C27" s="36"/>
      <c r="D27" s="36"/>
      <c r="E27" s="36"/>
      <c r="F27" s="36"/>
      <c r="G27" s="36"/>
      <c r="H27" s="36"/>
    </row>
    <row r="28" spans="1:10" ht="17.100000000000001" customHeight="1" x14ac:dyDescent="0.25">
      <c r="A28" s="9"/>
      <c r="B28" s="36"/>
      <c r="C28" s="36"/>
      <c r="D28" s="36"/>
      <c r="E28" s="36"/>
      <c r="F28" s="36"/>
      <c r="G28" s="36"/>
      <c r="H28" s="36"/>
      <c r="J28" s="376"/>
    </row>
    <row r="29" spans="1:10" ht="17.100000000000001" customHeight="1" x14ac:dyDescent="0.25">
      <c r="A29" s="9"/>
      <c r="B29" s="36"/>
      <c r="C29" s="36"/>
      <c r="D29" s="36"/>
      <c r="E29" s="36"/>
      <c r="F29" s="36"/>
      <c r="G29" s="36"/>
      <c r="H29" s="36"/>
    </row>
    <row r="30" spans="1:10" ht="17.100000000000001" customHeight="1" x14ac:dyDescent="0.25">
      <c r="A30" s="9"/>
      <c r="B30" s="36"/>
      <c r="C30" s="36"/>
      <c r="D30" s="36"/>
      <c r="E30" s="36"/>
      <c r="F30" s="36"/>
      <c r="G30" s="36"/>
      <c r="H30" s="36"/>
    </row>
    <row r="31" spans="1:10" ht="17.100000000000001" customHeight="1" x14ac:dyDescent="0.25">
      <c r="A31" s="9"/>
      <c r="B31" s="36"/>
      <c r="C31" s="36"/>
      <c r="D31" s="36"/>
      <c r="E31" s="36"/>
      <c r="F31" s="36"/>
      <c r="G31" s="36"/>
      <c r="H31" s="36"/>
    </row>
    <row r="32" spans="1:10" ht="17.100000000000001" customHeight="1" x14ac:dyDescent="0.25">
      <c r="A32" s="9"/>
      <c r="B32" s="36"/>
      <c r="C32" s="36"/>
      <c r="D32" s="36"/>
      <c r="E32" s="36"/>
      <c r="F32" s="36"/>
      <c r="G32" s="36"/>
      <c r="H32" s="36"/>
    </row>
    <row r="33" spans="1:8" ht="17.100000000000001" customHeight="1" x14ac:dyDescent="0.25">
      <c r="A33" s="9"/>
      <c r="B33" s="36"/>
      <c r="C33" s="36"/>
      <c r="D33" s="36"/>
      <c r="E33" s="36"/>
      <c r="F33" s="36"/>
      <c r="G33" s="36"/>
      <c r="H33" s="36"/>
    </row>
    <row r="34" spans="1:8" ht="17.100000000000001" customHeight="1" x14ac:dyDescent="0.25">
      <c r="A34" s="9"/>
      <c r="B34" s="36"/>
      <c r="C34" s="36"/>
      <c r="D34" s="36"/>
      <c r="E34" s="36"/>
      <c r="F34" s="36"/>
      <c r="G34" s="36"/>
      <c r="H34" s="36"/>
    </row>
    <row r="35" spans="1:8" ht="17.100000000000001" customHeight="1" x14ac:dyDescent="0.25">
      <c r="A35" s="9"/>
      <c r="B35" s="36"/>
      <c r="C35" s="36"/>
      <c r="D35" s="36"/>
      <c r="E35" s="36"/>
      <c r="F35" s="36"/>
      <c r="G35" s="36"/>
      <c r="H35" s="36"/>
    </row>
    <row r="36" spans="1:8" ht="17.100000000000001" customHeight="1" x14ac:dyDescent="0.25">
      <c r="A36" s="9"/>
      <c r="B36" s="36"/>
      <c r="C36" s="36"/>
      <c r="D36" s="36"/>
      <c r="E36" s="36"/>
      <c r="F36" s="36"/>
      <c r="G36" s="36"/>
      <c r="H36" s="36"/>
    </row>
  </sheetData>
  <hyperlinks>
    <hyperlink ref="J10" location="'Table of contents'!A1" display="Link back to table of contents" xr:uid="{4C794D3E-29D8-4275-89EC-A7F4EFA5A566}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47DC2-7DEB-4918-9C8A-B46A19318FC5}">
  <dimension ref="A1:M17"/>
  <sheetViews>
    <sheetView workbookViewId="0">
      <selection activeCell="M16" sqref="M16"/>
    </sheetView>
  </sheetViews>
  <sheetFormatPr defaultColWidth="11" defaultRowHeight="17.100000000000001" customHeight="1" x14ac:dyDescent="0.25"/>
  <cols>
    <col min="1" max="1" width="11" style="68"/>
    <col min="2" max="8" width="11" style="66"/>
    <col min="9" max="16384" width="11" style="68"/>
  </cols>
  <sheetData>
    <row r="1" spans="1:13" ht="17.100000000000001" customHeight="1" x14ac:dyDescent="0.25">
      <c r="A1" s="67" t="s">
        <v>811</v>
      </c>
    </row>
    <row r="2" spans="1:13" ht="17.100000000000001" customHeight="1" x14ac:dyDescent="0.25">
      <c r="A2" s="67" t="s">
        <v>760</v>
      </c>
    </row>
    <row r="3" spans="1:13" ht="17.100000000000001" customHeight="1" x14ac:dyDescent="0.25">
      <c r="A3" s="459" t="s">
        <v>534</v>
      </c>
      <c r="B3" s="317" t="s">
        <v>248</v>
      </c>
      <c r="C3" s="317" t="s">
        <v>612</v>
      </c>
      <c r="D3" s="317" t="s">
        <v>613</v>
      </c>
      <c r="E3" s="317" t="s">
        <v>614</v>
      </c>
      <c r="F3" s="317" t="s">
        <v>615</v>
      </c>
      <c r="G3" s="317" t="s">
        <v>616</v>
      </c>
      <c r="H3" s="317" t="s">
        <v>521</v>
      </c>
      <c r="J3" s="368" t="s">
        <v>780</v>
      </c>
      <c r="M3" s="368"/>
    </row>
    <row r="4" spans="1:13" ht="17.100000000000001" customHeight="1" x14ac:dyDescent="0.25">
      <c r="A4" s="9" t="s">
        <v>249</v>
      </c>
      <c r="B4" s="36">
        <v>125.33</v>
      </c>
      <c r="C4" s="36">
        <v>95</v>
      </c>
      <c r="D4" s="36">
        <v>100</v>
      </c>
      <c r="E4" s="36">
        <v>90</v>
      </c>
      <c r="F4" s="36">
        <v>95</v>
      </c>
      <c r="G4" s="36">
        <v>88.3</v>
      </c>
      <c r="H4" s="36">
        <v>97.5</v>
      </c>
      <c r="J4" s="348" t="s">
        <v>610</v>
      </c>
      <c r="M4" s="348"/>
    </row>
    <row r="5" spans="1:13" ht="17.100000000000001" customHeight="1" x14ac:dyDescent="0.25">
      <c r="A5" s="9" t="s">
        <v>249</v>
      </c>
      <c r="B5" s="36">
        <v>130</v>
      </c>
      <c r="C5" s="36">
        <v>93.3</v>
      </c>
      <c r="D5" s="36">
        <v>100</v>
      </c>
      <c r="E5" s="36">
        <v>100</v>
      </c>
      <c r="F5" s="36">
        <v>100</v>
      </c>
      <c r="G5" s="36">
        <v>95</v>
      </c>
      <c r="H5" s="36">
        <v>95</v>
      </c>
      <c r="J5" s="348" t="s">
        <v>611</v>
      </c>
      <c r="M5" s="348"/>
    </row>
    <row r="6" spans="1:13" ht="17.100000000000001" customHeight="1" x14ac:dyDescent="0.25">
      <c r="A6" s="9" t="s">
        <v>249</v>
      </c>
      <c r="B6" s="36">
        <v>125</v>
      </c>
      <c r="C6" s="36">
        <v>101.7</v>
      </c>
      <c r="D6" s="36">
        <v>96</v>
      </c>
      <c r="E6" s="36">
        <v>103</v>
      </c>
      <c r="F6" s="36">
        <v>100</v>
      </c>
      <c r="G6" s="36">
        <v>95</v>
      </c>
      <c r="H6" s="36">
        <v>95</v>
      </c>
      <c r="J6" s="348" t="s">
        <v>609</v>
      </c>
      <c r="M6" s="348"/>
    </row>
    <row r="7" spans="1:13" ht="17.100000000000001" customHeight="1" x14ac:dyDescent="0.25">
      <c r="A7" s="9" t="s">
        <v>249</v>
      </c>
      <c r="B7" s="36">
        <v>125</v>
      </c>
      <c r="C7" s="36">
        <v>100</v>
      </c>
      <c r="D7" s="36">
        <v>95</v>
      </c>
      <c r="E7" s="36">
        <v>95</v>
      </c>
      <c r="F7" s="36">
        <v>105</v>
      </c>
      <c r="G7" s="36">
        <v>92.5</v>
      </c>
      <c r="H7" s="36">
        <v>93</v>
      </c>
      <c r="J7" s="348" t="s">
        <v>866</v>
      </c>
      <c r="M7" s="348"/>
    </row>
    <row r="8" spans="1:13" ht="17.100000000000001" customHeight="1" x14ac:dyDescent="0.25">
      <c r="A8" s="9" t="s">
        <v>249</v>
      </c>
      <c r="B8" s="36">
        <v>125</v>
      </c>
      <c r="C8" s="36">
        <v>98.3</v>
      </c>
      <c r="D8" s="36">
        <v>100</v>
      </c>
      <c r="E8" s="36">
        <v>103.3</v>
      </c>
      <c r="F8" s="36">
        <v>103.3</v>
      </c>
      <c r="G8" s="36">
        <v>100</v>
      </c>
      <c r="H8" s="36">
        <v>100</v>
      </c>
      <c r="J8" s="348" t="s">
        <v>863</v>
      </c>
    </row>
    <row r="9" spans="1:13" ht="17.100000000000001" customHeight="1" x14ac:dyDescent="0.25">
      <c r="A9" s="9" t="s">
        <v>249</v>
      </c>
      <c r="B9" s="36">
        <v>122.5</v>
      </c>
      <c r="C9" s="36">
        <v>102.5</v>
      </c>
      <c r="D9" s="36">
        <v>95</v>
      </c>
      <c r="E9" s="36">
        <v>100</v>
      </c>
      <c r="F9" s="36">
        <v>100</v>
      </c>
      <c r="G9" s="36">
        <v>92.5</v>
      </c>
      <c r="H9" s="36">
        <v>93</v>
      </c>
    </row>
    <row r="10" spans="1:13" ht="17.100000000000001" customHeight="1" x14ac:dyDescent="0.25">
      <c r="A10" s="9"/>
      <c r="B10" s="36"/>
      <c r="C10" s="36"/>
      <c r="D10" s="36"/>
      <c r="E10" s="36"/>
      <c r="F10" s="36"/>
      <c r="G10" s="36"/>
      <c r="H10" s="36"/>
      <c r="M10" s="374"/>
    </row>
    <row r="11" spans="1:13" ht="17.100000000000001" customHeight="1" x14ac:dyDescent="0.25">
      <c r="A11" s="9"/>
      <c r="B11" s="36"/>
      <c r="C11" s="36"/>
      <c r="D11" s="36"/>
      <c r="E11" s="36"/>
      <c r="F11" s="36"/>
      <c r="G11" s="36"/>
      <c r="H11" s="36"/>
      <c r="J11" s="374" t="s">
        <v>806</v>
      </c>
    </row>
    <row r="12" spans="1:13" ht="17.100000000000001" customHeight="1" x14ac:dyDescent="0.25">
      <c r="A12" s="9" t="s">
        <v>250</v>
      </c>
      <c r="B12" s="36">
        <v>127.5</v>
      </c>
      <c r="C12" s="36">
        <v>95</v>
      </c>
      <c r="D12" s="36">
        <v>120</v>
      </c>
      <c r="E12" s="36">
        <v>110</v>
      </c>
      <c r="F12" s="36">
        <v>111.7</v>
      </c>
      <c r="G12" s="36">
        <v>101.7</v>
      </c>
      <c r="H12" s="36">
        <v>85</v>
      </c>
    </row>
    <row r="13" spans="1:13" ht="17.100000000000001" customHeight="1" x14ac:dyDescent="0.25">
      <c r="A13" s="9" t="s">
        <v>250</v>
      </c>
      <c r="B13" s="36">
        <v>125</v>
      </c>
      <c r="C13" s="36">
        <v>102.5</v>
      </c>
      <c r="D13" s="36">
        <v>125</v>
      </c>
      <c r="E13" s="36">
        <v>122.5</v>
      </c>
      <c r="F13" s="36">
        <v>120</v>
      </c>
      <c r="G13" s="36">
        <v>116.7</v>
      </c>
      <c r="H13" s="36">
        <v>116.7</v>
      </c>
    </row>
    <row r="14" spans="1:13" ht="17.100000000000001" customHeight="1" x14ac:dyDescent="0.25">
      <c r="A14" s="9" t="s">
        <v>250</v>
      </c>
      <c r="B14" s="36">
        <v>125</v>
      </c>
      <c r="C14" s="36">
        <v>100</v>
      </c>
      <c r="D14" s="36">
        <v>125</v>
      </c>
      <c r="E14" s="36">
        <v>117.5</v>
      </c>
      <c r="F14" s="36">
        <v>116.7</v>
      </c>
      <c r="G14" s="36">
        <v>111.7</v>
      </c>
      <c r="H14" s="36">
        <v>90</v>
      </c>
    </row>
    <row r="15" spans="1:13" ht="17.100000000000001" customHeight="1" x14ac:dyDescent="0.25">
      <c r="A15" s="9" t="s">
        <v>250</v>
      </c>
      <c r="B15" s="36">
        <v>125</v>
      </c>
      <c r="C15" s="36">
        <v>95</v>
      </c>
      <c r="D15" s="36">
        <v>110</v>
      </c>
      <c r="E15" s="36">
        <v>122.5</v>
      </c>
      <c r="F15" s="36">
        <v>116.7</v>
      </c>
      <c r="G15" s="36">
        <v>103.3</v>
      </c>
      <c r="H15" s="36">
        <v>91.7</v>
      </c>
    </row>
    <row r="16" spans="1:13" ht="17.100000000000001" customHeight="1" x14ac:dyDescent="0.25">
      <c r="A16" s="9" t="s">
        <v>250</v>
      </c>
      <c r="B16" s="36">
        <v>140</v>
      </c>
      <c r="C16" s="36">
        <v>97.5</v>
      </c>
      <c r="D16" s="36">
        <v>115</v>
      </c>
      <c r="E16" s="36">
        <v>112.5</v>
      </c>
      <c r="F16" s="36">
        <v>113.3</v>
      </c>
      <c r="G16" s="36">
        <v>96.7</v>
      </c>
      <c r="H16" s="36">
        <v>96.7</v>
      </c>
    </row>
    <row r="17" spans="1:8" ht="17.100000000000001" customHeight="1" x14ac:dyDescent="0.25">
      <c r="A17" s="9" t="s">
        <v>250</v>
      </c>
      <c r="B17" s="36">
        <v>140</v>
      </c>
      <c r="C17" s="36">
        <v>101.7</v>
      </c>
      <c r="D17" s="36">
        <v>117.5</v>
      </c>
      <c r="E17" s="36">
        <v>117.5</v>
      </c>
      <c r="F17" s="36">
        <v>121.7</v>
      </c>
      <c r="G17" s="36">
        <v>115</v>
      </c>
      <c r="H17" s="36">
        <v>91.7</v>
      </c>
    </row>
  </sheetData>
  <hyperlinks>
    <hyperlink ref="J11" location="'Table of contents'!A1" display="Link back to table of contents" xr:uid="{E851AF4A-12C6-4373-8448-B720F58C7BC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Table of contents</vt:lpstr>
      <vt:lpstr>Compound 1 kinase assays</vt:lpstr>
      <vt:lpstr>Compound 612 kinase assays</vt:lpstr>
      <vt:lpstr>CP612 solubility-LogD</vt:lpstr>
      <vt:lpstr>Fig. 1B</vt:lpstr>
      <vt:lpstr>Fig. 1C</vt:lpstr>
      <vt:lpstr>Fig. 2</vt:lpstr>
      <vt:lpstr>Fig. 3</vt:lpstr>
      <vt:lpstr>Fig. 4</vt:lpstr>
      <vt:lpstr>Fig. 5</vt:lpstr>
      <vt:lpstr>Fig. 6</vt:lpstr>
      <vt:lpstr>Fig. 7</vt:lpstr>
      <vt:lpstr>Fig. 8</vt:lpstr>
      <vt:lpstr>Fig. 9</vt:lpstr>
      <vt:lpstr>Fig. 10</vt:lpstr>
      <vt:lpstr>Fig. 11 + S2</vt:lpstr>
      <vt:lpstr>Fig. S1</vt:lpstr>
      <vt:lpstr>Table S1 plasma stability</vt:lpstr>
      <vt:lpstr>Table S1 microsomal clearance</vt:lpstr>
      <vt:lpstr>Table S1 plasma protein binding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micky marinelli</cp:lastModifiedBy>
  <dcterms:created xsi:type="dcterms:W3CDTF">2024-08-18T21:47:43Z</dcterms:created>
  <dcterms:modified xsi:type="dcterms:W3CDTF">2025-02-19T22:50:11Z</dcterms:modified>
</cp:coreProperties>
</file>