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weiyali/Downloads/lp-data/"/>
    </mc:Choice>
  </mc:AlternateContent>
  <xr:revisionPtr revIDLastSave="0" documentId="8_{4CCC56CB-D26C-FC49-9542-8457EAC0659D}" xr6:coauthVersionLast="47" xr6:coauthVersionMax="47" xr10:uidLastSave="{00000000-0000-0000-0000-000000000000}"/>
  <bookViews>
    <workbookView xWindow="0" yWindow="0" windowWidth="28800" windowHeight="18000" firstSheet="2" activeTab="11" xr2:uid="{00000000-000D-0000-FFFF-FFFF00000000}"/>
  </bookViews>
  <sheets>
    <sheet name="Figure1" sheetId="1" r:id="rId1"/>
    <sheet name="Figure2" sheetId="3" r:id="rId2"/>
    <sheet name="Figure3" sheetId="12" r:id="rId3"/>
    <sheet name="Figure4" sheetId="5" r:id="rId4"/>
    <sheet name="Figure5" sheetId="6" r:id="rId5"/>
    <sheet name="Figure6" sheetId="7" r:id="rId6"/>
    <sheet name="Figure7" sheetId="8" r:id="rId7"/>
    <sheet name="Supplementary Figure 3" sheetId="13" r:id="rId8"/>
    <sheet name="Supplementary Figure 4" sheetId="4" r:id="rId9"/>
    <sheet name="Supplementary Figure6" sheetId="11" r:id="rId10"/>
    <sheet name="Supplementary Figure 8" sheetId="9" r:id="rId11"/>
    <sheet name="Supplementary Figure 9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3" l="1"/>
  <c r="H9" i="13"/>
  <c r="E9" i="13"/>
  <c r="B9" i="8"/>
  <c r="E7" i="8"/>
  <c r="E9" i="10"/>
  <c r="B7" i="10"/>
  <c r="C90" i="6"/>
  <c r="C13" i="12"/>
  <c r="L81" i="6" l="1"/>
  <c r="I81" i="6"/>
  <c r="F18" i="11"/>
  <c r="C18" i="11"/>
  <c r="F9" i="11"/>
  <c r="C9" i="11"/>
  <c r="E24" i="10" l="1"/>
  <c r="B24" i="10"/>
  <c r="E17" i="10"/>
  <c r="F22" i="9"/>
  <c r="C22" i="9"/>
  <c r="L31" i="8"/>
  <c r="I31" i="8"/>
  <c r="F31" i="8"/>
  <c r="C31" i="8"/>
  <c r="E27" i="5"/>
  <c r="D27" i="5"/>
  <c r="C27" i="5"/>
  <c r="B27" i="5"/>
  <c r="E26" i="5"/>
  <c r="D26" i="5"/>
  <c r="C26" i="5"/>
  <c r="B26" i="5"/>
  <c r="E25" i="5"/>
  <c r="D25" i="5"/>
  <c r="C25" i="5"/>
  <c r="B25" i="5"/>
  <c r="E24" i="5"/>
  <c r="D24" i="5"/>
  <c r="C24" i="5"/>
  <c r="B24" i="5"/>
  <c r="E23" i="5"/>
  <c r="D23" i="5"/>
  <c r="C23" i="5"/>
  <c r="B23" i="5"/>
  <c r="F17" i="7" l="1"/>
  <c r="E17" i="7"/>
  <c r="D17" i="7"/>
  <c r="C17" i="7"/>
  <c r="F16" i="7"/>
  <c r="E16" i="7"/>
  <c r="D16" i="7"/>
  <c r="C16" i="7"/>
  <c r="F15" i="7"/>
  <c r="E15" i="7"/>
  <c r="D15" i="7"/>
  <c r="C15" i="7"/>
  <c r="F14" i="7"/>
  <c r="E14" i="7"/>
  <c r="D14" i="7"/>
  <c r="C14" i="7"/>
  <c r="F13" i="7"/>
  <c r="E13" i="7"/>
  <c r="D13" i="7"/>
  <c r="C13" i="7"/>
  <c r="F12" i="7"/>
  <c r="E12" i="7"/>
  <c r="D12" i="7"/>
  <c r="C12" i="7"/>
  <c r="L15" i="4"/>
  <c r="I15" i="4"/>
  <c r="F15" i="4"/>
  <c r="C15" i="4"/>
  <c r="L8" i="4"/>
  <c r="I8" i="4"/>
  <c r="F8" i="4"/>
  <c r="C8" i="4"/>
  <c r="C22" i="3" l="1"/>
  <c r="F22" i="3"/>
  <c r="L21" i="3"/>
  <c r="K21" i="3"/>
  <c r="L20" i="3"/>
  <c r="K20" i="3"/>
  <c r="L19" i="3"/>
  <c r="K19" i="3"/>
  <c r="L18" i="3"/>
  <c r="K18" i="3"/>
  <c r="L17" i="3"/>
  <c r="K17" i="3"/>
  <c r="I22" i="3"/>
  <c r="L22" i="3" l="1"/>
  <c r="I53" i="3"/>
  <c r="F53" i="3"/>
  <c r="C53" i="3"/>
  <c r="K52" i="3"/>
  <c r="L51" i="3"/>
  <c r="K51" i="3"/>
  <c r="L50" i="3"/>
  <c r="K50" i="3"/>
  <c r="L49" i="3"/>
  <c r="K49" i="3"/>
  <c r="L48" i="3"/>
  <c r="K48" i="3"/>
  <c r="L44" i="3"/>
  <c r="I44" i="3"/>
  <c r="F44" i="3"/>
  <c r="C44" i="3"/>
  <c r="L33" i="3"/>
  <c r="I33" i="3"/>
  <c r="F33" i="3"/>
  <c r="C33" i="3"/>
  <c r="I11" i="3"/>
  <c r="F11" i="3"/>
  <c r="C11" i="3"/>
  <c r="L53" i="3" l="1"/>
</calcChain>
</file>

<file path=xl/sharedStrings.xml><?xml version="1.0" encoding="utf-8"?>
<sst xmlns="http://schemas.openxmlformats.org/spreadsheetml/2006/main" count="654" uniqueCount="246">
  <si>
    <t>PDL width (μm)</t>
    <phoneticPr fontId="2" type="noConversion"/>
  </si>
  <si>
    <t>BV/TV-M (%)</t>
    <phoneticPr fontId="2" type="noConversion"/>
  </si>
  <si>
    <t>Tb.N-M (1/mm)</t>
    <phoneticPr fontId="2" type="noConversion"/>
  </si>
  <si>
    <t>Tb.Th-M (mm)</t>
    <phoneticPr fontId="2" type="noConversion"/>
  </si>
  <si>
    <t>P value</t>
    <phoneticPr fontId="2" type="noConversion"/>
  </si>
  <si>
    <t>BV/TV-F (%)</t>
    <phoneticPr fontId="2" type="noConversion"/>
  </si>
  <si>
    <t>Tb.N-F (1/mm)</t>
    <phoneticPr fontId="2" type="noConversion"/>
  </si>
  <si>
    <t>Tb.Th-F (mm)</t>
    <phoneticPr fontId="2" type="noConversion"/>
  </si>
  <si>
    <t>&lt;0.0001</t>
  </si>
  <si>
    <t>Tb.Sp-M (mm)</t>
    <phoneticPr fontId="2" type="noConversion"/>
  </si>
  <si>
    <t>Tb.Sp-F (mm)</t>
    <phoneticPr fontId="2" type="noConversion"/>
  </si>
  <si>
    <t>MAR (μm/d)</t>
    <phoneticPr fontId="2" type="noConversion"/>
  </si>
  <si>
    <t>MS/BS (%)</t>
    <phoneticPr fontId="2" type="noConversion"/>
  </si>
  <si>
    <t>BFR/BV (%/d)</t>
    <phoneticPr fontId="2" type="noConversion"/>
  </si>
  <si>
    <t>Runx2</t>
    <phoneticPr fontId="2" type="noConversion"/>
  </si>
  <si>
    <t>Ctsk</t>
    <phoneticPr fontId="2" type="noConversion"/>
  </si>
  <si>
    <t>Nfatc1</t>
    <phoneticPr fontId="2" type="noConversion"/>
  </si>
  <si>
    <t>Atp6v0d2</t>
    <phoneticPr fontId="2" type="noConversion"/>
  </si>
  <si>
    <t>TRAP+/bone surface (1/μm)</t>
    <phoneticPr fontId="2" type="noConversion"/>
  </si>
  <si>
    <t/>
  </si>
  <si>
    <t>Ctrl_Sham_1</t>
  </si>
  <si>
    <t>Ctrl_Sham_2</t>
  </si>
  <si>
    <t>Ctrl_AP_1</t>
  </si>
  <si>
    <t>Ctrl_AP_2</t>
  </si>
  <si>
    <t>Mut_Sham_1</t>
  </si>
  <si>
    <t>Mut_Sham_2</t>
  </si>
  <si>
    <t>Mut_AP_1</t>
  </si>
  <si>
    <t>Mut_AP_2</t>
  </si>
  <si>
    <t>Runx2</t>
  </si>
  <si>
    <t>Col1a1</t>
  </si>
  <si>
    <t>Bmp3</t>
  </si>
  <si>
    <t>Bmp1</t>
  </si>
  <si>
    <t>Tnn</t>
  </si>
  <si>
    <t>Ctsk</t>
  </si>
  <si>
    <t>Mmp9</t>
  </si>
  <si>
    <t>Acp5</t>
  </si>
  <si>
    <t>Tnfsf11</t>
  </si>
  <si>
    <t>Tnfrsf11a</t>
  </si>
  <si>
    <t>Oscar</t>
  </si>
  <si>
    <t>Csf1r</t>
  </si>
  <si>
    <t>Ocstamp</t>
  </si>
  <si>
    <t>Igf1</t>
  </si>
  <si>
    <t>Irs1</t>
  </si>
  <si>
    <t>Igf2</t>
  </si>
  <si>
    <t>Smo</t>
  </si>
  <si>
    <t>GO_ID</t>
  </si>
  <si>
    <t>GO_Term</t>
  </si>
  <si>
    <t>GO_Category</t>
  </si>
  <si>
    <t>IDs</t>
  </si>
  <si>
    <t>S</t>
  </si>
  <si>
    <t>TS</t>
  </si>
  <si>
    <t>B</t>
  </si>
  <si>
    <t>TB</t>
  </si>
  <si>
    <t>Rich.Factor</t>
  </si>
  <si>
    <t>P.value</t>
  </si>
  <si>
    <t>Sig.Sign.P</t>
  </si>
  <si>
    <t>GO:0005159</t>
  </si>
  <si>
    <t>insulin-like growth factor receptor binding</t>
  </si>
  <si>
    <t>Molecular Function</t>
  </si>
  <si>
    <t>ENSMUSG00000055980|Irs1, ENSMUSG00000020053|Igf1, ENSMUSG00000048583|Igf2</t>
  </si>
  <si>
    <t>**</t>
  </si>
  <si>
    <t>GO:0001503</t>
  </si>
  <si>
    <t>ossification</t>
  </si>
  <si>
    <t>Biological Process</t>
  </si>
  <si>
    <t>ENSMUSG00000058806|Col13a1, ENSMUSG00000031906|Smpd3, ENSMUSG00000032492|Pth1r, ENSMUSG00000048583|Igf2, ENSMUSG00000000957|Mmp14, ENSMUSG00000029306|Ibsp, ENSMUSG00000026321|Tnfrsf11a, ENSMUSG00000028226|Mmp16</t>
  </si>
  <si>
    <t>GO:0002076</t>
  </si>
  <si>
    <t>osteoblast development</t>
  </si>
  <si>
    <t>ENSMUSG00000026725|Tnn, ENSMUSG00000032492|Pth1r, ENSMUSG00000023328|Ache</t>
  </si>
  <si>
    <t>*</t>
  </si>
  <si>
    <t>GO:0030316</t>
  </si>
  <si>
    <t>osteoclast differentiation</t>
  </si>
  <si>
    <t>ENSMUSG00000058715|Fcer1g, ENSMUSG00000054594|Oscar, ENSMUSG00000022303|Dcstamp, ENSMUSG00000026321|Tnfrsf11a</t>
  </si>
  <si>
    <t>GO:0035630</t>
  </si>
  <si>
    <t>bone mineralization involved in bone maturation</t>
  </si>
  <si>
    <t>ENSMUSG00000050860|Phospho1, ENSMUSG00000020053|Igf1</t>
  </si>
  <si>
    <t>GO:0043931</t>
  </si>
  <si>
    <t>ossification involved in bone maturation</t>
  </si>
  <si>
    <t>ENSMUSG00000028047|Thbs3, ENSMUSG00000030592|Ryr1</t>
  </si>
  <si>
    <t>GO:0007188</t>
  </si>
  <si>
    <t>adenylate cyclase-modulating G protein-coupled receptor signaling pathway</t>
    <phoneticPr fontId="9" type="noConversion"/>
  </si>
  <si>
    <t>ENSMUSG00000057614|Gnai1, ENSMUSG00000032492|Pth1r, ENSMUSG00000035283|Adrb1, ENSMUSG00000040009|Gnaz, ENSMUSG00000011171|Vipr2</t>
  </si>
  <si>
    <t>GO:0008083</t>
  </si>
  <si>
    <t>growth factor activity</t>
  </si>
  <si>
    <t>ENSMUSG00000037362|Ccn3, ENSMUSG00000020053|Igf1, ENSMUSG00000021702|Thbs4, ENSMUSG00000048583|Igf2, ENSMUSG00000025352|Gdf11, ENSMUSG00000030117|Gdf3, ENSMUSG00000051279|Gdf6, ENSMUSG00000037428|Vgf, ENSMUSG00000079415|Cntf</t>
  </si>
  <si>
    <t>GO:0060346</t>
  </si>
  <si>
    <t>bone trabecula formation</t>
  </si>
  <si>
    <t>ENSMUSG00000028047|Thbs3, ENSMUSG00000024598|Fbn2</t>
  </si>
  <si>
    <t>GO:0060348</t>
  </si>
  <si>
    <t>bone development</t>
  </si>
  <si>
    <t>ENSMUSG00000057457|Phex, ENSMUSG00000031906|Smpd3, ENSMUSG00000027796|Smad9, ENSMUSG00000000957|Mmp14, ENSMUSG00000028226|Mmp16</t>
  </si>
  <si>
    <t>Sham</t>
  </si>
  <si>
    <t>AP</t>
  </si>
  <si>
    <t>Igf1</t>
    <phoneticPr fontId="2" type="noConversion"/>
  </si>
  <si>
    <t>Igf2</t>
    <phoneticPr fontId="2" type="noConversion"/>
  </si>
  <si>
    <t>Control</t>
  </si>
  <si>
    <t>PTH1RhetIGF1het</t>
  </si>
  <si>
    <t>PTH1RcKO</t>
  </si>
  <si>
    <t>PTH1RcKOIGF1het</t>
  </si>
  <si>
    <t>Col1</t>
    <phoneticPr fontId="2" type="noConversion"/>
  </si>
  <si>
    <t>Col1</t>
  </si>
  <si>
    <t>Rankl</t>
    <phoneticPr fontId="2" type="noConversion"/>
  </si>
  <si>
    <t>Ptch1</t>
    <phoneticPr fontId="2" type="noConversion"/>
  </si>
  <si>
    <t>Smo</t>
    <phoneticPr fontId="2" type="noConversion"/>
  </si>
  <si>
    <t>Gli2</t>
    <phoneticPr fontId="2" type="noConversion"/>
  </si>
  <si>
    <t>Hip1</t>
    <phoneticPr fontId="2" type="noConversion"/>
  </si>
  <si>
    <t>Control vs. PTH1RhetIGF1het</t>
  </si>
  <si>
    <t>Control vs. PTH1RcKO</t>
  </si>
  <si>
    <t>Control vs. PTH1RcKOIGF1het</t>
  </si>
  <si>
    <t>PTH1RhetIGF1het vs. PTH1RcKO</t>
  </si>
  <si>
    <t>PTH1RhetIGF1het vs. PTH1RcKOIGF1het</t>
  </si>
  <si>
    <t>PTH1RcKO vs. PTH1RcKOIGF1het</t>
  </si>
  <si>
    <t>Fsk</t>
  </si>
  <si>
    <t>PTH</t>
  </si>
  <si>
    <t>PTH+H89</t>
  </si>
  <si>
    <t>Fsk vs. PTH</t>
  </si>
  <si>
    <t>Fsk vs. PTH+H89</t>
  </si>
  <si>
    <t>PTH vs. PTH+H89</t>
  </si>
  <si>
    <t>Igfbp3</t>
    <phoneticPr fontId="2" type="noConversion"/>
  </si>
  <si>
    <t>Igfbp6</t>
    <phoneticPr fontId="2" type="noConversion"/>
  </si>
  <si>
    <t>Alp</t>
    <phoneticPr fontId="2" type="noConversion"/>
  </si>
  <si>
    <t>Rank</t>
    <phoneticPr fontId="2" type="noConversion"/>
  </si>
  <si>
    <t>Opg</t>
    <phoneticPr fontId="2" type="noConversion"/>
  </si>
  <si>
    <t>Mmp9</t>
    <phoneticPr fontId="2" type="noConversion"/>
  </si>
  <si>
    <t>Opn</t>
    <phoneticPr fontId="2" type="noConversion"/>
  </si>
  <si>
    <t>Rankl/Opg</t>
    <phoneticPr fontId="2" type="noConversion"/>
  </si>
  <si>
    <t>Col1a1</t>
    <phoneticPr fontId="2" type="noConversion"/>
  </si>
  <si>
    <t>Sp7</t>
    <phoneticPr fontId="2" type="noConversion"/>
  </si>
  <si>
    <t>BV/TV (%)</t>
    <phoneticPr fontId="2" type="noConversion"/>
  </si>
  <si>
    <t>Tb.Th (mm)</t>
    <phoneticPr fontId="2" type="noConversion"/>
  </si>
  <si>
    <t>Tb.Sp (mm)</t>
    <phoneticPr fontId="2" type="noConversion"/>
  </si>
  <si>
    <t>Tb.N (1/mm)</t>
    <phoneticPr fontId="2" type="noConversion"/>
  </si>
  <si>
    <r>
      <t>Gli1</t>
    </r>
    <r>
      <rPr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>/Runx2</t>
    </r>
    <r>
      <rPr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 xml:space="preserve"> cells</t>
    </r>
    <r>
      <rPr>
        <sz val="11"/>
        <color theme="1"/>
        <rFont val="Arial"/>
        <family val="2"/>
      </rPr>
      <t xml:space="preserve"> (per field)</t>
    </r>
    <phoneticPr fontId="2" type="noConversion"/>
  </si>
  <si>
    <r>
      <t>Gli1</t>
    </r>
    <r>
      <rPr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>/Col1</t>
    </r>
    <r>
      <rPr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 xml:space="preserve"> cells (per field)</t>
    </r>
    <phoneticPr fontId="2" type="noConversion"/>
  </si>
  <si>
    <t>Gli1+/Runx2+ cells (per field)</t>
    <phoneticPr fontId="2" type="noConversion"/>
  </si>
  <si>
    <r>
      <t>Gli1</t>
    </r>
    <r>
      <rPr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>/IGF1</t>
    </r>
    <r>
      <rPr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 xml:space="preserve"> cells</t>
    </r>
    <r>
      <rPr>
        <sz val="11"/>
        <color theme="1"/>
        <rFont val="Arial"/>
        <family val="2"/>
      </rPr>
      <t xml:space="preserve"> (per field)</t>
    </r>
    <phoneticPr fontId="2" type="noConversion"/>
  </si>
  <si>
    <t>Runx2+ cells (per field)</t>
    <phoneticPr fontId="2" type="noConversion"/>
  </si>
  <si>
    <t>Osteogenic media</t>
    <phoneticPr fontId="2" type="noConversion"/>
  </si>
  <si>
    <t>TNFα+Osteogenic media</t>
    <phoneticPr fontId="2" type="noConversion"/>
  </si>
  <si>
    <r>
      <t>PTH1R</t>
    </r>
    <r>
      <rPr>
        <i/>
        <vertAlign val="superscript"/>
        <sz val="10"/>
        <color rgb="FF000000"/>
        <rFont val="Arial"/>
        <family val="2"/>
      </rPr>
      <t>fl/fl</t>
    </r>
    <phoneticPr fontId="2" type="noConversion"/>
  </si>
  <si>
    <t>NC:Control vs. NC:PTH1RcKO</t>
    <phoneticPr fontId="2" type="noConversion"/>
  </si>
  <si>
    <t>NC:Control vs. sh-IGF1:Control</t>
    <phoneticPr fontId="2" type="noConversion"/>
  </si>
  <si>
    <t>NC:PTH1RcKO vs. sh-IGF1:PTH1RcKO</t>
    <phoneticPr fontId="2" type="noConversion"/>
  </si>
  <si>
    <t>sh-IGF1:Control vs. sh-IGF1:PTH1RcKO</t>
    <phoneticPr fontId="2" type="noConversion"/>
  </si>
  <si>
    <t>Sham:Control vs. AP:Control</t>
    <phoneticPr fontId="2" type="noConversion"/>
  </si>
  <si>
    <t>Sham:Control vs. Sham:PTH1RcKO</t>
    <phoneticPr fontId="2" type="noConversion"/>
  </si>
  <si>
    <t>Sham:PTH1RcKO vs. AP:PTH1RcKO</t>
    <phoneticPr fontId="2" type="noConversion"/>
  </si>
  <si>
    <t>AP:Control vs. AP:PTH1RcKO</t>
    <phoneticPr fontId="2" type="noConversion"/>
  </si>
  <si>
    <r>
      <t>IGF1</t>
    </r>
    <r>
      <rPr>
        <i/>
        <vertAlign val="superscript"/>
        <sz val="11"/>
        <color rgb="FF000000"/>
        <rFont val="Arial"/>
        <family val="2"/>
      </rPr>
      <t>fl/fl</t>
    </r>
    <phoneticPr fontId="2" type="noConversion"/>
  </si>
  <si>
    <r>
      <t>Gli1</t>
    </r>
    <r>
      <rPr>
        <i/>
        <vertAlign val="superscript"/>
        <sz val="11"/>
        <color rgb="FF000000"/>
        <rFont val="Arial"/>
        <family val="2"/>
      </rPr>
      <t>CreER</t>
    </r>
    <r>
      <rPr>
        <i/>
        <sz val="11"/>
        <color rgb="FF000000"/>
        <rFont val="Arial"/>
        <family val="2"/>
      </rPr>
      <t>;IGF1</t>
    </r>
    <r>
      <rPr>
        <i/>
        <vertAlign val="superscript"/>
        <sz val="11"/>
        <color rgb="FF000000"/>
        <rFont val="Arial"/>
        <family val="2"/>
      </rPr>
      <t>fl/fl</t>
    </r>
    <phoneticPr fontId="2" type="noConversion"/>
  </si>
  <si>
    <t>Gli1+/IGF1+ cells (per field)</t>
    <phoneticPr fontId="2" type="noConversion"/>
  </si>
  <si>
    <t>Gli1+/IGF2+ cells (per field)</t>
    <phoneticPr fontId="2" type="noConversion"/>
  </si>
  <si>
    <r>
      <t>PTH1R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NC</t>
    </r>
    <phoneticPr fontId="2" type="noConversion"/>
  </si>
  <si>
    <r>
      <t>PTH1R</t>
    </r>
    <r>
      <rPr>
        <vertAlign val="superscript"/>
        <sz val="11"/>
        <color theme="1"/>
        <rFont val="Arial"/>
        <family val="2"/>
      </rPr>
      <t>fl/fl</t>
    </r>
    <r>
      <rPr>
        <sz val="11"/>
        <color theme="1"/>
        <rFont val="Arial"/>
        <family val="2"/>
      </rPr>
      <t xml:space="preserve"> sh-IGF1</t>
    </r>
    <phoneticPr fontId="2" type="noConversion"/>
  </si>
  <si>
    <t>Control vs. Fsk</t>
    <phoneticPr fontId="2" type="noConversion"/>
  </si>
  <si>
    <t>Control vs. PTH</t>
    <phoneticPr fontId="2" type="noConversion"/>
  </si>
  <si>
    <t>Control vs. PTH+H89</t>
    <phoneticPr fontId="2" type="noConversion"/>
  </si>
  <si>
    <t>Figure 1D</t>
    <phoneticPr fontId="2" type="noConversion"/>
  </si>
  <si>
    <t>Figure 1H</t>
    <phoneticPr fontId="2" type="noConversion"/>
  </si>
  <si>
    <t>Figure 2B</t>
    <phoneticPr fontId="2" type="noConversion"/>
  </si>
  <si>
    <t>Figure 4B</t>
    <phoneticPr fontId="2" type="noConversion"/>
  </si>
  <si>
    <t>Figure 4E</t>
    <phoneticPr fontId="2" type="noConversion"/>
  </si>
  <si>
    <t>Figure 4G</t>
    <phoneticPr fontId="2" type="noConversion"/>
  </si>
  <si>
    <t>Figure 4I</t>
    <phoneticPr fontId="2" type="noConversion"/>
  </si>
  <si>
    <t>Figure 5D</t>
    <phoneticPr fontId="2" type="noConversion"/>
  </si>
  <si>
    <t>Figure 5E</t>
    <phoneticPr fontId="2" type="noConversion"/>
  </si>
  <si>
    <t>Figure 5I</t>
    <phoneticPr fontId="2" type="noConversion"/>
  </si>
  <si>
    <t>Figure 6D</t>
    <phoneticPr fontId="2" type="noConversion"/>
  </si>
  <si>
    <t>Figure 6F</t>
    <phoneticPr fontId="2" type="noConversion"/>
  </si>
  <si>
    <t>Figure 6G</t>
    <phoneticPr fontId="2" type="noConversion"/>
  </si>
  <si>
    <t>Figure 6H</t>
    <phoneticPr fontId="2" type="noConversion"/>
  </si>
  <si>
    <t>Figure 7E</t>
    <phoneticPr fontId="2" type="noConversion"/>
  </si>
  <si>
    <r>
      <t>PTH1R</t>
    </r>
    <r>
      <rPr>
        <i/>
        <vertAlign val="superscript"/>
        <sz val="12"/>
        <color rgb="FF000000"/>
        <rFont val="Arial"/>
        <family val="2"/>
      </rPr>
      <t>fl/fl</t>
    </r>
    <phoneticPr fontId="2" type="noConversion"/>
  </si>
  <si>
    <r>
      <t>PTH1R</t>
    </r>
    <r>
      <rPr>
        <i/>
        <vertAlign val="superscript"/>
        <sz val="12"/>
        <color rgb="FF000000"/>
        <rFont val="Arial"/>
        <family val="2"/>
      </rPr>
      <t>fl/fl</t>
    </r>
    <r>
      <rPr>
        <i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SAG</t>
    </r>
    <phoneticPr fontId="2" type="noConversion"/>
  </si>
  <si>
    <t>Figure 7C</t>
    <phoneticPr fontId="2" type="noConversion"/>
  </si>
  <si>
    <t>Figure 5M</t>
    <phoneticPr fontId="2" type="noConversion"/>
  </si>
  <si>
    <t>Ctrl</t>
    <phoneticPr fontId="2" type="noConversion"/>
  </si>
  <si>
    <t>AP</t>
    <phoneticPr fontId="2" type="noConversion"/>
  </si>
  <si>
    <t>Supplementary Figure 6</t>
    <phoneticPr fontId="2" type="noConversion"/>
  </si>
  <si>
    <t>Figure 2F, G, H</t>
    <phoneticPr fontId="2" type="noConversion"/>
  </si>
  <si>
    <r>
      <t>Gli1</t>
    </r>
    <r>
      <rPr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>/Sp7</t>
    </r>
    <r>
      <rPr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 xml:space="preserve"> cells </t>
    </r>
    <r>
      <rPr>
        <sz val="11"/>
        <color theme="1"/>
        <rFont val="Arial"/>
        <family val="2"/>
      </rPr>
      <t>(per field)</t>
    </r>
    <phoneticPr fontId="2" type="noConversion"/>
  </si>
  <si>
    <t>Figure 2I</t>
    <phoneticPr fontId="2" type="noConversion"/>
  </si>
  <si>
    <t>Figure 2L</t>
    <phoneticPr fontId="2" type="noConversion"/>
  </si>
  <si>
    <t>Figure 2K</t>
    <phoneticPr fontId="2" type="noConversion"/>
  </si>
  <si>
    <t>Figure 3J</t>
  </si>
  <si>
    <t>Figure 3G</t>
    <phoneticPr fontId="2" type="noConversion"/>
  </si>
  <si>
    <t>Gli1+/Sp7+ cells (per field)</t>
    <phoneticPr fontId="2" type="noConversion"/>
  </si>
  <si>
    <t>PTH1R</t>
    <phoneticPr fontId="2" type="noConversion"/>
  </si>
  <si>
    <t>IGF1</t>
    <phoneticPr fontId="2" type="noConversion"/>
  </si>
  <si>
    <t>Figure 7B</t>
    <phoneticPr fontId="2" type="noConversion"/>
  </si>
  <si>
    <t>Figure 7K</t>
    <phoneticPr fontId="2" type="noConversion"/>
  </si>
  <si>
    <t>Supplementary Figure 4C</t>
    <phoneticPr fontId="2" type="noConversion"/>
  </si>
  <si>
    <t>Supplementary Figure 4D</t>
    <phoneticPr fontId="2" type="noConversion"/>
  </si>
  <si>
    <t>Object</t>
  </si>
  <si>
    <t>.y.</t>
  </si>
  <si>
    <t>group1</t>
  </si>
  <si>
    <t>group2</t>
  </si>
  <si>
    <t>n1</t>
  </si>
  <si>
    <t>n2</t>
  </si>
  <si>
    <t>statistic</t>
  </si>
  <si>
    <t>df</t>
  </si>
  <si>
    <t>p</t>
  </si>
  <si>
    <t>p.adj</t>
  </si>
  <si>
    <t>p.signif</t>
  </si>
  <si>
    <t>p.adj.signif</t>
  </si>
  <si>
    <t>Pth1r</t>
  </si>
  <si>
    <t>Value</t>
  </si>
  <si>
    <t>Ctrl_Sham</t>
  </si>
  <si>
    <t>Ctrl_AP</t>
  </si>
  <si>
    <t>PTH1R+/Gli1+cells (per field)</t>
    <phoneticPr fontId="2" type="noConversion"/>
  </si>
  <si>
    <t>fc</t>
  </si>
  <si>
    <t>log2(fc)</t>
  </si>
  <si>
    <t>pval</t>
  </si>
  <si>
    <t>qval</t>
  </si>
  <si>
    <t>PTH1R-cKO_AP vs. control_AP</t>
  </si>
  <si>
    <t xml:space="preserve">Figure 5N </t>
    <phoneticPr fontId="2" type="noConversion"/>
  </si>
  <si>
    <t xml:space="preserve">Figure 5C </t>
    <phoneticPr fontId="2" type="noConversion"/>
  </si>
  <si>
    <t>Ptch1</t>
  </si>
  <si>
    <t>Ihh</t>
  </si>
  <si>
    <t>Cdon</t>
  </si>
  <si>
    <t>Boc</t>
  </si>
  <si>
    <t>Gli1</t>
  </si>
  <si>
    <t>Gli2</t>
  </si>
  <si>
    <t>Gli3</t>
  </si>
  <si>
    <t>Mut_Sham_1</t>
    <phoneticPr fontId="2" type="noConversion"/>
  </si>
  <si>
    <t>Mut_Sham_2</t>
    <phoneticPr fontId="2" type="noConversion"/>
  </si>
  <si>
    <t>Ctrl_Sham_1</t>
    <phoneticPr fontId="2" type="noConversion"/>
  </si>
  <si>
    <t>Ctrl_Sham_2</t>
    <phoneticPr fontId="2" type="noConversion"/>
  </si>
  <si>
    <r>
      <t>PTH1R</t>
    </r>
    <r>
      <rPr>
        <i/>
        <vertAlign val="superscript"/>
        <sz val="10"/>
        <color theme="1"/>
        <rFont val="Arial"/>
        <family val="2"/>
      </rPr>
      <t>fl/fl</t>
    </r>
    <r>
      <rPr>
        <i/>
        <sz val="10"/>
        <color theme="1"/>
        <rFont val="Arial"/>
        <family val="2"/>
      </rPr>
      <t>-NC</t>
    </r>
    <phoneticPr fontId="2" type="noConversion"/>
  </si>
  <si>
    <r>
      <t>PTH1R</t>
    </r>
    <r>
      <rPr>
        <i/>
        <vertAlign val="superscript"/>
        <sz val="10"/>
        <color theme="1"/>
        <rFont val="Arial"/>
        <family val="2"/>
      </rPr>
      <t>fl/fl</t>
    </r>
    <r>
      <rPr>
        <i/>
        <sz val="10"/>
        <color theme="1"/>
        <rFont val="Arial"/>
        <family val="2"/>
      </rPr>
      <t>-siRNA</t>
    </r>
    <phoneticPr fontId="2" type="noConversion"/>
  </si>
  <si>
    <t>Supplemental Figure 3B</t>
    <phoneticPr fontId="2" type="noConversion"/>
  </si>
  <si>
    <t>Supplementary Figure 9D</t>
    <phoneticPr fontId="2" type="noConversion"/>
  </si>
  <si>
    <t>PTH1R-cKO</t>
  </si>
  <si>
    <t>PTH1R-cKO_sham vs. control_sham</t>
  </si>
  <si>
    <t>PTH1R-cKO NC</t>
  </si>
  <si>
    <t>PTH1R-cKO sh-IGF1</t>
  </si>
  <si>
    <t>PTH1R-cKO-NC</t>
  </si>
  <si>
    <t>PTH1R-cKO-siRNA</t>
  </si>
  <si>
    <t>Supplementary Figure 9B</t>
    <phoneticPr fontId="2" type="noConversion"/>
  </si>
  <si>
    <t>Supplementary Figure 9C</t>
    <phoneticPr fontId="2" type="noConversion"/>
  </si>
  <si>
    <t>Supplementary Figure 8A</t>
    <phoneticPr fontId="2" type="noConversion"/>
  </si>
  <si>
    <t>Supplementary Figure 8B</t>
    <phoneticPr fontId="2" type="noConversion"/>
  </si>
  <si>
    <t xml:space="preserve">Figure 7D </t>
    <phoneticPr fontId="2" type="noConversion"/>
  </si>
  <si>
    <t>P Value</t>
  </si>
  <si>
    <t>NC:Control vs. siRNA:Control</t>
    <phoneticPr fontId="2" type="noConversion"/>
  </si>
  <si>
    <t>NC:PTH1RcKO vs. siRNA:PTH1RcKO</t>
    <phoneticPr fontId="2" type="noConversion"/>
  </si>
  <si>
    <t>siRNA:Control vs. siRNA:PTH1RcKO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</si>
</sst>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00000_ "/>
    <numFmt numFmtId="178" formatCode="0.00000000_);[Red]\(0.00000000\)"/>
    <numFmt numFmtId="179" formatCode="0.00000000_ "/>
  </numFmts>
  <fonts count="36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rgb="FF000000"/>
      <name val="Arial"/>
      <family val="2"/>
    </font>
    <font>
      <i/>
      <vertAlign val="superscript"/>
      <sz val="10"/>
      <color rgb="FF000000"/>
      <name val="Arial"/>
      <family val="2"/>
    </font>
    <font>
      <i/>
      <sz val="10"/>
      <color theme="1"/>
      <name val="Arial"/>
      <family val="2"/>
    </font>
    <font>
      <sz val="9"/>
      <name val="等线"/>
      <family val="2"/>
      <charset val="134"/>
      <scheme val="minor"/>
    </font>
    <font>
      <b/>
      <sz val="8"/>
      <color rgb="FF000000"/>
      <name val="Arial"/>
      <family val="2"/>
    </font>
    <font>
      <sz val="11"/>
      <color rgb="FF000000"/>
      <name val="等线"/>
      <family val="2"/>
      <scheme val="minor"/>
    </font>
    <font>
      <b/>
      <sz val="12"/>
      <color rgb="FF000000"/>
      <name val="等线"/>
      <family val="3"/>
      <charset val="134"/>
    </font>
    <font>
      <sz val="12"/>
      <color rgb="FF000000"/>
      <name val="等线"/>
      <family val="3"/>
      <charset val="134"/>
    </font>
    <font>
      <vertAlign val="superscript"/>
      <sz val="11"/>
      <color rgb="FF000000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i/>
      <sz val="11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name val="Arial"/>
      <family val="2"/>
    </font>
    <font>
      <vertAlign val="superscript"/>
      <sz val="11"/>
      <color theme="1"/>
      <name val="Arial"/>
      <family val="2"/>
    </font>
    <font>
      <i/>
      <vertAlign val="superscript"/>
      <sz val="11"/>
      <color rgb="FF000000"/>
      <name val="Arial"/>
      <family val="2"/>
    </font>
    <font>
      <sz val="8.25"/>
      <name val="Microsoft Sans Serif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i/>
      <vertAlign val="superscript"/>
      <sz val="12"/>
      <color rgb="FF000000"/>
      <name val="Arial"/>
      <family val="2"/>
    </font>
    <font>
      <sz val="12"/>
      <color theme="1"/>
      <name val="等线"/>
      <family val="2"/>
      <scheme val="minor"/>
    </font>
    <font>
      <sz val="10"/>
      <color rgb="FF000000"/>
      <name val="Arial"/>
      <family val="2"/>
    </font>
    <font>
      <i/>
      <sz val="10"/>
      <name val="Arial"/>
      <family val="2"/>
    </font>
    <font>
      <b/>
      <sz val="14"/>
      <color rgb="FFFF0000"/>
      <name val="Arial"/>
      <family val="2"/>
    </font>
    <font>
      <i/>
      <vertAlign val="superscript"/>
      <sz val="10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1" fillId="0" borderId="0"/>
    <xf numFmtId="0" fontId="24" fillId="0" borderId="0">
      <alignment vertical="top"/>
      <protection locked="0"/>
    </xf>
  </cellStyleXfs>
  <cellXfs count="13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2" fillId="0" borderId="4" xfId="0" applyFont="1" applyBorder="1"/>
    <xf numFmtId="17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5" fillId="0" borderId="1" xfId="1" applyFont="1" applyBorder="1"/>
    <xf numFmtId="0" fontId="19" fillId="0" borderId="5" xfId="0" applyFont="1" applyBorder="1"/>
    <xf numFmtId="0" fontId="20" fillId="0" borderId="5" xfId="0" applyFont="1" applyBorder="1"/>
    <xf numFmtId="0" fontId="2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0" fontId="21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readingOrder="1"/>
    </xf>
    <xf numFmtId="0" fontId="19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9" fillId="0" borderId="1" xfId="0" applyFont="1" applyBorder="1"/>
    <xf numFmtId="0" fontId="0" fillId="0" borderId="1" xfId="0" applyBorder="1"/>
    <xf numFmtId="178" fontId="19" fillId="0" borderId="1" xfId="2" applyNumberFormat="1" applyFont="1" applyBorder="1" applyAlignment="1" applyProtection="1">
      <alignment horizontal="center" vertical="center"/>
    </xf>
    <xf numFmtId="0" fontId="26" fillId="0" borderId="6" xfId="0" applyFont="1" applyBorder="1" applyAlignment="1">
      <alignment horizontal="center" vertical="center"/>
    </xf>
    <xf numFmtId="179" fontId="19" fillId="0" borderId="1" xfId="2" applyNumberFormat="1" applyFont="1" applyBorder="1" applyAlignment="1" applyProtection="1">
      <alignment horizontal="center" vertical="center"/>
    </xf>
    <xf numFmtId="178" fontId="25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178" fontId="19" fillId="0" borderId="0" xfId="2" applyNumberFormat="1" applyFont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33" fillId="0" borderId="0" xfId="0" applyFont="1" applyAlignment="1">
      <alignment horizontal="center" vertical="center"/>
    </xf>
    <xf numFmtId="0" fontId="5" fillId="0" borderId="1" xfId="0" applyFont="1" applyBorder="1"/>
    <xf numFmtId="179" fontId="4" fillId="0" borderId="1" xfId="0" applyNumberFormat="1" applyFont="1" applyBorder="1" applyAlignment="1">
      <alignment horizontal="center"/>
    </xf>
    <xf numFmtId="179" fontId="1" fillId="0" borderId="1" xfId="0" applyNumberFormat="1" applyFont="1" applyBorder="1" applyAlignment="1">
      <alignment horizontal="center"/>
    </xf>
    <xf numFmtId="179" fontId="1" fillId="0" borderId="0" xfId="0" applyNumberFormat="1" applyFont="1" applyAlignment="1">
      <alignment horizontal="center"/>
    </xf>
    <xf numFmtId="179" fontId="0" fillId="0" borderId="0" xfId="0" applyNumberFormat="1"/>
    <xf numFmtId="0" fontId="5" fillId="0" borderId="1" xfId="0" applyFont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7" fillId="3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2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3" xfId="1" applyFont="1" applyBorder="1" applyAlignment="1">
      <alignment horizontal="center"/>
    </xf>
    <xf numFmtId="0" fontId="16" fillId="2" borderId="6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6" fillId="0" borderId="0" xfId="0" applyFont="1" applyBorder="1"/>
    <xf numFmtId="0" fontId="0" fillId="0" borderId="0" xfId="0" applyBorder="1"/>
    <xf numFmtId="0" fontId="12" fillId="0" borderId="12" xfId="0" applyFont="1" applyBorder="1"/>
    <xf numFmtId="0" fontId="12" fillId="0" borderId="0" xfId="0" applyFont="1" applyBorder="1"/>
    <xf numFmtId="0" fontId="20" fillId="0" borderId="13" xfId="0" applyFont="1" applyBorder="1"/>
    <xf numFmtId="0" fontId="20" fillId="0" borderId="0" xfId="0" applyFont="1" applyBorder="1"/>
    <xf numFmtId="0" fontId="16" fillId="0" borderId="0" xfId="0" applyFont="1" applyFill="1" applyBorder="1" applyAlignment="1">
      <alignment vertical="center"/>
    </xf>
    <xf numFmtId="0" fontId="19" fillId="0" borderId="0" xfId="0" applyFont="1"/>
    <xf numFmtId="0" fontId="35" fillId="0" borderId="0" xfId="0" applyFont="1" applyAlignment="1">
      <alignment horizontal="center" vertical="center"/>
    </xf>
    <xf numFmtId="0" fontId="5" fillId="0" borderId="0" xfId="0" applyFont="1"/>
    <xf numFmtId="0" fontId="30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5" fillId="0" borderId="0" xfId="0" applyFont="1"/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33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/>
    <xf numFmtId="0" fontId="8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/>
    </xf>
  </cellXfs>
  <cellStyles count="3">
    <cellStyle name="Normal" xfId="2" xr:uid="{06B9EFE2-C320-C44A-9324-EC4DC90568F5}"/>
    <cellStyle name="常规" xfId="0" builtinId="0"/>
    <cellStyle name="常规 2" xfId="1" xr:uid="{9AB17035-65A7-42BB-8ADF-FD7A3FDBEB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740719</xdr:colOff>
      <xdr:row>8</xdr:row>
      <xdr:rowOff>153773</xdr:rowOff>
    </xdr:from>
    <xdr:ext cx="65" cy="172227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98011508-2870-D264-743D-43C328F398F0}"/>
            </a:ext>
          </a:extLst>
        </xdr:cNvPr>
        <xdr:cNvSpPr txBox="1"/>
      </xdr:nvSpPr>
      <xdr:spPr>
        <a:xfrm>
          <a:off x="4344773" y="173269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4"/>
  <sheetViews>
    <sheetView topLeftCell="A5" zoomScale="125" zoomScaleNormal="63" workbookViewId="0">
      <selection activeCell="E27" sqref="E27"/>
    </sheetView>
  </sheetViews>
  <sheetFormatPr baseColWidth="10" defaultColWidth="8.83203125" defaultRowHeight="15"/>
  <cols>
    <col min="1" max="1" width="18.33203125" style="8" bestFit="1" customWidth="1"/>
    <col min="2" max="2" width="18.1640625" style="8" bestFit="1" customWidth="1"/>
    <col min="3" max="3" width="9" style="8"/>
    <col min="4" max="4" width="18.33203125" style="8" bestFit="1" customWidth="1"/>
    <col min="5" max="5" width="18.1640625" style="8" bestFit="1" customWidth="1"/>
    <col min="6" max="6" width="9" style="8"/>
    <col min="7" max="7" width="18.33203125" style="8" bestFit="1" customWidth="1"/>
    <col min="8" max="8" width="18.1640625" style="8" bestFit="1" customWidth="1"/>
    <col min="9" max="9" width="9" style="8"/>
    <col min="10" max="10" width="18.33203125" style="8" bestFit="1" customWidth="1"/>
    <col min="11" max="11" width="18.1640625" style="8" bestFit="1" customWidth="1"/>
  </cols>
  <sheetData>
    <row r="2" spans="1:12" ht="18">
      <c r="A2" s="71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2">
      <c r="A3" s="70" t="s">
        <v>1</v>
      </c>
      <c r="B3" s="70"/>
      <c r="D3" s="70" t="s">
        <v>2</v>
      </c>
      <c r="E3" s="70"/>
      <c r="G3" s="70" t="s">
        <v>3</v>
      </c>
      <c r="H3" s="70"/>
      <c r="J3" s="70" t="s">
        <v>9</v>
      </c>
      <c r="K3" s="70"/>
    </row>
    <row r="4" spans="1:12">
      <c r="A4" s="10" t="s">
        <v>94</v>
      </c>
      <c r="B4" s="10" t="s">
        <v>231</v>
      </c>
      <c r="D4" s="10" t="s">
        <v>94</v>
      </c>
      <c r="E4" s="10" t="s">
        <v>231</v>
      </c>
      <c r="G4" s="10" t="s">
        <v>94</v>
      </c>
      <c r="H4" s="10" t="s">
        <v>231</v>
      </c>
      <c r="J4" s="10" t="s">
        <v>94</v>
      </c>
      <c r="K4" s="10" t="s">
        <v>231</v>
      </c>
    </row>
    <row r="5" spans="1:12">
      <c r="A5" s="3">
        <v>93.59</v>
      </c>
      <c r="B5" s="3">
        <v>57.02</v>
      </c>
      <c r="D5" s="3">
        <v>5.2121000000000004</v>
      </c>
      <c r="E5" s="3">
        <v>7.3615000000000004</v>
      </c>
      <c r="G5" s="3">
        <v>0.17960000000000001</v>
      </c>
      <c r="H5" s="3">
        <v>7.7499999999999999E-2</v>
      </c>
      <c r="J5" s="3">
        <v>1.23E-2</v>
      </c>
      <c r="K5" s="3">
        <v>5.8400000000000001E-2</v>
      </c>
    </row>
    <row r="6" spans="1:12">
      <c r="A6" s="3">
        <v>93.03</v>
      </c>
      <c r="B6" s="3">
        <v>67.36</v>
      </c>
      <c r="D6" s="3">
        <v>4.9320000000000004</v>
      </c>
      <c r="E6" s="3">
        <v>8.4594000000000005</v>
      </c>
      <c r="G6" s="3">
        <v>0.18859999999999999</v>
      </c>
      <c r="H6" s="3">
        <v>7.9600000000000004E-2</v>
      </c>
      <c r="J6" s="3">
        <v>1.41E-2</v>
      </c>
      <c r="K6" s="3">
        <v>6.7900000000000002E-2</v>
      </c>
    </row>
    <row r="7" spans="1:12">
      <c r="A7" s="3">
        <v>90.61</v>
      </c>
      <c r="B7" s="3">
        <v>64.53</v>
      </c>
      <c r="D7" s="3">
        <v>5.9554</v>
      </c>
      <c r="E7" s="3">
        <v>5.2248000000000001</v>
      </c>
      <c r="G7" s="3">
        <v>0.15210000000000001</v>
      </c>
      <c r="H7" s="3">
        <v>0.1235</v>
      </c>
      <c r="J7" s="3">
        <v>1.5800000000000002E-2</v>
      </c>
      <c r="K7" s="3">
        <v>6.8000000000000005E-2</v>
      </c>
    </row>
    <row r="8" spans="1:12">
      <c r="A8" s="3">
        <v>94.17</v>
      </c>
      <c r="B8" s="3">
        <v>56.74</v>
      </c>
      <c r="D8" s="3">
        <v>4.8316999999999997</v>
      </c>
      <c r="E8" s="3">
        <v>6.3620999999999999</v>
      </c>
      <c r="G8" s="3">
        <v>0.19489999999999999</v>
      </c>
      <c r="H8" s="3">
        <v>8.9200000000000002E-2</v>
      </c>
      <c r="J8" s="3">
        <v>1.21E-2</v>
      </c>
      <c r="K8" s="3">
        <v>5.8900000000000001E-2</v>
      </c>
    </row>
    <row r="9" spans="1:12">
      <c r="A9" s="3">
        <v>93.52</v>
      </c>
      <c r="B9" s="3"/>
      <c r="D9" s="3">
        <v>4.2178000000000004</v>
      </c>
      <c r="E9" s="3"/>
      <c r="F9" s="3"/>
      <c r="G9" s="3">
        <v>0.22170000000000001</v>
      </c>
      <c r="H9" s="3"/>
      <c r="I9" s="3"/>
      <c r="J9" s="3">
        <v>1.54E-2</v>
      </c>
      <c r="K9" s="127"/>
      <c r="L9" s="128"/>
    </row>
    <row r="10" spans="1:12">
      <c r="A10" s="9" t="s">
        <v>4</v>
      </c>
      <c r="B10" s="3" t="s">
        <v>8</v>
      </c>
      <c r="D10" s="3" t="s">
        <v>4</v>
      </c>
      <c r="E10" s="3">
        <v>1.8E-3</v>
      </c>
      <c r="F10" s="3"/>
      <c r="G10" s="3" t="s">
        <v>4</v>
      </c>
      <c r="H10" s="3" t="s">
        <v>8</v>
      </c>
      <c r="I10" s="3"/>
      <c r="J10" s="3" t="s">
        <v>4</v>
      </c>
      <c r="K10" s="127" t="s">
        <v>8</v>
      </c>
      <c r="L10" s="128"/>
    </row>
    <row r="11" spans="1:12">
      <c r="D11" s="3"/>
      <c r="E11" s="3"/>
      <c r="F11" s="3"/>
      <c r="G11" s="3"/>
      <c r="H11" s="3"/>
      <c r="I11" s="3"/>
      <c r="J11" s="3"/>
      <c r="K11" s="127"/>
      <c r="L11" s="128"/>
    </row>
    <row r="12" spans="1:12">
      <c r="A12" s="70" t="s">
        <v>5</v>
      </c>
      <c r="B12" s="70"/>
      <c r="D12" s="3" t="s">
        <v>6</v>
      </c>
      <c r="E12" s="3"/>
      <c r="F12" s="3"/>
      <c r="G12" s="3" t="s">
        <v>7</v>
      </c>
      <c r="H12" s="3"/>
      <c r="I12" s="3"/>
      <c r="J12" s="3" t="s">
        <v>10</v>
      </c>
      <c r="K12" s="127"/>
      <c r="L12" s="128"/>
    </row>
    <row r="13" spans="1:12">
      <c r="A13" s="10" t="s">
        <v>94</v>
      </c>
      <c r="B13" s="10" t="s">
        <v>231</v>
      </c>
      <c r="D13" s="3" t="s">
        <v>94</v>
      </c>
      <c r="E13" s="3" t="s">
        <v>231</v>
      </c>
      <c r="F13" s="3"/>
      <c r="G13" s="3" t="s">
        <v>94</v>
      </c>
      <c r="H13" s="3" t="s">
        <v>231</v>
      </c>
      <c r="I13" s="3"/>
      <c r="J13" s="3" t="s">
        <v>94</v>
      </c>
      <c r="K13" s="127" t="s">
        <v>231</v>
      </c>
      <c r="L13" s="128"/>
    </row>
    <row r="14" spans="1:12">
      <c r="A14" s="3">
        <v>87.07</v>
      </c>
      <c r="B14" s="3">
        <v>52.66</v>
      </c>
      <c r="D14" s="3">
        <v>5.7257999999999996</v>
      </c>
      <c r="E14" s="3">
        <v>5.9446000000000003</v>
      </c>
      <c r="F14" s="3"/>
      <c r="G14" s="3">
        <v>0.15210000000000001</v>
      </c>
      <c r="H14" s="3">
        <v>8.8599999999999998E-2</v>
      </c>
      <c r="I14" s="3"/>
      <c r="J14" s="3">
        <v>2.2599999999999999E-2</v>
      </c>
      <c r="K14" s="127">
        <v>7.9600000000000004E-2</v>
      </c>
      <c r="L14" s="128"/>
    </row>
    <row r="15" spans="1:12">
      <c r="A15" s="3">
        <v>97.66</v>
      </c>
      <c r="B15" s="3">
        <v>64.89</v>
      </c>
      <c r="D15" s="3">
        <v>5.2862</v>
      </c>
      <c r="E15" s="3">
        <v>6.5772000000000004</v>
      </c>
      <c r="F15" s="3"/>
      <c r="G15" s="3">
        <v>0.1847</v>
      </c>
      <c r="H15" s="3">
        <v>9.8699999999999996E-2</v>
      </c>
      <c r="I15" s="3"/>
      <c r="J15" s="3">
        <v>4.4000000000000003E-3</v>
      </c>
      <c r="K15" s="127">
        <v>5.3400000000000003E-2</v>
      </c>
      <c r="L15" s="128"/>
    </row>
    <row r="16" spans="1:12">
      <c r="A16" s="3">
        <v>96.25</v>
      </c>
      <c r="B16" s="3">
        <v>79.099999999999994</v>
      </c>
      <c r="D16" s="3">
        <v>5.8125999999999998</v>
      </c>
      <c r="E16" s="3">
        <v>5.4858000000000002</v>
      </c>
      <c r="F16" s="3"/>
      <c r="G16" s="3">
        <v>0.1656</v>
      </c>
      <c r="H16" s="3">
        <v>0.14419999999999999</v>
      </c>
      <c r="I16" s="3"/>
      <c r="J16" s="3">
        <v>6.4999999999999997E-3</v>
      </c>
      <c r="K16" s="127">
        <v>3.8100000000000002E-2</v>
      </c>
      <c r="L16" s="128"/>
    </row>
    <row r="17" spans="1:12">
      <c r="A17" s="3">
        <v>95.59</v>
      </c>
      <c r="B17" s="3">
        <v>76.19</v>
      </c>
      <c r="D17" s="3">
        <v>4.2583000000000002</v>
      </c>
      <c r="E17" s="3">
        <v>5.8571</v>
      </c>
      <c r="F17" s="3"/>
      <c r="G17" s="3">
        <v>0.22450000000000001</v>
      </c>
      <c r="H17" s="3">
        <v>0.13009999999999999</v>
      </c>
      <c r="I17" s="3"/>
      <c r="J17" s="3">
        <v>1.04E-2</v>
      </c>
      <c r="K17" s="127">
        <v>4.07E-2</v>
      </c>
      <c r="L17" s="128"/>
    </row>
    <row r="18" spans="1:12">
      <c r="A18" s="3">
        <v>88.1</v>
      </c>
      <c r="B18" s="3">
        <v>68.62</v>
      </c>
      <c r="D18" s="3">
        <v>4.5274000000000001</v>
      </c>
      <c r="E18" s="3">
        <v>5.8728999999999996</v>
      </c>
      <c r="F18" s="3"/>
      <c r="G18" s="3">
        <v>0.1946</v>
      </c>
      <c r="H18" s="3">
        <v>0.1168</v>
      </c>
      <c r="I18" s="3"/>
      <c r="J18" s="3">
        <v>2.63E-2</v>
      </c>
      <c r="K18" s="127">
        <v>5.3400000000000003E-2</v>
      </c>
      <c r="L18" s="128"/>
    </row>
    <row r="19" spans="1:12">
      <c r="A19" s="3">
        <v>94.02</v>
      </c>
      <c r="B19" s="3">
        <v>77.83</v>
      </c>
      <c r="D19" s="3">
        <v>5.3701999999999996</v>
      </c>
      <c r="E19" s="3">
        <v>5.6277999999999997</v>
      </c>
      <c r="F19" s="3"/>
      <c r="G19" s="3">
        <v>0.17510000000000001</v>
      </c>
      <c r="H19" s="3">
        <v>0.13830000000000001</v>
      </c>
      <c r="I19" s="3"/>
      <c r="J19" s="3">
        <v>1.11E-2</v>
      </c>
      <c r="K19" s="127">
        <v>3.9399999999999998E-2</v>
      </c>
      <c r="L19" s="128"/>
    </row>
    <row r="20" spans="1:12">
      <c r="A20" s="3"/>
      <c r="B20" s="3">
        <v>75.91</v>
      </c>
      <c r="D20" s="3"/>
      <c r="E20" s="3">
        <v>5.7580999999999998</v>
      </c>
      <c r="F20" s="3"/>
      <c r="G20" s="3"/>
      <c r="H20" s="3">
        <v>0.1318</v>
      </c>
      <c r="I20" s="3"/>
      <c r="J20" s="3"/>
      <c r="K20" s="127">
        <v>4.1799999999999997E-2</v>
      </c>
      <c r="L20" s="128"/>
    </row>
    <row r="21" spans="1:12">
      <c r="A21" s="3"/>
      <c r="B21" s="3">
        <v>77.13</v>
      </c>
      <c r="D21" s="3"/>
      <c r="E21" s="3">
        <v>6.7374000000000001</v>
      </c>
      <c r="F21" s="3"/>
      <c r="G21" s="3"/>
      <c r="H21" s="3">
        <v>0.1145</v>
      </c>
      <c r="I21" s="3"/>
      <c r="J21" s="3"/>
      <c r="K21" s="127">
        <v>3.39E-2</v>
      </c>
      <c r="L21" s="128"/>
    </row>
    <row r="22" spans="1:12">
      <c r="A22" s="9" t="s">
        <v>4</v>
      </c>
      <c r="B22" s="3" t="s">
        <v>8</v>
      </c>
      <c r="D22" s="3" t="s">
        <v>4</v>
      </c>
      <c r="E22" s="3">
        <v>5.7799999999999997E-2</v>
      </c>
      <c r="F22" s="3"/>
      <c r="G22" s="3" t="s">
        <v>4</v>
      </c>
      <c r="H22" s="3" t="s">
        <v>8</v>
      </c>
      <c r="I22" s="3"/>
      <c r="J22" s="3" t="s">
        <v>4</v>
      </c>
      <c r="K22" s="3" t="s">
        <v>8</v>
      </c>
      <c r="L22" s="128"/>
    </row>
    <row r="23" spans="1:12">
      <c r="A23" s="41"/>
      <c r="D23" s="128"/>
      <c r="E23" s="128"/>
      <c r="F23" s="128"/>
      <c r="G23" s="128"/>
      <c r="H23" s="128"/>
      <c r="I23" s="128"/>
      <c r="J23" s="128"/>
      <c r="K23" s="128"/>
      <c r="L23" s="128"/>
    </row>
    <row r="24" spans="1:12">
      <c r="L24" s="110"/>
    </row>
    <row r="25" spans="1:12" ht="18">
      <c r="A25" s="72" t="s">
        <v>157</v>
      </c>
      <c r="B25" s="72"/>
    </row>
    <row r="26" spans="1:12">
      <c r="A26" s="70" t="s">
        <v>0</v>
      </c>
      <c r="B26" s="70"/>
    </row>
    <row r="27" spans="1:12">
      <c r="A27" s="10" t="s">
        <v>94</v>
      </c>
      <c r="B27" s="10" t="s">
        <v>231</v>
      </c>
    </row>
    <row r="28" spans="1:12">
      <c r="A28" s="3">
        <v>104.45</v>
      </c>
      <c r="B28" s="3">
        <v>31.98</v>
      </c>
    </row>
    <row r="29" spans="1:12">
      <c r="A29" s="3">
        <v>87.23</v>
      </c>
      <c r="B29" s="3">
        <v>31.93</v>
      </c>
    </row>
    <row r="30" spans="1:12">
      <c r="A30" s="3">
        <v>100.54</v>
      </c>
      <c r="B30" s="3">
        <v>40.799999999999997</v>
      </c>
    </row>
    <row r="31" spans="1:12">
      <c r="A31" s="3">
        <v>85.56</v>
      </c>
      <c r="B31" s="3">
        <v>43.13</v>
      </c>
    </row>
    <row r="32" spans="1:12">
      <c r="A32" s="3">
        <v>81.94</v>
      </c>
      <c r="B32" s="3">
        <v>37.49</v>
      </c>
    </row>
    <row r="33" spans="1:2">
      <c r="A33" s="3">
        <v>79.069999999999993</v>
      </c>
      <c r="B33" s="3">
        <v>38.85</v>
      </c>
    </row>
    <row r="34" spans="1:2">
      <c r="A34" s="9" t="s">
        <v>4</v>
      </c>
      <c r="B34" s="3" t="s">
        <v>8</v>
      </c>
    </row>
  </sheetData>
  <mergeCells count="8">
    <mergeCell ref="J3:K3"/>
    <mergeCell ref="A2:K2"/>
    <mergeCell ref="A25:B25"/>
    <mergeCell ref="A26:B26"/>
    <mergeCell ref="A3:B3"/>
    <mergeCell ref="D3:E3"/>
    <mergeCell ref="G3:H3"/>
    <mergeCell ref="A12:B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0171C-26C5-4239-80C8-F4029BF47B19}">
  <dimension ref="A2:L53"/>
  <sheetViews>
    <sheetView zoomScale="64" zoomScaleNormal="71" workbookViewId="0">
      <selection activeCell="B28" sqref="B28:C30"/>
    </sheetView>
  </sheetViews>
  <sheetFormatPr baseColWidth="10" defaultColWidth="9" defaultRowHeight="14"/>
  <cols>
    <col min="1" max="1" width="9" style="1"/>
    <col min="2" max="3" width="18" style="1" bestFit="1" customWidth="1"/>
    <col min="4" max="4" width="9" style="1"/>
    <col min="5" max="6" width="18" style="1" bestFit="1" customWidth="1"/>
    <col min="7" max="7" width="9" style="1"/>
    <col min="8" max="9" width="18" style="1" bestFit="1" customWidth="1"/>
    <col min="10" max="10" width="9" style="1"/>
    <col min="11" max="12" width="18" style="1" bestFit="1" customWidth="1"/>
    <col min="13" max="16384" width="9" style="7"/>
  </cols>
  <sheetData>
    <row r="2" spans="1:12" ht="18">
      <c r="B2" s="71" t="s">
        <v>158</v>
      </c>
      <c r="C2" s="71"/>
      <c r="D2" s="71"/>
      <c r="E2" s="71"/>
      <c r="F2" s="71"/>
      <c r="G2" s="71"/>
      <c r="H2" s="71"/>
      <c r="I2" s="71"/>
    </row>
    <row r="3" spans="1:12">
      <c r="B3" s="76" t="s">
        <v>11</v>
      </c>
      <c r="C3" s="76"/>
      <c r="E3" s="76" t="s">
        <v>12</v>
      </c>
      <c r="F3" s="76"/>
      <c r="H3" s="76" t="s">
        <v>13</v>
      </c>
      <c r="I3" s="76"/>
    </row>
    <row r="4" spans="1:12">
      <c r="B4" s="59" t="s">
        <v>94</v>
      </c>
      <c r="C4" s="59" t="s">
        <v>231</v>
      </c>
      <c r="E4" s="10" t="s">
        <v>94</v>
      </c>
      <c r="F4" s="10" t="s">
        <v>231</v>
      </c>
      <c r="H4" s="10" t="s">
        <v>94</v>
      </c>
      <c r="I4" s="10" t="s">
        <v>231</v>
      </c>
    </row>
    <row r="5" spans="1:12">
      <c r="B5" s="2">
        <v>3.5023</v>
      </c>
      <c r="C5" s="2">
        <v>3.9178999999999999</v>
      </c>
      <c r="E5" s="2">
        <v>43.040799999999997</v>
      </c>
      <c r="F5" s="2">
        <v>57.463000000000001</v>
      </c>
      <c r="H5" s="2">
        <v>1.1797</v>
      </c>
      <c r="I5" s="2">
        <v>1.9908999999999999</v>
      </c>
    </row>
    <row r="6" spans="1:12">
      <c r="B6" s="2">
        <v>4.1344000000000003</v>
      </c>
      <c r="C6" s="2">
        <v>4.7267999999999999</v>
      </c>
      <c r="E6" s="2">
        <v>43.570599999999999</v>
      </c>
      <c r="F6" s="2">
        <v>68.961799999999997</v>
      </c>
      <c r="H6" s="2">
        <v>1.5384</v>
      </c>
      <c r="I6" s="2">
        <v>1.7725</v>
      </c>
    </row>
    <row r="7" spans="1:12">
      <c r="B7" s="2">
        <v>3.6739000000000002</v>
      </c>
      <c r="C7" s="2">
        <v>4.2359</v>
      </c>
      <c r="E7" s="2">
        <v>33.324800000000003</v>
      </c>
      <c r="F7" s="2">
        <v>71.5351</v>
      </c>
      <c r="H7" s="2">
        <v>1.2151000000000001</v>
      </c>
      <c r="I7" s="2">
        <v>1.7666999999999999</v>
      </c>
    </row>
    <row r="8" spans="1:12">
      <c r="B8" s="2">
        <v>3.5205000000000002</v>
      </c>
      <c r="C8" s="2">
        <v>5.9676999999999998</v>
      </c>
      <c r="E8" s="2">
        <v>51.171999999999997</v>
      </c>
      <c r="F8" s="2">
        <v>69.754999999999995</v>
      </c>
      <c r="H8" s="2">
        <v>1.2855000000000001</v>
      </c>
      <c r="I8" s="2">
        <v>3.0224000000000002</v>
      </c>
    </row>
    <row r="9" spans="1:12">
      <c r="B9" s="2">
        <v>4.0731999999999999</v>
      </c>
      <c r="C9" s="2">
        <v>5.3792999999999997</v>
      </c>
      <c r="E9" s="2">
        <v>47.081499999999998</v>
      </c>
      <c r="F9" s="2">
        <v>54.484900000000003</v>
      </c>
      <c r="H9" s="2">
        <v>0.75</v>
      </c>
      <c r="I9" s="2">
        <v>2.9771000000000001</v>
      </c>
      <c r="K9" s="12"/>
    </row>
    <row r="10" spans="1:12">
      <c r="B10" s="2">
        <v>3.3816000000000002</v>
      </c>
      <c r="C10" s="2">
        <v>5.8681999999999999</v>
      </c>
      <c r="E10" s="2">
        <v>56.198799999999999</v>
      </c>
      <c r="F10" s="2">
        <v>63.420699999999997</v>
      </c>
      <c r="H10" s="2">
        <v>0.872</v>
      </c>
      <c r="I10" s="2">
        <v>2.0240999999999998</v>
      </c>
      <c r="K10" s="12"/>
    </row>
    <row r="11" spans="1:12">
      <c r="B11" s="4" t="s">
        <v>4</v>
      </c>
      <c r="C11" s="2">
        <f>TTEST(B5:B10,C5:C10,2,2)</f>
        <v>5.7783151303690246E-3</v>
      </c>
      <c r="E11" s="4" t="s">
        <v>4</v>
      </c>
      <c r="F11" s="2">
        <f>TTEST(E5:E10,F5:F10,2,2)</f>
        <v>1.5320830932984192E-3</v>
      </c>
      <c r="H11" s="4" t="s">
        <v>4</v>
      </c>
      <c r="I11" s="2">
        <f>TTEST(H5:H10,I5:I10,2,2)</f>
        <v>1.7908276874890562E-3</v>
      </c>
    </row>
    <row r="12" spans="1:12">
      <c r="B12" s="20"/>
      <c r="E12" s="20"/>
      <c r="H12" s="20"/>
    </row>
    <row r="14" spans="1:12" ht="18">
      <c r="A14" s="16"/>
      <c r="B14" s="71" t="s">
        <v>178</v>
      </c>
      <c r="C14" s="71"/>
      <c r="D14" s="71"/>
      <c r="E14" s="71"/>
      <c r="F14" s="71"/>
      <c r="G14" s="71"/>
      <c r="H14" s="71"/>
      <c r="I14" s="71"/>
      <c r="J14" s="16"/>
      <c r="K14" s="72" t="s">
        <v>182</v>
      </c>
      <c r="L14" s="72"/>
    </row>
    <row r="15" spans="1:12" ht="15">
      <c r="A15" s="16"/>
      <c r="B15" s="76" t="s">
        <v>131</v>
      </c>
      <c r="C15" s="76"/>
      <c r="D15" s="16"/>
      <c r="E15" s="76" t="s">
        <v>179</v>
      </c>
      <c r="F15" s="76"/>
      <c r="G15" s="16"/>
      <c r="H15" s="73" t="s">
        <v>132</v>
      </c>
      <c r="I15" s="73"/>
      <c r="J15" s="16"/>
      <c r="K15" s="73" t="s">
        <v>18</v>
      </c>
      <c r="L15" s="73"/>
    </row>
    <row r="16" spans="1:12">
      <c r="B16" s="10" t="s">
        <v>94</v>
      </c>
      <c r="C16" s="10" t="s">
        <v>231</v>
      </c>
      <c r="E16" s="10" t="s">
        <v>94</v>
      </c>
      <c r="F16" s="10" t="s">
        <v>231</v>
      </c>
      <c r="H16" s="10" t="s">
        <v>94</v>
      </c>
      <c r="I16" s="10" t="s">
        <v>231</v>
      </c>
      <c r="J16" s="16"/>
      <c r="K16" s="10" t="s">
        <v>94</v>
      </c>
      <c r="L16" s="10" t="s">
        <v>231</v>
      </c>
    </row>
    <row r="17" spans="2:12">
      <c r="B17" s="19">
        <v>35</v>
      </c>
      <c r="C17" s="19">
        <v>41</v>
      </c>
      <c r="E17" s="19">
        <v>40</v>
      </c>
      <c r="F17" s="19">
        <v>48</v>
      </c>
      <c r="H17" s="19">
        <v>7</v>
      </c>
      <c r="I17" s="19">
        <v>15</v>
      </c>
      <c r="J17" s="16"/>
      <c r="K17" s="19">
        <f>2/260</f>
        <v>7.6923076923076927E-3</v>
      </c>
      <c r="L17" s="19">
        <f>5/317.3</f>
        <v>1.575795776867318E-2</v>
      </c>
    </row>
    <row r="18" spans="2:12">
      <c r="B18" s="19">
        <v>34</v>
      </c>
      <c r="C18" s="19">
        <v>51</v>
      </c>
      <c r="E18" s="19">
        <v>27</v>
      </c>
      <c r="F18" s="19">
        <v>57</v>
      </c>
      <c r="H18" s="19">
        <v>6</v>
      </c>
      <c r="I18" s="19">
        <v>26</v>
      </c>
      <c r="J18" s="16"/>
      <c r="K18" s="19">
        <f>3/414</f>
        <v>7.246376811594203E-3</v>
      </c>
      <c r="L18" s="19">
        <f>4/229</f>
        <v>1.7467248908296942E-2</v>
      </c>
    </row>
    <row r="19" spans="2:12">
      <c r="B19" s="19">
        <v>37</v>
      </c>
      <c r="C19" s="19">
        <v>68</v>
      </c>
      <c r="E19" s="19">
        <v>42</v>
      </c>
      <c r="F19" s="19">
        <v>60</v>
      </c>
      <c r="H19" s="19">
        <v>8</v>
      </c>
      <c r="I19" s="19">
        <v>13</v>
      </c>
      <c r="J19" s="16"/>
      <c r="K19" s="19">
        <f>2/153</f>
        <v>1.3071895424836602E-2</v>
      </c>
      <c r="L19" s="19">
        <f>5/273</f>
        <v>1.8315018315018316E-2</v>
      </c>
    </row>
    <row r="20" spans="2:12">
      <c r="B20" s="19">
        <v>50</v>
      </c>
      <c r="C20" s="19">
        <v>57</v>
      </c>
      <c r="E20" s="19">
        <v>35</v>
      </c>
      <c r="F20" s="19">
        <v>51</v>
      </c>
      <c r="H20" s="19">
        <v>3</v>
      </c>
      <c r="I20" s="19">
        <v>16</v>
      </c>
      <c r="J20" s="16"/>
      <c r="K20" s="19">
        <f>3/344</f>
        <v>8.7209302325581394E-3</v>
      </c>
      <c r="L20" s="19">
        <f>7/461</f>
        <v>1.5184381778741865E-2</v>
      </c>
    </row>
    <row r="21" spans="2:12">
      <c r="B21" s="19">
        <v>45</v>
      </c>
      <c r="C21" s="19">
        <v>69</v>
      </c>
      <c r="E21" s="19">
        <v>21</v>
      </c>
      <c r="F21" s="19">
        <v>56</v>
      </c>
      <c r="H21" s="19">
        <v>12</v>
      </c>
      <c r="I21" s="19">
        <v>16</v>
      </c>
      <c r="J21" s="16"/>
      <c r="K21" s="19">
        <f>4/398</f>
        <v>1.0050251256281407E-2</v>
      </c>
      <c r="L21" s="19">
        <f>3/161</f>
        <v>1.8633540372670808E-2</v>
      </c>
    </row>
    <row r="22" spans="2:12">
      <c r="B22" s="4" t="s">
        <v>4</v>
      </c>
      <c r="C22" s="19">
        <f>TTEST(C17:C21,B17:B21,2,2)</f>
        <v>2.4179500026115866E-2</v>
      </c>
      <c r="E22" s="4" t="s">
        <v>4</v>
      </c>
      <c r="F22" s="19">
        <f>TTEST(F17:F21,E17:E21,2,2)</f>
        <v>1.4588950138656523E-3</v>
      </c>
      <c r="H22" s="4" t="s">
        <v>4</v>
      </c>
      <c r="I22" s="19">
        <f>TTEST(I17:I21,H17:H21,2,2)</f>
        <v>5.9885691587324647E-3</v>
      </c>
      <c r="K22" s="4" t="s">
        <v>4</v>
      </c>
      <c r="L22" s="19">
        <f>TTEST(K17:K21,L17:L21,2,2)</f>
        <v>2.7005101151348E-4</v>
      </c>
    </row>
    <row r="25" spans="2:12" ht="18">
      <c r="B25" s="71" t="s">
        <v>180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</row>
    <row r="26" spans="2:12">
      <c r="B26" s="74" t="s">
        <v>126</v>
      </c>
      <c r="C26" s="75"/>
      <c r="E26" s="74" t="s">
        <v>14</v>
      </c>
      <c r="F26" s="75"/>
      <c r="H26" s="74" t="s">
        <v>119</v>
      </c>
      <c r="I26" s="75"/>
      <c r="K26" s="74" t="s">
        <v>123</v>
      </c>
      <c r="L26" s="75"/>
    </row>
    <row r="27" spans="2:12">
      <c r="B27" s="10" t="s">
        <v>94</v>
      </c>
      <c r="C27" s="10" t="s">
        <v>231</v>
      </c>
      <c r="E27" s="10" t="s">
        <v>94</v>
      </c>
      <c r="F27" s="10" t="s">
        <v>231</v>
      </c>
      <c r="H27" s="10" t="s">
        <v>94</v>
      </c>
      <c r="I27" s="10" t="s">
        <v>231</v>
      </c>
      <c r="K27" s="10" t="s">
        <v>94</v>
      </c>
      <c r="L27" s="10" t="s">
        <v>231</v>
      </c>
    </row>
    <row r="28" spans="2:12">
      <c r="B28" s="15">
        <v>1.2550809957753484</v>
      </c>
      <c r="C28" s="15">
        <v>1.4022858538186678</v>
      </c>
      <c r="D28" s="17"/>
      <c r="E28" s="15">
        <v>1.1115873322166565</v>
      </c>
      <c r="F28" s="15">
        <v>2.3993128725376849</v>
      </c>
      <c r="G28" s="17"/>
      <c r="H28" s="15">
        <v>1.7860684673514935</v>
      </c>
      <c r="I28" s="15">
        <v>1.9680779814805038</v>
      </c>
      <c r="J28" s="17"/>
      <c r="K28" s="15">
        <v>1.1485291488702867</v>
      </c>
      <c r="L28" s="15">
        <v>1.8464925884335304</v>
      </c>
    </row>
    <row r="29" spans="2:12">
      <c r="B29" s="15">
        <v>1.2507387454002257</v>
      </c>
      <c r="C29" s="15">
        <v>3.069025154401618</v>
      </c>
      <c r="D29" s="17"/>
      <c r="E29" s="15">
        <v>1.3828275949364783</v>
      </c>
      <c r="F29" s="15">
        <v>2.1032513912937487</v>
      </c>
      <c r="G29" s="17"/>
      <c r="H29" s="15">
        <v>1.0620026646281979</v>
      </c>
      <c r="I29" s="15">
        <v>1.5765679877114174</v>
      </c>
      <c r="J29" s="17"/>
      <c r="K29" s="15">
        <v>1.1445555398806579</v>
      </c>
      <c r="L29" s="15">
        <v>1.2481466667047163</v>
      </c>
    </row>
    <row r="30" spans="2:12">
      <c r="B30" s="15">
        <v>0.69149008504218401</v>
      </c>
      <c r="C30" s="15">
        <v>1.4977330126585715</v>
      </c>
      <c r="D30" s="17"/>
      <c r="E30" s="15">
        <v>0.89045912814897143</v>
      </c>
      <c r="F30" s="15">
        <v>1.4266399695697158</v>
      </c>
      <c r="G30" s="17"/>
      <c r="H30" s="15">
        <v>0.82175907341366849</v>
      </c>
      <c r="I30" s="15">
        <v>1.779889139883021</v>
      </c>
      <c r="J30" s="17"/>
      <c r="K30" s="15">
        <v>1.0173298148115766</v>
      </c>
      <c r="L30" s="15">
        <v>2.4704733137735491</v>
      </c>
    </row>
    <row r="31" spans="2:12">
      <c r="B31" s="15">
        <v>1.0300971956601441</v>
      </c>
      <c r="C31" s="15">
        <v>2.1928094801789584</v>
      </c>
      <c r="D31" s="17"/>
      <c r="E31" s="15">
        <v>0.65411731014640939</v>
      </c>
      <c r="F31" s="15">
        <v>1.482077919515802</v>
      </c>
      <c r="G31" s="17"/>
      <c r="H31" s="15">
        <v>0.30078142622462173</v>
      </c>
      <c r="I31" s="15">
        <v>2.7354674445302911</v>
      </c>
      <c r="J31" s="17"/>
      <c r="K31" s="15">
        <v>0.77904980677860602</v>
      </c>
      <c r="L31" s="15">
        <v>1.4337440228387393</v>
      </c>
    </row>
    <row r="32" spans="2:12">
      <c r="B32" s="15">
        <v>0.77259297812209771</v>
      </c>
      <c r="C32" s="15"/>
      <c r="D32" s="17"/>
      <c r="E32" s="15">
        <v>0.96100863455148378</v>
      </c>
      <c r="F32" s="15"/>
      <c r="G32" s="17"/>
      <c r="H32" s="15">
        <v>1.0293883683820184</v>
      </c>
      <c r="I32" s="15"/>
      <c r="J32" s="17"/>
      <c r="K32" s="15">
        <v>0.91053568965887222</v>
      </c>
      <c r="L32" s="15"/>
    </row>
    <row r="33" spans="2:12">
      <c r="B33" s="4" t="s">
        <v>4</v>
      </c>
      <c r="C33" s="2">
        <f>TTEST(B28:B32,C28:C31,2,2)</f>
        <v>2.4336233888808925E-2</v>
      </c>
      <c r="E33" s="4" t="s">
        <v>4</v>
      </c>
      <c r="F33" s="2">
        <f>TTEST(E28:E32,F28:F31,2,2)</f>
        <v>1.1278652522063216E-2</v>
      </c>
      <c r="H33" s="4" t="s">
        <v>4</v>
      </c>
      <c r="I33" s="2">
        <f>TTEST(H28:H32,I28:I31,2,2)</f>
        <v>2.3148392812097084E-2</v>
      </c>
      <c r="K33" s="4" t="s">
        <v>4</v>
      </c>
      <c r="L33" s="2">
        <f>TTEST(K28:K32,L28:L31,2,2)</f>
        <v>2.0329611740953133E-2</v>
      </c>
    </row>
    <row r="34" spans="2:12">
      <c r="C34" s="19"/>
    </row>
    <row r="36" spans="2:12" ht="18">
      <c r="B36" s="71" t="s">
        <v>181</v>
      </c>
      <c r="C36" s="71"/>
      <c r="D36" s="71"/>
      <c r="E36" s="71"/>
      <c r="F36" s="71"/>
      <c r="G36" s="71"/>
      <c r="H36" s="71"/>
      <c r="I36" s="71"/>
      <c r="J36" s="71"/>
      <c r="K36" s="71"/>
      <c r="L36" s="71"/>
    </row>
    <row r="37" spans="2:12">
      <c r="B37" s="77" t="s">
        <v>122</v>
      </c>
      <c r="C37" s="77"/>
      <c r="E37" s="77" t="s">
        <v>15</v>
      </c>
      <c r="F37" s="77"/>
      <c r="H37" s="77" t="s">
        <v>16</v>
      </c>
      <c r="I37" s="77"/>
      <c r="K37" s="77" t="s">
        <v>17</v>
      </c>
      <c r="L37" s="77"/>
    </row>
    <row r="38" spans="2:12">
      <c r="B38" s="10" t="s">
        <v>94</v>
      </c>
      <c r="C38" s="10" t="s">
        <v>231</v>
      </c>
      <c r="E38" s="10" t="s">
        <v>94</v>
      </c>
      <c r="F38" s="10" t="s">
        <v>231</v>
      </c>
      <c r="H38" s="10" t="s">
        <v>94</v>
      </c>
      <c r="I38" s="10" t="s">
        <v>231</v>
      </c>
      <c r="K38" s="10" t="s">
        <v>94</v>
      </c>
      <c r="L38" s="10" t="s">
        <v>231</v>
      </c>
    </row>
    <row r="39" spans="2:12">
      <c r="B39" s="2">
        <v>0.91196181122335906</v>
      </c>
      <c r="C39" s="2">
        <v>1.5878177369300985</v>
      </c>
      <c r="E39" s="2">
        <v>1.3153488101827715</v>
      </c>
      <c r="F39" s="15">
        <v>4.0151264690735378</v>
      </c>
      <c r="H39" s="2">
        <v>0.90488066107763465</v>
      </c>
      <c r="I39" s="2">
        <v>1.5919548746740495</v>
      </c>
      <c r="K39" s="2">
        <v>0.90795591883970028</v>
      </c>
      <c r="L39" s="2">
        <v>3.1836774126305603</v>
      </c>
    </row>
    <row r="40" spans="2:12">
      <c r="B40" s="2">
        <v>1.1503280263939775</v>
      </c>
      <c r="C40" s="15">
        <v>1.5231365830652828</v>
      </c>
      <c r="D40" s="17"/>
      <c r="E40" s="15">
        <v>0.80969216962820334</v>
      </c>
      <c r="F40" s="15">
        <v>3.7203682532235782</v>
      </c>
      <c r="G40" s="17"/>
      <c r="H40" s="15">
        <v>1.21486789386046</v>
      </c>
      <c r="I40" s="15">
        <v>1.8735824173521465</v>
      </c>
      <c r="J40" s="17"/>
      <c r="K40" s="15">
        <v>1.5429530482344904</v>
      </c>
      <c r="L40" s="15">
        <v>2.7908298347365847</v>
      </c>
    </row>
    <row r="41" spans="2:12">
      <c r="B41" s="2">
        <v>0.85384453456852516</v>
      </c>
      <c r="C41" s="15">
        <v>1.4509977852387979</v>
      </c>
      <c r="D41" s="17"/>
      <c r="E41" s="15">
        <v>1.0795614986163826</v>
      </c>
      <c r="F41" s="15">
        <v>2.4716002606365941</v>
      </c>
      <c r="G41" s="17"/>
      <c r="H41" s="15">
        <v>0.96982707930530987</v>
      </c>
      <c r="I41" s="15">
        <v>1.0215780569540909</v>
      </c>
      <c r="J41" s="17"/>
      <c r="K41" s="15">
        <v>0.68334884681304442</v>
      </c>
      <c r="L41" s="15">
        <v>3.2845464349326248</v>
      </c>
    </row>
    <row r="42" spans="2:12">
      <c r="B42" s="2">
        <v>0.98421493728596865</v>
      </c>
      <c r="C42" s="15">
        <v>1.544398777414036</v>
      </c>
      <c r="D42" s="17"/>
      <c r="E42" s="15">
        <v>0.45705681918024282</v>
      </c>
      <c r="F42" s="15">
        <v>3.3298228597196098</v>
      </c>
      <c r="G42" s="17"/>
      <c r="H42" s="15">
        <v>1.0949002513527855</v>
      </c>
      <c r="I42" s="15">
        <v>1.5165567047857733</v>
      </c>
      <c r="J42" s="17"/>
      <c r="K42" s="15">
        <v>0.78224593506413986</v>
      </c>
      <c r="L42" s="15">
        <v>2.1520239915011024</v>
      </c>
    </row>
    <row r="43" spans="2:12">
      <c r="B43" s="2">
        <v>1.0996506905281695</v>
      </c>
      <c r="C43" s="15"/>
      <c r="D43" s="17"/>
      <c r="E43" s="15">
        <v>1.3383407023924001</v>
      </c>
      <c r="F43" s="15"/>
      <c r="G43" s="17"/>
      <c r="H43" s="15">
        <v>0.81552411440381101</v>
      </c>
      <c r="I43" s="15"/>
      <c r="J43" s="17"/>
      <c r="K43" s="15">
        <v>1.0834962510486255</v>
      </c>
      <c r="L43" s="15"/>
    </row>
    <row r="44" spans="2:12">
      <c r="B44" s="4" t="s">
        <v>4</v>
      </c>
      <c r="C44" s="18">
        <f>TTEST(B39:B43,C39:C42,2,2)</f>
        <v>1.1090930570943995E-4</v>
      </c>
      <c r="D44" s="17"/>
      <c r="E44" s="4" t="s">
        <v>4</v>
      </c>
      <c r="F44" s="18">
        <f>TTEST(E39:E43,F39:F42,2,2)</f>
        <v>2.4743649382338146E-4</v>
      </c>
      <c r="G44" s="17"/>
      <c r="H44" s="4" t="s">
        <v>4</v>
      </c>
      <c r="I44" s="18">
        <f>TTEST(H39:H43,I39:I42,2,2)</f>
        <v>2.4249641121669052E-2</v>
      </c>
      <c r="J44" s="17"/>
      <c r="K44" s="4" t="s">
        <v>4</v>
      </c>
      <c r="L44" s="18">
        <f>TTEST(K39:K43,L39:L42,2,2)</f>
        <v>3.2204965969190254E-4</v>
      </c>
    </row>
    <row r="45" spans="2:12">
      <c r="C45" s="19"/>
    </row>
    <row r="46" spans="2:12">
      <c r="B46" s="77" t="s">
        <v>121</v>
      </c>
      <c r="C46" s="77"/>
      <c r="E46" s="77" t="s">
        <v>100</v>
      </c>
      <c r="F46" s="77"/>
      <c r="H46" s="77" t="s">
        <v>120</v>
      </c>
      <c r="I46" s="77"/>
      <c r="K46" s="77" t="s">
        <v>124</v>
      </c>
      <c r="L46" s="77"/>
    </row>
    <row r="47" spans="2:12">
      <c r="B47" s="10" t="s">
        <v>94</v>
      </c>
      <c r="C47" s="10" t="s">
        <v>231</v>
      </c>
      <c r="E47" s="10" t="s">
        <v>94</v>
      </c>
      <c r="F47" s="10" t="s">
        <v>231</v>
      </c>
      <c r="H47" s="10" t="s">
        <v>94</v>
      </c>
      <c r="I47" s="10" t="s">
        <v>231</v>
      </c>
      <c r="K47" s="10" t="s">
        <v>94</v>
      </c>
      <c r="L47" s="10" t="s">
        <v>231</v>
      </c>
    </row>
    <row r="48" spans="2:12">
      <c r="B48" s="15">
        <v>0.68388073872648258</v>
      </c>
      <c r="C48" s="15">
        <v>0.40382906686449055</v>
      </c>
      <c r="D48" s="17"/>
      <c r="E48" s="15">
        <v>1.4982718518179901</v>
      </c>
      <c r="F48" s="15">
        <v>1.2211999328344914</v>
      </c>
      <c r="G48" s="17"/>
      <c r="H48" s="15">
        <v>0.96126549037992648</v>
      </c>
      <c r="I48" s="15">
        <v>1.9493685131314791</v>
      </c>
      <c r="J48" s="17"/>
      <c r="K48" s="15">
        <f>E48/B48</f>
        <v>2.1908379151137671</v>
      </c>
      <c r="L48" s="15">
        <f>F48/C48</f>
        <v>3.0240515927108311</v>
      </c>
    </row>
    <row r="49" spans="2:12">
      <c r="B49" s="15">
        <v>1.1186949280248102</v>
      </c>
      <c r="C49" s="15">
        <v>1.0258477721113122</v>
      </c>
      <c r="D49" s="17"/>
      <c r="E49" s="15">
        <v>1.2043873124864664</v>
      </c>
      <c r="F49" s="15">
        <v>3.2339545768834945</v>
      </c>
      <c r="G49" s="17"/>
      <c r="H49" s="15">
        <v>0.99861940536707983</v>
      </c>
      <c r="I49" s="15">
        <v>3.5015819366480008</v>
      </c>
      <c r="J49" s="17"/>
      <c r="K49" s="15">
        <f t="shared" ref="K49:L51" si="0">E49/B49</f>
        <v>1.0766003155238724</v>
      </c>
      <c r="L49" s="15">
        <f t="shared" si="0"/>
        <v>3.1524702444180832</v>
      </c>
    </row>
    <row r="50" spans="2:12">
      <c r="B50" s="15">
        <v>1.3630293822268151</v>
      </c>
      <c r="C50" s="15">
        <v>0.65375258997813146</v>
      </c>
      <c r="D50" s="17"/>
      <c r="E50" s="15">
        <v>0.36055703970394115</v>
      </c>
      <c r="F50" s="15">
        <v>2.844745155130707</v>
      </c>
      <c r="G50" s="17"/>
      <c r="H50" s="15">
        <v>0.56175261749156535</v>
      </c>
      <c r="I50" s="15">
        <v>1.5724420468045943</v>
      </c>
      <c r="J50" s="17"/>
      <c r="K50" s="15">
        <f t="shared" si="0"/>
        <v>0.26452624162429289</v>
      </c>
      <c r="L50" s="15">
        <f t="shared" si="0"/>
        <v>4.3514093844368036</v>
      </c>
    </row>
    <row r="51" spans="2:12">
      <c r="B51" s="15">
        <v>1.2369752736309503</v>
      </c>
      <c r="C51" s="15">
        <v>0.77475746836741832</v>
      </c>
      <c r="D51" s="17"/>
      <c r="E51" s="15">
        <v>1.119845275970496</v>
      </c>
      <c r="F51" s="15">
        <v>2.844745155130707</v>
      </c>
      <c r="G51" s="17"/>
      <c r="H51" s="15">
        <v>1.599927849632063</v>
      </c>
      <c r="I51" s="15">
        <v>1.9493685131314791</v>
      </c>
      <c r="J51" s="17"/>
      <c r="K51" s="15">
        <f t="shared" si="0"/>
        <v>0.90530934598503554</v>
      </c>
      <c r="L51" s="15">
        <f t="shared" si="0"/>
        <v>3.6717879740161794</v>
      </c>
    </row>
    <row r="52" spans="2:12">
      <c r="B52" s="15">
        <v>0.59741967739094148</v>
      </c>
      <c r="C52" s="15"/>
      <c r="D52" s="17"/>
      <c r="E52" s="15">
        <v>0.81693852002110656</v>
      </c>
      <c r="F52" s="15"/>
      <c r="G52" s="17"/>
      <c r="H52" s="15">
        <v>0.87843463712936465</v>
      </c>
      <c r="I52" s="15"/>
      <c r="J52" s="17"/>
      <c r="K52" s="15">
        <f>E52/B52</f>
        <v>1.3674449485642162</v>
      </c>
      <c r="L52" s="15"/>
    </row>
    <row r="53" spans="2:12">
      <c r="B53" s="4" t="s">
        <v>4</v>
      </c>
      <c r="C53" s="2">
        <f>TTEST(B48:B52,C48:C51,2,2)</f>
        <v>0.20981752493488259</v>
      </c>
      <c r="E53" s="4" t="s">
        <v>4</v>
      </c>
      <c r="F53" s="2">
        <f>TTEST(E48:E52,F48:F51,2,2)</f>
        <v>1.1258599191168278E-2</v>
      </c>
      <c r="H53" s="4" t="s">
        <v>4</v>
      </c>
      <c r="I53" s="2">
        <f>TTEST(H48:H52,I48:I51,2,2)</f>
        <v>2.1598392305151533E-2</v>
      </c>
      <c r="K53" s="4" t="s">
        <v>4</v>
      </c>
      <c r="L53" s="2">
        <f>TTEST(K48:K52,L48:L51,2,2)</f>
        <v>1.0341141421548797E-3</v>
      </c>
    </row>
  </sheetData>
  <mergeCells count="24">
    <mergeCell ref="B37:C37"/>
    <mergeCell ref="E37:F37"/>
    <mergeCell ref="H37:I37"/>
    <mergeCell ref="K37:L37"/>
    <mergeCell ref="B46:C46"/>
    <mergeCell ref="E46:F46"/>
    <mergeCell ref="H46:I46"/>
    <mergeCell ref="K46:L46"/>
    <mergeCell ref="B36:L36"/>
    <mergeCell ref="K15:L15"/>
    <mergeCell ref="B14:I14"/>
    <mergeCell ref="B2:I2"/>
    <mergeCell ref="K14:L14"/>
    <mergeCell ref="K26:L26"/>
    <mergeCell ref="B3:C3"/>
    <mergeCell ref="E3:F3"/>
    <mergeCell ref="H3:I3"/>
    <mergeCell ref="B26:C26"/>
    <mergeCell ref="E26:F26"/>
    <mergeCell ref="H26:I26"/>
    <mergeCell ref="B15:C15"/>
    <mergeCell ref="E15:F15"/>
    <mergeCell ref="H15:I15"/>
    <mergeCell ref="B25:L25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C3BF-3534-E947-8F98-954E283977D9}">
  <dimension ref="A1:AD13"/>
  <sheetViews>
    <sheetView zoomScale="88" workbookViewId="0">
      <selection activeCell="K18" sqref="K18"/>
    </sheetView>
  </sheetViews>
  <sheetFormatPr baseColWidth="10" defaultRowHeight="15"/>
  <cols>
    <col min="2" max="2" width="14.83203125" customWidth="1"/>
    <col min="3" max="3" width="10.83203125" customWidth="1"/>
  </cols>
  <sheetData>
    <row r="1" spans="1:30" ht="18">
      <c r="A1" s="60"/>
      <c r="B1" s="78" t="s">
        <v>184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</row>
    <row r="2" spans="1:30" s="15" customFormat="1" ht="14">
      <c r="A2" s="15" t="s">
        <v>192</v>
      </c>
      <c r="B2" s="15" t="s">
        <v>193</v>
      </c>
      <c r="C2" s="15" t="s">
        <v>194</v>
      </c>
      <c r="D2" s="15" t="s">
        <v>195</v>
      </c>
      <c r="E2" s="15" t="s">
        <v>196</v>
      </c>
      <c r="F2" s="15" t="s">
        <v>197</v>
      </c>
      <c r="G2" s="15" t="s">
        <v>198</v>
      </c>
      <c r="H2" s="15" t="s">
        <v>199</v>
      </c>
      <c r="I2" s="15" t="s">
        <v>200</v>
      </c>
      <c r="J2" s="15" t="s">
        <v>201</v>
      </c>
      <c r="K2" s="15" t="s">
        <v>202</v>
      </c>
      <c r="L2" s="126" t="s">
        <v>203</v>
      </c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</row>
    <row r="3" spans="1:30" s="15" customFormat="1" ht="14">
      <c r="A3" s="15" t="s">
        <v>204</v>
      </c>
      <c r="B3" s="15" t="s">
        <v>205</v>
      </c>
      <c r="C3" s="15" t="s">
        <v>206</v>
      </c>
      <c r="D3" s="15" t="s">
        <v>207</v>
      </c>
      <c r="E3" s="15">
        <v>2</v>
      </c>
      <c r="F3" s="15">
        <v>2</v>
      </c>
      <c r="G3" s="15">
        <v>-40.145173904981398</v>
      </c>
      <c r="H3" s="15">
        <v>1.3514648906523601</v>
      </c>
      <c r="I3" s="15">
        <v>4.81E-3</v>
      </c>
      <c r="J3" s="15">
        <v>4.81E-3</v>
      </c>
      <c r="K3" s="15" t="s">
        <v>60</v>
      </c>
      <c r="L3" s="126" t="s">
        <v>60</v>
      </c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</row>
    <row r="7" spans="1:30" ht="18">
      <c r="A7" s="60"/>
      <c r="B7" s="80" t="s">
        <v>183</v>
      </c>
      <c r="C7" s="80"/>
      <c r="D7" s="62"/>
      <c r="E7" s="62"/>
      <c r="F7" s="62"/>
      <c r="G7" s="62"/>
      <c r="H7" s="62"/>
      <c r="I7" s="62"/>
      <c r="J7" s="63"/>
      <c r="K7" s="63"/>
      <c r="L7" s="63"/>
    </row>
    <row r="8" spans="1:30">
      <c r="B8" s="124" t="s">
        <v>208</v>
      </c>
      <c r="C8" s="125"/>
    </row>
    <row r="9" spans="1:30">
      <c r="B9" s="15" t="s">
        <v>94</v>
      </c>
      <c r="C9" s="15" t="s">
        <v>231</v>
      </c>
    </row>
    <row r="10" spans="1:30">
      <c r="B10" s="15">
        <v>21</v>
      </c>
      <c r="C10" s="15">
        <v>53</v>
      </c>
    </row>
    <row r="11" spans="1:30">
      <c r="B11" s="15">
        <v>27</v>
      </c>
      <c r="C11" s="15">
        <v>55</v>
      </c>
    </row>
    <row r="12" spans="1:30">
      <c r="B12" s="15">
        <v>25</v>
      </c>
      <c r="C12" s="15">
        <v>49</v>
      </c>
    </row>
    <row r="13" spans="1:30">
      <c r="B13" s="15" t="s">
        <v>4</v>
      </c>
      <c r="C13" s="15">
        <f>TTEST(B10:B12,C10:C12,2,2)</f>
        <v>3.5873526037745132E-4</v>
      </c>
    </row>
  </sheetData>
  <mergeCells count="3">
    <mergeCell ref="B1:L1"/>
    <mergeCell ref="B8:C8"/>
    <mergeCell ref="B7:C7"/>
  </mergeCells>
  <phoneticPr fontId="2" type="noConversion"/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2BD7-83AA-4055-827F-D8A33EB2EB24}">
  <dimension ref="A1:S49"/>
  <sheetViews>
    <sheetView zoomScale="69" zoomScaleNormal="70" workbookViewId="0">
      <selection activeCell="F7" sqref="F7"/>
    </sheetView>
  </sheetViews>
  <sheetFormatPr baseColWidth="10" defaultColWidth="9" defaultRowHeight="14"/>
  <cols>
    <col min="1" max="16384" width="9" style="1"/>
  </cols>
  <sheetData>
    <row r="1" spans="1:19" ht="18">
      <c r="B1" s="72" t="s">
        <v>159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9">
      <c r="B2" s="82" t="s">
        <v>127</v>
      </c>
      <c r="C2" s="82"/>
      <c r="D2" s="82"/>
      <c r="E2" s="82"/>
      <c r="G2" s="82" t="s">
        <v>129</v>
      </c>
      <c r="H2" s="82"/>
      <c r="I2" s="82"/>
      <c r="J2" s="82"/>
      <c r="L2" s="82" t="s">
        <v>128</v>
      </c>
      <c r="M2" s="82"/>
      <c r="N2" s="82"/>
      <c r="O2" s="82"/>
    </row>
    <row r="3" spans="1:19" ht="15" customHeight="1">
      <c r="B3" s="81" t="s">
        <v>94</v>
      </c>
      <c r="C3" s="81"/>
      <c r="D3" s="81" t="s">
        <v>231</v>
      </c>
      <c r="E3" s="81"/>
      <c r="G3" s="81" t="s">
        <v>94</v>
      </c>
      <c r="H3" s="81"/>
      <c r="I3" s="81" t="s">
        <v>231</v>
      </c>
      <c r="J3" s="81"/>
      <c r="L3" s="81" t="s">
        <v>94</v>
      </c>
      <c r="M3" s="81"/>
      <c r="N3" s="81" t="s">
        <v>231</v>
      </c>
      <c r="O3" s="81"/>
    </row>
    <row r="4" spans="1:19">
      <c r="B4" s="22" t="s">
        <v>90</v>
      </c>
      <c r="C4" s="22" t="s">
        <v>91</v>
      </c>
      <c r="D4" s="22" t="s">
        <v>90</v>
      </c>
      <c r="E4" s="22" t="s">
        <v>91</v>
      </c>
      <c r="G4" s="22" t="s">
        <v>90</v>
      </c>
      <c r="H4" s="22" t="s">
        <v>91</v>
      </c>
      <c r="I4" s="22" t="s">
        <v>90</v>
      </c>
      <c r="J4" s="22" t="s">
        <v>91</v>
      </c>
      <c r="L4" s="22" t="s">
        <v>90</v>
      </c>
      <c r="M4" s="22" t="s">
        <v>91</v>
      </c>
      <c r="N4" s="22" t="s">
        <v>90</v>
      </c>
      <c r="O4" s="22" t="s">
        <v>91</v>
      </c>
    </row>
    <row r="5" spans="1:19">
      <c r="B5" s="2">
        <v>70.207634409999997</v>
      </c>
      <c r="C5" s="2">
        <v>35.996841420000003</v>
      </c>
      <c r="D5" s="2">
        <v>82.515255710000005</v>
      </c>
      <c r="E5" s="2">
        <v>75.010986770000002</v>
      </c>
      <c r="G5" s="2">
        <v>0.10952655084</v>
      </c>
      <c r="H5" s="2">
        <v>0.10806908629999999</v>
      </c>
      <c r="I5" s="2">
        <v>6.2077151359999999E-2</v>
      </c>
      <c r="J5" s="2">
        <v>6.8464569180000018E-2</v>
      </c>
      <c r="L5" s="2">
        <v>0.10933896512000001</v>
      </c>
      <c r="M5" s="2">
        <v>8.3738795419999998E-2</v>
      </c>
      <c r="N5" s="2">
        <v>0.10366358492</v>
      </c>
      <c r="O5" s="2">
        <v>0.10498821662</v>
      </c>
    </row>
    <row r="6" spans="1:19">
      <c r="B6" s="2">
        <v>80.362130010000001</v>
      </c>
      <c r="C6" s="2">
        <v>13.487447230000001</v>
      </c>
      <c r="D6" s="2">
        <v>83.892905330000005</v>
      </c>
      <c r="E6" s="2">
        <v>42.857611509999998</v>
      </c>
      <c r="G6" s="2">
        <v>7.3132275159999996E-2</v>
      </c>
      <c r="H6" s="2">
        <v>0.15737048222</v>
      </c>
      <c r="I6" s="2">
        <v>7.3392971259999995E-2</v>
      </c>
      <c r="J6" s="2">
        <v>0.10924996740000001</v>
      </c>
      <c r="L6" s="2">
        <v>0.11461065042000002</v>
      </c>
      <c r="M6" s="2">
        <v>5.6822233859999995E-2</v>
      </c>
      <c r="N6" s="2">
        <v>0.1496485984</v>
      </c>
      <c r="O6" s="2">
        <v>9.0063541119999993E-2</v>
      </c>
    </row>
    <row r="7" spans="1:19">
      <c r="B7" s="2">
        <v>68.044417480000007</v>
      </c>
      <c r="C7" s="2">
        <v>62.434079400000002</v>
      </c>
      <c r="D7" s="2">
        <v>86.402808899999997</v>
      </c>
      <c r="E7" s="2">
        <v>46.83002389</v>
      </c>
      <c r="G7" s="2">
        <v>9.6384364860000002E-2</v>
      </c>
      <c r="H7" s="2">
        <v>0.10228818894</v>
      </c>
      <c r="I7" s="2">
        <v>6.3806243340000013E-2</v>
      </c>
      <c r="J7" s="2">
        <v>0.10765456324</v>
      </c>
      <c r="L7" s="2">
        <v>0.10654118664000001</v>
      </c>
      <c r="M7" s="2">
        <v>0.1017341304</v>
      </c>
      <c r="N7" s="2">
        <v>0.11819022431999998</v>
      </c>
      <c r="O7" s="2">
        <v>8.8147008040000002E-2</v>
      </c>
    </row>
    <row r="8" spans="1:19">
      <c r="B8" s="2">
        <v>85.131376970000005</v>
      </c>
      <c r="C8" s="2">
        <v>38.09099518</v>
      </c>
      <c r="D8" s="2">
        <v>79.739319629999997</v>
      </c>
      <c r="E8" s="2">
        <v>72.881101520000001</v>
      </c>
      <c r="G8" s="2">
        <v>6.9951842800000011E-2</v>
      </c>
      <c r="H8" s="2">
        <v>0.13317369310000002</v>
      </c>
      <c r="I8" s="2">
        <v>6.8210911720000003E-2</v>
      </c>
      <c r="J8" s="2">
        <v>5.8922533319999998E-2</v>
      </c>
      <c r="L8" s="2">
        <v>0.1225943306</v>
      </c>
      <c r="M8" s="2">
        <v>7.8652731640000001E-2</v>
      </c>
      <c r="N8" s="2">
        <v>0.12453770825999999</v>
      </c>
      <c r="O8" s="2">
        <v>9.7944404879999988E-2</v>
      </c>
    </row>
    <row r="9" spans="1:19">
      <c r="B9" s="2">
        <v>80.527364789999993</v>
      </c>
      <c r="C9" s="2">
        <v>60.684736839999999</v>
      </c>
      <c r="D9" s="2">
        <v>82.134063310000002</v>
      </c>
      <c r="E9" s="2">
        <v>63.975383450000002</v>
      </c>
      <c r="G9" s="2">
        <v>6.3810749380000004E-2</v>
      </c>
      <c r="H9" s="2">
        <v>0.12791606800000002</v>
      </c>
      <c r="I9" s="2">
        <v>5.5656441680000002E-2</v>
      </c>
      <c r="J9" s="2">
        <v>8.8417405720000009E-2</v>
      </c>
      <c r="L9" s="2">
        <v>0.11301086762</v>
      </c>
      <c r="M9" s="2">
        <v>7.4438630280000001E-2</v>
      </c>
      <c r="N9" s="2">
        <v>0.12118079679999999</v>
      </c>
      <c r="O9" s="2">
        <v>9.7758871839999997E-2</v>
      </c>
    </row>
    <row r="10" spans="1:19">
      <c r="B10" s="2">
        <v>81.840453580000002</v>
      </c>
      <c r="C10" s="2"/>
      <c r="D10" s="2">
        <v>75.633766199999997</v>
      </c>
      <c r="E10" s="2">
        <v>74.788029620000003</v>
      </c>
      <c r="G10" s="2">
        <v>5.3347368479999997E-2</v>
      </c>
      <c r="H10" s="2"/>
      <c r="I10" s="2">
        <v>8.4450926699999998E-2</v>
      </c>
      <c r="J10" s="2">
        <v>5.5615317099999999E-2</v>
      </c>
      <c r="L10" s="2">
        <v>0.10142955578</v>
      </c>
      <c r="M10" s="2"/>
      <c r="N10" s="2">
        <v>0.10734473092000001</v>
      </c>
      <c r="O10" s="2">
        <v>9.2139696460000003E-2</v>
      </c>
    </row>
    <row r="11" spans="1:19">
      <c r="B11" s="2"/>
      <c r="C11" s="2"/>
      <c r="D11" s="2"/>
      <c r="E11" s="2">
        <v>71.720732490000003</v>
      </c>
      <c r="G11" s="2"/>
      <c r="H11" s="2"/>
      <c r="I11" s="2"/>
      <c r="J11" s="2">
        <v>6.0197603340000003E-2</v>
      </c>
      <c r="L11" s="2"/>
      <c r="M11" s="2"/>
      <c r="N11" s="2"/>
      <c r="O11" s="2">
        <v>8.1803602579999996E-2</v>
      </c>
    </row>
    <row r="12" spans="1:19">
      <c r="B12" s="21"/>
      <c r="C12" s="21"/>
      <c r="D12" s="16"/>
      <c r="E12" s="21" t="s">
        <v>242</v>
      </c>
      <c r="G12" s="6"/>
      <c r="H12" s="6"/>
      <c r="I12" s="16"/>
      <c r="J12" s="21" t="s">
        <v>242</v>
      </c>
      <c r="O12" s="21" t="s">
        <v>242</v>
      </c>
    </row>
    <row r="13" spans="1:19" s="31" customFormat="1" ht="16">
      <c r="B13" s="129" t="s">
        <v>144</v>
      </c>
      <c r="E13" s="118">
        <v>0.94120000000000004</v>
      </c>
      <c r="F13" s="130"/>
      <c r="G13" s="129" t="s">
        <v>144</v>
      </c>
      <c r="J13" s="131">
        <v>0.40489999999999998</v>
      </c>
      <c r="K13" s="130"/>
      <c r="L13" s="129" t="s">
        <v>144</v>
      </c>
      <c r="O13" s="118">
        <v>0.54600000000000004</v>
      </c>
      <c r="P13" s="130"/>
      <c r="S13" s="129"/>
    </row>
    <row r="14" spans="1:19" s="31" customFormat="1" ht="16">
      <c r="A14" s="32"/>
      <c r="B14" s="129" t="s">
        <v>143</v>
      </c>
      <c r="E14" s="118">
        <v>6.9999999999999999E-4</v>
      </c>
      <c r="F14" s="130"/>
      <c r="G14" s="129" t="s">
        <v>143</v>
      </c>
      <c r="J14" s="131">
        <v>6.9999999999999999E-4</v>
      </c>
      <c r="K14" s="130"/>
      <c r="L14" s="129" t="s">
        <v>143</v>
      </c>
      <c r="O14" s="118">
        <v>1.6999999999999999E-3</v>
      </c>
      <c r="P14" s="130"/>
    </row>
    <row r="15" spans="1:19" s="31" customFormat="1" ht="16">
      <c r="A15" s="32"/>
      <c r="B15" s="129" t="s">
        <v>145</v>
      </c>
      <c r="E15" s="118">
        <v>7.8100000000000003E-2</v>
      </c>
      <c r="F15" s="130"/>
      <c r="G15" s="129" t="s">
        <v>145</v>
      </c>
      <c r="J15" s="131">
        <v>0.35670000000000002</v>
      </c>
      <c r="K15" s="130"/>
      <c r="L15" s="129" t="s">
        <v>145</v>
      </c>
      <c r="O15" s="118">
        <v>3.3E-3</v>
      </c>
      <c r="P15" s="130"/>
    </row>
    <row r="16" spans="1:19" s="31" customFormat="1" ht="16">
      <c r="A16" s="32"/>
      <c r="B16" s="129" t="s">
        <v>146</v>
      </c>
      <c r="E16" s="118">
        <v>3.1399999999999997E-2</v>
      </c>
      <c r="F16" s="130"/>
      <c r="G16" s="129" t="s">
        <v>146</v>
      </c>
      <c r="J16" s="131">
        <v>5.9999999999999995E-4</v>
      </c>
      <c r="K16" s="130"/>
      <c r="L16" s="129" t="s">
        <v>146</v>
      </c>
      <c r="O16" s="118">
        <v>0.22839999999999999</v>
      </c>
      <c r="P16" s="130"/>
    </row>
    <row r="17" spans="1:16" s="31" customFormat="1">
      <c r="A17" s="32"/>
      <c r="B17" s="13"/>
      <c r="E17" s="5"/>
      <c r="G17" s="13"/>
      <c r="J17" s="5"/>
      <c r="L17" s="13"/>
      <c r="O17" s="5"/>
    </row>
    <row r="18" spans="1:16" s="31" customFormat="1">
      <c r="A18" s="32"/>
      <c r="B18" s="13"/>
      <c r="E18" s="5"/>
      <c r="G18" s="13"/>
      <c r="J18" s="5"/>
      <c r="L18" s="13"/>
      <c r="O18" s="5"/>
    </row>
    <row r="19" spans="1:16" s="31" customFormat="1" ht="18">
      <c r="A19" s="32"/>
      <c r="B19" s="72" t="s">
        <v>160</v>
      </c>
      <c r="C19" s="72"/>
      <c r="D19" s="72"/>
      <c r="E19" s="72"/>
      <c r="G19" s="72" t="s">
        <v>161</v>
      </c>
      <c r="H19" s="72"/>
      <c r="I19" s="72"/>
      <c r="J19" s="72"/>
      <c r="L19" s="72" t="s">
        <v>162</v>
      </c>
      <c r="M19" s="72"/>
      <c r="N19" s="72"/>
      <c r="O19" s="72"/>
    </row>
    <row r="20" spans="1:16">
      <c r="B20" s="82" t="s">
        <v>18</v>
      </c>
      <c r="C20" s="82"/>
      <c r="D20" s="82"/>
      <c r="E20" s="82"/>
      <c r="G20" s="82" t="s">
        <v>133</v>
      </c>
      <c r="H20" s="82"/>
      <c r="I20" s="82"/>
      <c r="J20" s="82"/>
      <c r="L20" s="82" t="s">
        <v>185</v>
      </c>
      <c r="M20" s="82"/>
      <c r="N20" s="82"/>
      <c r="O20" s="82"/>
    </row>
    <row r="21" spans="1:16">
      <c r="B21" s="81" t="s">
        <v>94</v>
      </c>
      <c r="C21" s="81"/>
      <c r="D21" s="81" t="s">
        <v>231</v>
      </c>
      <c r="E21" s="81"/>
      <c r="G21" s="81" t="s">
        <v>94</v>
      </c>
      <c r="H21" s="81"/>
      <c r="I21" s="81" t="s">
        <v>231</v>
      </c>
      <c r="J21" s="81"/>
      <c r="L21" s="81" t="s">
        <v>94</v>
      </c>
      <c r="M21" s="81"/>
      <c r="N21" s="81" t="s">
        <v>231</v>
      </c>
      <c r="O21" s="81"/>
    </row>
    <row r="22" spans="1:16">
      <c r="B22" s="22" t="s">
        <v>90</v>
      </c>
      <c r="C22" s="22" t="s">
        <v>91</v>
      </c>
      <c r="D22" s="22" t="s">
        <v>90</v>
      </c>
      <c r="E22" s="22" t="s">
        <v>91</v>
      </c>
      <c r="G22" s="22" t="s">
        <v>90</v>
      </c>
      <c r="H22" s="22" t="s">
        <v>91</v>
      </c>
      <c r="I22" s="22" t="s">
        <v>90</v>
      </c>
      <c r="J22" s="22" t="s">
        <v>91</v>
      </c>
      <c r="L22" s="22" t="s">
        <v>90</v>
      </c>
      <c r="M22" s="22" t="s">
        <v>91</v>
      </c>
      <c r="N22" s="22" t="s">
        <v>90</v>
      </c>
      <c r="O22" s="22" t="s">
        <v>91</v>
      </c>
    </row>
    <row r="23" spans="1:16">
      <c r="B23" s="19">
        <f>2/773</f>
        <v>2.5873221216041399E-3</v>
      </c>
      <c r="C23" s="19">
        <f>5/994</f>
        <v>5.0301810865191147E-3</v>
      </c>
      <c r="D23" s="19">
        <f>3/668</f>
        <v>4.4910179640718561E-3</v>
      </c>
      <c r="E23" s="19">
        <f>3/492</f>
        <v>6.0975609756097563E-3</v>
      </c>
      <c r="G23" s="19">
        <v>19</v>
      </c>
      <c r="H23" s="19">
        <v>58</v>
      </c>
      <c r="I23" s="19">
        <v>32</v>
      </c>
      <c r="J23" s="19">
        <v>75</v>
      </c>
      <c r="L23" s="19">
        <v>24</v>
      </c>
      <c r="M23" s="19">
        <v>51</v>
      </c>
      <c r="N23" s="19">
        <v>31</v>
      </c>
      <c r="O23" s="19">
        <v>90</v>
      </c>
    </row>
    <row r="24" spans="1:16">
      <c r="B24" s="19">
        <f>3/1087</f>
        <v>2.7598896044158236E-3</v>
      </c>
      <c r="C24" s="19">
        <f>3/521</f>
        <v>5.7581573896353169E-3</v>
      </c>
      <c r="D24" s="19">
        <f>2/542</f>
        <v>3.6900369003690036E-3</v>
      </c>
      <c r="E24" s="19">
        <f>3/517</f>
        <v>5.8027079303675051E-3</v>
      </c>
      <c r="G24" s="19">
        <v>24</v>
      </c>
      <c r="H24" s="19">
        <v>42</v>
      </c>
      <c r="I24" s="19">
        <v>37</v>
      </c>
      <c r="J24" s="19">
        <v>80</v>
      </c>
      <c r="L24" s="19">
        <v>20</v>
      </c>
      <c r="M24" s="19">
        <v>57</v>
      </c>
      <c r="N24" s="19">
        <v>38</v>
      </c>
      <c r="O24" s="19">
        <v>69</v>
      </c>
    </row>
    <row r="25" spans="1:16">
      <c r="B25" s="19">
        <f>3/943</f>
        <v>3.1813361611876989E-3</v>
      </c>
      <c r="C25" s="19">
        <f>4/915</f>
        <v>4.3715846994535519E-3</v>
      </c>
      <c r="D25" s="19">
        <f>2/418</f>
        <v>4.7846889952153108E-3</v>
      </c>
      <c r="E25" s="19">
        <f>4/539</f>
        <v>7.4211502782931356E-3</v>
      </c>
      <c r="G25" s="19">
        <v>26</v>
      </c>
      <c r="H25" s="19">
        <v>60</v>
      </c>
      <c r="I25" s="19">
        <v>40</v>
      </c>
      <c r="J25" s="19">
        <v>72</v>
      </c>
      <c r="L25" s="19">
        <v>27</v>
      </c>
      <c r="M25" s="19">
        <v>60</v>
      </c>
      <c r="N25" s="19">
        <v>30</v>
      </c>
      <c r="O25" s="19">
        <v>64</v>
      </c>
    </row>
    <row r="26" spans="1:16">
      <c r="B26" s="19">
        <f>3/721</f>
        <v>4.160887656033287E-3</v>
      </c>
      <c r="C26" s="19">
        <f>4/811</f>
        <v>4.9321824907521579E-3</v>
      </c>
      <c r="D26" s="19">
        <f>2/469</f>
        <v>4.2643923240938165E-3</v>
      </c>
      <c r="E26" s="19">
        <f>2/337</f>
        <v>5.9347181008902079E-3</v>
      </c>
      <c r="G26" s="19">
        <v>21</v>
      </c>
      <c r="H26" s="19">
        <v>48</v>
      </c>
      <c r="I26" s="19">
        <v>38</v>
      </c>
      <c r="J26" s="19">
        <v>85</v>
      </c>
      <c r="L26" s="19">
        <v>23</v>
      </c>
      <c r="M26" s="19">
        <v>56</v>
      </c>
      <c r="N26" s="19">
        <v>31</v>
      </c>
      <c r="O26" s="19">
        <v>66</v>
      </c>
    </row>
    <row r="27" spans="1:16">
      <c r="B27" s="19">
        <f>3/863</f>
        <v>3.4762456546929316E-3</v>
      </c>
      <c r="C27" s="19">
        <f>2/503</f>
        <v>3.9761431411530811E-3</v>
      </c>
      <c r="D27" s="19">
        <f>2/538</f>
        <v>3.7174721189591076E-3</v>
      </c>
      <c r="E27" s="19">
        <f>3/495</f>
        <v>6.0606060606060606E-3</v>
      </c>
    </row>
    <row r="28" spans="1:16">
      <c r="B28" s="16"/>
      <c r="C28" s="16"/>
      <c r="D28" s="16"/>
      <c r="E28" s="21" t="s">
        <v>242</v>
      </c>
      <c r="J28" s="21" t="s">
        <v>242</v>
      </c>
      <c r="O28" s="21" t="s">
        <v>242</v>
      </c>
    </row>
    <row r="29" spans="1:16" ht="16">
      <c r="B29" s="129" t="s">
        <v>144</v>
      </c>
      <c r="E29" s="8">
        <v>0.1061</v>
      </c>
      <c r="F29" s="130"/>
      <c r="G29" s="129" t="s">
        <v>144</v>
      </c>
      <c r="J29" s="8">
        <v>1.6899999999999998E-2</v>
      </c>
      <c r="K29" s="130"/>
      <c r="L29" s="129" t="s">
        <v>144</v>
      </c>
      <c r="O29" s="8">
        <v>0.28000000000000003</v>
      </c>
      <c r="P29" s="130"/>
    </row>
    <row r="30" spans="1:16" ht="16">
      <c r="B30" s="129" t="s">
        <v>143</v>
      </c>
      <c r="E30" s="8">
        <v>4.4999999999999997E-3</v>
      </c>
      <c r="F30" s="130"/>
      <c r="G30" s="129" t="s">
        <v>143</v>
      </c>
      <c r="J30" s="8" t="s">
        <v>8</v>
      </c>
      <c r="K30" s="130"/>
      <c r="L30" s="129" t="s">
        <v>143</v>
      </c>
      <c r="O30" s="8" t="s">
        <v>8</v>
      </c>
      <c r="P30" s="130"/>
    </row>
    <row r="31" spans="1:16" ht="16">
      <c r="B31" s="129" t="s">
        <v>145</v>
      </c>
      <c r="E31" s="8">
        <v>4.0000000000000002E-4</v>
      </c>
      <c r="F31" s="130"/>
      <c r="G31" s="129" t="s">
        <v>145</v>
      </c>
      <c r="J31" s="8" t="s">
        <v>8</v>
      </c>
      <c r="K31" s="130"/>
      <c r="L31" s="129" t="s">
        <v>145</v>
      </c>
      <c r="O31" s="8" t="s">
        <v>8</v>
      </c>
      <c r="P31" s="130"/>
    </row>
    <row r="32" spans="1:16" ht="16">
      <c r="B32" s="129" t="s">
        <v>146</v>
      </c>
      <c r="E32" s="8">
        <v>8.9999999999999993E-3</v>
      </c>
      <c r="F32" s="130"/>
      <c r="G32" s="129" t="s">
        <v>146</v>
      </c>
      <c r="J32" s="8">
        <v>1E-4</v>
      </c>
      <c r="K32" s="130"/>
      <c r="L32" s="129" t="s">
        <v>146</v>
      </c>
      <c r="O32" s="8">
        <v>2.2599999999999999E-2</v>
      </c>
      <c r="P32" s="130"/>
    </row>
    <row r="33" spans="2:13">
      <c r="B33" s="16"/>
      <c r="C33" s="16"/>
      <c r="D33" s="16"/>
      <c r="E33" s="117"/>
      <c r="F33" s="16"/>
    </row>
    <row r="34" spans="2:13">
      <c r="B34" s="16"/>
      <c r="C34" s="16"/>
      <c r="D34" s="16"/>
      <c r="E34" s="16"/>
      <c r="F34" s="16"/>
    </row>
    <row r="35" spans="2:13">
      <c r="B35" s="16"/>
      <c r="C35" s="16"/>
      <c r="D35" s="16"/>
      <c r="E35" s="16"/>
      <c r="F35" s="16"/>
    </row>
    <row r="36" spans="2:13">
      <c r="B36" s="16"/>
      <c r="C36" s="16"/>
      <c r="D36" s="16"/>
      <c r="E36" s="16"/>
      <c r="F36" s="16"/>
    </row>
    <row r="39" spans="2:13">
      <c r="B39" s="16"/>
      <c r="C39" s="16"/>
      <c r="D39" s="16"/>
      <c r="E39" s="16"/>
      <c r="F39" s="16"/>
      <c r="G39" s="16"/>
      <c r="I39" s="31"/>
      <c r="J39" s="13"/>
      <c r="M39" s="6"/>
    </row>
    <row r="40" spans="2:13">
      <c r="B40" s="16"/>
      <c r="C40" s="16"/>
      <c r="D40" s="16"/>
      <c r="E40" s="16"/>
      <c r="F40" s="16"/>
      <c r="G40" s="16"/>
      <c r="I40" s="31"/>
      <c r="J40" s="13"/>
      <c r="M40" s="6"/>
    </row>
    <row r="41" spans="2:13">
      <c r="B41" s="16"/>
      <c r="C41" s="16"/>
      <c r="D41" s="16"/>
      <c r="E41" s="16"/>
      <c r="F41" s="16"/>
      <c r="G41" s="16"/>
      <c r="I41" s="31"/>
      <c r="J41" s="13"/>
      <c r="M41" s="6"/>
    </row>
    <row r="42" spans="2:13">
      <c r="B42" s="16"/>
      <c r="C42" s="16"/>
      <c r="D42" s="16"/>
      <c r="E42" s="16"/>
      <c r="F42" s="16"/>
      <c r="G42" s="16"/>
      <c r="I42" s="31"/>
      <c r="J42" s="13"/>
      <c r="M42" s="6"/>
    </row>
    <row r="43" spans="2:13">
      <c r="B43" s="16"/>
      <c r="C43" s="16"/>
      <c r="D43" s="16"/>
      <c r="E43" s="16"/>
      <c r="F43" s="16"/>
      <c r="G43" s="16"/>
      <c r="I43" s="31"/>
      <c r="J43" s="31"/>
    </row>
    <row r="44" spans="2:13">
      <c r="B44" s="16"/>
      <c r="C44" s="16"/>
      <c r="D44" s="16"/>
      <c r="E44" s="16"/>
      <c r="F44" s="16"/>
      <c r="G44" s="16"/>
      <c r="I44" s="31"/>
      <c r="J44" s="31"/>
    </row>
    <row r="45" spans="2:13">
      <c r="B45" s="16"/>
      <c r="C45" s="16"/>
      <c r="D45" s="16"/>
      <c r="E45" s="16"/>
      <c r="F45" s="16"/>
      <c r="G45" s="16"/>
      <c r="I45" s="31"/>
      <c r="J45" s="31"/>
    </row>
    <row r="46" spans="2:13">
      <c r="B46" s="16"/>
      <c r="C46" s="16"/>
      <c r="D46" s="16"/>
      <c r="E46" s="16"/>
      <c r="F46" s="16"/>
      <c r="G46" s="16"/>
      <c r="I46" s="31"/>
      <c r="J46" s="13"/>
      <c r="M46" s="6"/>
    </row>
    <row r="47" spans="2:13">
      <c r="B47" s="16"/>
      <c r="C47" s="16"/>
      <c r="D47" s="16"/>
      <c r="E47" s="16"/>
      <c r="F47" s="16"/>
      <c r="G47" s="16"/>
      <c r="I47" s="31"/>
      <c r="J47" s="13"/>
      <c r="M47" s="6"/>
    </row>
    <row r="48" spans="2:13">
      <c r="B48" s="16"/>
      <c r="C48" s="16"/>
      <c r="D48" s="16"/>
      <c r="E48" s="16"/>
      <c r="F48" s="16"/>
      <c r="G48" s="16"/>
      <c r="I48" s="31"/>
      <c r="J48" s="13"/>
      <c r="M48" s="6"/>
    </row>
    <row r="49" spans="2:13">
      <c r="B49" s="16"/>
      <c r="C49" s="16"/>
      <c r="D49" s="16"/>
      <c r="E49" s="16"/>
      <c r="F49" s="16"/>
      <c r="G49" s="16"/>
      <c r="I49" s="31"/>
      <c r="J49" s="13"/>
      <c r="M49" s="6"/>
    </row>
  </sheetData>
  <mergeCells count="22">
    <mergeCell ref="N3:O3"/>
    <mergeCell ref="B20:E20"/>
    <mergeCell ref="B2:E2"/>
    <mergeCell ref="G2:J2"/>
    <mergeCell ref="B3:C3"/>
    <mergeCell ref="L20:O20"/>
    <mergeCell ref="L21:M21"/>
    <mergeCell ref="N21:O21"/>
    <mergeCell ref="B1:O1"/>
    <mergeCell ref="B19:E19"/>
    <mergeCell ref="G19:J19"/>
    <mergeCell ref="L19:O19"/>
    <mergeCell ref="B21:C21"/>
    <mergeCell ref="D21:E21"/>
    <mergeCell ref="G20:J20"/>
    <mergeCell ref="G21:H21"/>
    <mergeCell ref="I21:J21"/>
    <mergeCell ref="D3:E3"/>
    <mergeCell ref="G3:H3"/>
    <mergeCell ref="I3:J3"/>
    <mergeCell ref="L2:O2"/>
    <mergeCell ref="L3:M3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A0CF8-A457-4253-8A5D-DC71C574AF6C}">
  <dimension ref="A1:T90"/>
  <sheetViews>
    <sheetView topLeftCell="A29" zoomScale="57" zoomScaleNormal="69" workbookViewId="0">
      <selection activeCell="N54" sqref="N54"/>
    </sheetView>
  </sheetViews>
  <sheetFormatPr baseColWidth="10" defaultColWidth="8.83203125" defaultRowHeight="15"/>
  <cols>
    <col min="2" max="2" width="13.33203125" customWidth="1"/>
    <col min="3" max="3" width="15.33203125" customWidth="1"/>
    <col min="4" max="4" width="12.5" customWidth="1"/>
    <col min="5" max="5" width="15.83203125" bestFit="1" customWidth="1"/>
    <col min="6" max="6" width="13.33203125" customWidth="1"/>
    <col min="7" max="7" width="15.6640625" customWidth="1"/>
    <col min="8" max="9" width="15.83203125" bestFit="1" customWidth="1"/>
    <col min="10" max="10" width="13.83203125" bestFit="1" customWidth="1"/>
    <col min="11" max="12" width="15.83203125" bestFit="1" customWidth="1"/>
  </cols>
  <sheetData>
    <row r="1" spans="1:11" ht="18">
      <c r="A1" s="86" t="s">
        <v>215</v>
      </c>
      <c r="B1" s="86"/>
      <c r="C1" s="86"/>
      <c r="D1" s="86"/>
      <c r="E1" s="86"/>
      <c r="F1" s="86"/>
      <c r="G1" s="86"/>
      <c r="H1" s="86"/>
      <c r="I1" s="86"/>
      <c r="J1" s="29"/>
      <c r="K1" s="29"/>
    </row>
    <row r="2" spans="1:11" s="11" customFormat="1">
      <c r="A2" s="83" t="s">
        <v>232</v>
      </c>
      <c r="B2" s="84"/>
      <c r="C2" s="84"/>
      <c r="D2" s="84"/>
      <c r="E2" s="84"/>
      <c r="F2" s="84"/>
      <c r="G2" s="84"/>
      <c r="H2" s="84"/>
      <c r="I2" s="85"/>
    </row>
    <row r="3" spans="1:11">
      <c r="A3" s="33" t="s">
        <v>19</v>
      </c>
      <c r="B3" s="33" t="s">
        <v>20</v>
      </c>
      <c r="C3" s="33" t="s">
        <v>21</v>
      </c>
      <c r="D3" s="33" t="s">
        <v>24</v>
      </c>
      <c r="E3" s="33" t="s">
        <v>25</v>
      </c>
      <c r="F3" s="33" t="s">
        <v>209</v>
      </c>
      <c r="G3" s="33" t="s">
        <v>210</v>
      </c>
      <c r="H3" s="33" t="s">
        <v>211</v>
      </c>
      <c r="I3" s="33" t="s">
        <v>212</v>
      </c>
    </row>
    <row r="4" spans="1:11">
      <c r="A4" s="33" t="s">
        <v>126</v>
      </c>
      <c r="B4" s="33">
        <v>39.987562074749903</v>
      </c>
      <c r="C4" s="33">
        <v>45.463526618599197</v>
      </c>
      <c r="D4" s="33">
        <v>80.144417563861097</v>
      </c>
      <c r="E4" s="33">
        <v>98.075950456150693</v>
      </c>
      <c r="F4" s="33">
        <v>2.0856418653666999</v>
      </c>
      <c r="G4" s="33">
        <v>1.0604914476863001</v>
      </c>
      <c r="H4" s="33">
        <v>1.1275374894879101E-9</v>
      </c>
      <c r="I4" s="33">
        <v>3.01197331022197E-7</v>
      </c>
    </row>
    <row r="5" spans="1:11">
      <c r="A5" s="33" t="s">
        <v>28</v>
      </c>
      <c r="B5" s="33">
        <v>14.8062929444382</v>
      </c>
      <c r="C5" s="33">
        <v>14.6290388004979</v>
      </c>
      <c r="D5" s="33">
        <v>20.0989661580853</v>
      </c>
      <c r="E5" s="33">
        <v>21.175740763494399</v>
      </c>
      <c r="F5" s="33">
        <v>1.4022164682645499</v>
      </c>
      <c r="G5" s="33">
        <v>0.48770908371724903</v>
      </c>
      <c r="H5" s="33">
        <v>2.2206553032251799E-4</v>
      </c>
      <c r="I5" s="33">
        <v>7.2406293912662296E-3</v>
      </c>
    </row>
    <row r="6" spans="1:11">
      <c r="A6" s="33" t="s">
        <v>29</v>
      </c>
      <c r="B6" s="33">
        <v>2282.65038450465</v>
      </c>
      <c r="C6" s="33">
        <v>3134.9806809050701</v>
      </c>
      <c r="D6" s="33">
        <v>3973.8475373445099</v>
      </c>
      <c r="E6" s="33">
        <v>5574.4912835393898</v>
      </c>
      <c r="F6" s="33">
        <v>1.7624564510949701</v>
      </c>
      <c r="G6" s="33">
        <v>0.817587610098369</v>
      </c>
      <c r="H6" s="33">
        <v>2.8948023924338899E-4</v>
      </c>
      <c r="I6" s="33">
        <v>9.0051240662924904E-3</v>
      </c>
    </row>
    <row r="7" spans="1:11">
      <c r="A7" s="33" t="s">
        <v>30</v>
      </c>
      <c r="B7" s="33">
        <v>7.58254921546364</v>
      </c>
      <c r="C7" s="33">
        <v>8.0956314199783694</v>
      </c>
      <c r="D7" s="33">
        <v>12.1394319845904</v>
      </c>
      <c r="E7" s="33">
        <v>13.1063778891592</v>
      </c>
      <c r="F7" s="33">
        <v>1.6102512441194301</v>
      </c>
      <c r="G7" s="33">
        <v>0.68728580657968597</v>
      </c>
      <c r="H7" s="33">
        <v>4.3009795757529802E-6</v>
      </c>
      <c r="I7" s="33">
        <v>3.3306282528510498E-4</v>
      </c>
    </row>
    <row r="8" spans="1:11">
      <c r="A8" s="33" t="s">
        <v>31</v>
      </c>
      <c r="B8" s="33">
        <v>29.148750589515199</v>
      </c>
      <c r="C8" s="33">
        <v>37.084234754002303</v>
      </c>
      <c r="D8" s="33">
        <v>49.336109691882697</v>
      </c>
      <c r="E8" s="33">
        <v>56.862038576211901</v>
      </c>
      <c r="F8" s="33">
        <v>1.6034027111611799</v>
      </c>
      <c r="G8" s="33">
        <v>0.68113681877274102</v>
      </c>
      <c r="H8" s="33">
        <v>1.3900993821033299E-4</v>
      </c>
      <c r="I8" s="33">
        <v>5.0976730111715997E-3</v>
      </c>
    </row>
    <row r="9" spans="1:11">
      <c r="A9" s="33" t="s">
        <v>32</v>
      </c>
      <c r="B9" s="33">
        <v>67.582542000000004</v>
      </c>
      <c r="C9" s="33">
        <v>114.854645</v>
      </c>
      <c r="D9" s="33">
        <v>33.018661000000002</v>
      </c>
      <c r="E9" s="33">
        <v>27.936631999999999</v>
      </c>
      <c r="F9" s="33">
        <v>0.33411660200614701</v>
      </c>
      <c r="G9" s="33">
        <v>-1.58157642398683</v>
      </c>
      <c r="H9" s="33">
        <v>4.3851290773419101E-10</v>
      </c>
      <c r="I9" s="33">
        <v>1.3300187848433799E-7</v>
      </c>
    </row>
    <row r="10" spans="1:11">
      <c r="A10" s="33" t="s">
        <v>33</v>
      </c>
      <c r="B10" s="33">
        <v>293.55087300000002</v>
      </c>
      <c r="C10" s="33">
        <v>288.10320999999999</v>
      </c>
      <c r="D10" s="33">
        <v>538.48175000000003</v>
      </c>
      <c r="E10" s="33">
        <v>1550.5932620000001</v>
      </c>
      <c r="F10" s="33">
        <v>3.5916106721458401</v>
      </c>
      <c r="G10" s="33">
        <v>1.84463097151383</v>
      </c>
      <c r="H10" s="33">
        <v>8.8515158488243501E-3</v>
      </c>
      <c r="I10" s="33">
        <v>0.105067096196583</v>
      </c>
    </row>
    <row r="11" spans="1:11">
      <c r="A11" s="33" t="s">
        <v>34</v>
      </c>
      <c r="B11" s="33">
        <v>318.398777511444</v>
      </c>
      <c r="C11" s="33">
        <v>308.57304666148599</v>
      </c>
      <c r="D11" s="33">
        <v>333.11709331421298</v>
      </c>
      <c r="E11" s="33">
        <v>667.96081822040105</v>
      </c>
      <c r="F11" s="33">
        <v>1.59668724006089</v>
      </c>
      <c r="G11" s="33">
        <v>0.67508174455716197</v>
      </c>
      <c r="H11" s="33">
        <v>1.62085326305367E-2</v>
      </c>
      <c r="I11" s="33">
        <v>0.16074381628178999</v>
      </c>
    </row>
    <row r="12" spans="1:11">
      <c r="A12" s="33" t="s">
        <v>35</v>
      </c>
      <c r="B12" s="33">
        <v>234.52216906798</v>
      </c>
      <c r="C12" s="33">
        <v>198.52763131773401</v>
      </c>
      <c r="D12" s="33">
        <v>431.60216794827602</v>
      </c>
      <c r="E12" s="33">
        <v>1039.9932246014801</v>
      </c>
      <c r="F12" s="33">
        <v>3.3982128411998298</v>
      </c>
      <c r="G12" s="33">
        <v>1.76477621606747</v>
      </c>
      <c r="H12" s="33">
        <v>4.1498049832684302E-3</v>
      </c>
      <c r="I12" s="33">
        <v>6.25413414585025E-2</v>
      </c>
    </row>
    <row r="13" spans="1:11">
      <c r="A13" s="33" t="s">
        <v>36</v>
      </c>
      <c r="B13" s="33">
        <v>2.6654429999999998</v>
      </c>
      <c r="C13" s="33">
        <v>2.4908860000000002</v>
      </c>
      <c r="D13" s="33">
        <v>3.0954860000000002</v>
      </c>
      <c r="E13" s="33">
        <v>6.6635210000000002</v>
      </c>
      <c r="F13" s="33">
        <v>1.89262690569201</v>
      </c>
      <c r="G13" s="33">
        <v>0.92039004001242497</v>
      </c>
      <c r="H13" s="33">
        <v>1.75453077631379E-2</v>
      </c>
      <c r="I13" s="33">
        <v>0.169554173959272</v>
      </c>
    </row>
    <row r="14" spans="1:11">
      <c r="A14" s="33" t="s">
        <v>37</v>
      </c>
      <c r="B14" s="33">
        <v>1.56690381203008</v>
      </c>
      <c r="C14" s="33">
        <v>1.3304379017543899</v>
      </c>
      <c r="D14" s="33">
        <v>2.0746353301587299</v>
      </c>
      <c r="E14" s="33">
        <v>4.4710974954051803</v>
      </c>
      <c r="F14" s="33">
        <v>2.2592201653059298</v>
      </c>
      <c r="G14" s="33">
        <v>1.17582487096014</v>
      </c>
      <c r="H14" s="33">
        <v>1.2554348237086099E-3</v>
      </c>
      <c r="I14" s="33">
        <v>2.6838836829606201E-2</v>
      </c>
    </row>
    <row r="15" spans="1:11">
      <c r="A15" s="33" t="s">
        <v>38</v>
      </c>
      <c r="B15" s="33">
        <v>3.6266683486735198</v>
      </c>
      <c r="C15" s="33">
        <v>3.8916057384948601</v>
      </c>
      <c r="D15" s="33">
        <v>9.8311494482945303</v>
      </c>
      <c r="E15" s="33">
        <v>23.830867744991899</v>
      </c>
      <c r="F15" s="33">
        <v>4.4773596709832901</v>
      </c>
      <c r="G15" s="33">
        <v>2.1626482160975402</v>
      </c>
      <c r="H15" s="33">
        <v>1.5897670759920299E-8</v>
      </c>
      <c r="I15" s="33">
        <v>2.9114128278966202E-6</v>
      </c>
    </row>
    <row r="16" spans="1:11">
      <c r="A16" s="33" t="s">
        <v>39</v>
      </c>
      <c r="B16" s="33">
        <v>42.655745177693099</v>
      </c>
      <c r="C16" s="33">
        <v>33.956009171804602</v>
      </c>
      <c r="D16" s="33">
        <v>43.0783935836509</v>
      </c>
      <c r="E16" s="33">
        <v>71.004287163145094</v>
      </c>
      <c r="F16" s="33">
        <v>1.4891015316834899</v>
      </c>
      <c r="G16" s="33">
        <v>0.57444212481486401</v>
      </c>
      <c r="H16" s="33">
        <v>1.9381189924730698E-2</v>
      </c>
      <c r="I16" s="33">
        <v>0.180237019175466</v>
      </c>
    </row>
    <row r="17" spans="1:9">
      <c r="A17" s="33" t="s">
        <v>40</v>
      </c>
      <c r="B17" s="33">
        <v>1.651818</v>
      </c>
      <c r="C17" s="33">
        <v>1.359235</v>
      </c>
      <c r="D17" s="33">
        <v>2.3953139999999999</v>
      </c>
      <c r="E17" s="33">
        <v>6.2050939999999999</v>
      </c>
      <c r="F17" s="33">
        <v>2.8562791820668698</v>
      </c>
      <c r="G17" s="33">
        <v>1.5141369999897301</v>
      </c>
      <c r="H17" s="33">
        <v>3.8595414292787801E-4</v>
      </c>
      <c r="I17" s="33">
        <v>1.12444949785248E-2</v>
      </c>
    </row>
    <row r="18" spans="1:9">
      <c r="A18" s="33" t="s">
        <v>41</v>
      </c>
      <c r="B18" s="33">
        <v>5.8179316432754398</v>
      </c>
      <c r="C18" s="33">
        <v>6.4250432066841698</v>
      </c>
      <c r="D18" s="33">
        <v>10.858098062601</v>
      </c>
      <c r="E18" s="33">
        <v>14.8771309499192</v>
      </c>
      <c r="F18" s="33">
        <v>2.1020405030567502</v>
      </c>
      <c r="G18" s="33">
        <v>1.0717904680613399</v>
      </c>
      <c r="H18" s="33">
        <v>1.44986816218621E-7</v>
      </c>
      <c r="I18" s="33">
        <v>1.9369033842279701E-5</v>
      </c>
    </row>
    <row r="19" spans="1:9">
      <c r="A19" s="33" t="s">
        <v>42</v>
      </c>
      <c r="B19" s="33">
        <v>3.2692450000000002</v>
      </c>
      <c r="C19" s="33">
        <v>4.1761290000000004</v>
      </c>
      <c r="D19" s="33">
        <v>7.1390760000000002</v>
      </c>
      <c r="E19" s="33">
        <v>8.4786850000000005</v>
      </c>
      <c r="F19" s="33">
        <v>2.0976462700194798</v>
      </c>
      <c r="G19" s="33">
        <v>1.0687714140854501</v>
      </c>
      <c r="H19" s="33">
        <v>1.1731533301255501E-7</v>
      </c>
      <c r="I19" s="33">
        <v>1.64224545736855E-5</v>
      </c>
    </row>
    <row r="20" spans="1:9">
      <c r="A20" s="33" t="s">
        <v>43</v>
      </c>
      <c r="B20" s="33">
        <v>26.1094798186266</v>
      </c>
      <c r="C20" s="33">
        <v>36.389512106936898</v>
      </c>
      <c r="D20" s="33">
        <v>53.603591422330901</v>
      </c>
      <c r="E20" s="33">
        <v>79.171151918399403</v>
      </c>
      <c r="F20" s="33">
        <v>2.12443015879145</v>
      </c>
      <c r="G20" s="33">
        <v>1.0870759154462299</v>
      </c>
      <c r="H20" s="33">
        <v>7.7945520301414305E-6</v>
      </c>
      <c r="I20" s="33">
        <v>5.2779993363169303E-4</v>
      </c>
    </row>
    <row r="21" spans="1:9" s="11" customFormat="1">
      <c r="A21" s="83" t="s">
        <v>213</v>
      </c>
      <c r="B21" s="84"/>
      <c r="C21" s="84"/>
      <c r="D21" s="84"/>
      <c r="E21" s="84"/>
      <c r="F21" s="84"/>
      <c r="G21" s="84"/>
      <c r="H21" s="84"/>
      <c r="I21" s="85"/>
    </row>
    <row r="22" spans="1:9">
      <c r="A22" s="33" t="s">
        <v>19</v>
      </c>
      <c r="B22" s="33" t="s">
        <v>22</v>
      </c>
      <c r="C22" s="33" t="s">
        <v>23</v>
      </c>
      <c r="D22" s="33" t="s">
        <v>26</v>
      </c>
      <c r="E22" s="33" t="s">
        <v>27</v>
      </c>
      <c r="F22" s="33" t="s">
        <v>209</v>
      </c>
      <c r="G22" s="33" t="s">
        <v>210</v>
      </c>
      <c r="H22" s="33" t="s">
        <v>211</v>
      </c>
      <c r="I22" s="33" t="s">
        <v>212</v>
      </c>
    </row>
    <row r="23" spans="1:9">
      <c r="A23" s="33" t="s">
        <v>126</v>
      </c>
      <c r="B23" s="33">
        <v>63.055706071806902</v>
      </c>
      <c r="C23" s="33">
        <v>79.009748875220694</v>
      </c>
      <c r="D23" s="33">
        <v>99.195382075632693</v>
      </c>
      <c r="E23" s="33">
        <v>122.095775030018</v>
      </c>
      <c r="F23" s="33">
        <v>1.5576704216247701</v>
      </c>
      <c r="G23" s="33">
        <v>0.63939001428140596</v>
      </c>
      <c r="H23" s="33">
        <v>6.0418106239051004E-4</v>
      </c>
      <c r="I23" s="33">
        <v>5.0349596173091399E-2</v>
      </c>
    </row>
    <row r="24" spans="1:9">
      <c r="A24" s="33" t="s">
        <v>28</v>
      </c>
      <c r="B24" s="33">
        <v>19.804351518049099</v>
      </c>
      <c r="C24" s="33">
        <v>22.406033672626499</v>
      </c>
      <c r="D24" s="33">
        <v>22.852465722530301</v>
      </c>
      <c r="E24" s="33">
        <v>26.0363800678963</v>
      </c>
      <c r="F24" s="33">
        <v>1.1582184234894499</v>
      </c>
      <c r="G24" s="33">
        <v>0.211907350710348</v>
      </c>
      <c r="H24" s="33">
        <v>0.155883463131575</v>
      </c>
      <c r="I24" s="33">
        <v>0.999873862987808</v>
      </c>
    </row>
    <row r="25" spans="1:9">
      <c r="A25" s="33" t="s">
        <v>29</v>
      </c>
      <c r="B25" s="33">
        <v>5908.5823374668598</v>
      </c>
      <c r="C25" s="33">
        <v>6744.0472026029202</v>
      </c>
      <c r="D25" s="33">
        <v>7613.2418819003497</v>
      </c>
      <c r="E25" s="33">
        <v>7967.2541401083399</v>
      </c>
      <c r="F25" s="33">
        <v>1.2314037941810101</v>
      </c>
      <c r="G25" s="33">
        <v>0.30030391888059599</v>
      </c>
      <c r="H25" s="33">
        <v>2.38453727961951E-2</v>
      </c>
      <c r="I25" s="33">
        <v>0.51262559113433004</v>
      </c>
    </row>
    <row r="26" spans="1:9">
      <c r="A26" s="33" t="s">
        <v>30</v>
      </c>
      <c r="B26" s="33">
        <v>12.8452395</v>
      </c>
      <c r="C26" s="33">
        <v>17.131474408083299</v>
      </c>
      <c r="D26" s="33">
        <v>17.065850699918901</v>
      </c>
      <c r="E26" s="33">
        <v>16.586036340497401</v>
      </c>
      <c r="F26" s="33">
        <v>1.1226009342986001</v>
      </c>
      <c r="G26" s="33">
        <v>0.16684516511390099</v>
      </c>
      <c r="H26" s="33">
        <v>0.35195554941679102</v>
      </c>
      <c r="I26" s="33">
        <v>0.999873862987808</v>
      </c>
    </row>
    <row r="27" spans="1:9">
      <c r="A27" s="33" t="s">
        <v>31</v>
      </c>
      <c r="B27" s="33">
        <v>72.363503289515194</v>
      </c>
      <c r="C27" s="33">
        <v>67.862696396392295</v>
      </c>
      <c r="D27" s="33">
        <v>94.257015232919997</v>
      </c>
      <c r="E27" s="33">
        <v>87.685886886133005</v>
      </c>
      <c r="F27" s="33">
        <v>1.29749577843931</v>
      </c>
      <c r="G27" s="33">
        <v>0.37572984460660402</v>
      </c>
      <c r="H27" s="33">
        <v>7.7410404539982802E-3</v>
      </c>
      <c r="I27" s="33">
        <v>0.28587842420812298</v>
      </c>
    </row>
    <row r="28" spans="1:9">
      <c r="A28" s="33" t="s">
        <v>32</v>
      </c>
      <c r="B28" s="33">
        <v>63.196136000000003</v>
      </c>
      <c r="C28" s="33">
        <v>95.060676999999998</v>
      </c>
      <c r="D28" s="33">
        <v>36.562072999999998</v>
      </c>
      <c r="E28" s="33">
        <v>43.785651999999999</v>
      </c>
      <c r="F28" s="33">
        <v>0.50770468251499501</v>
      </c>
      <c r="G28" s="33">
        <v>-0.97793852891080502</v>
      </c>
      <c r="H28" s="33">
        <v>2.3309268295265799E-5</v>
      </c>
      <c r="I28" s="33">
        <v>3.74310182557235E-3</v>
      </c>
    </row>
    <row r="29" spans="1:9">
      <c r="A29" s="33" t="s">
        <v>33</v>
      </c>
      <c r="B29" s="33">
        <v>1552.343018</v>
      </c>
      <c r="C29" s="33">
        <v>1364.8530270000001</v>
      </c>
      <c r="D29" s="33">
        <v>2036.8680420000001</v>
      </c>
      <c r="E29" s="33">
        <v>2132.2333979999999</v>
      </c>
      <c r="F29" s="33">
        <v>1.42914681621955</v>
      </c>
      <c r="G29" s="33">
        <v>0.51515413207530902</v>
      </c>
      <c r="H29" s="33">
        <v>6.8509829461996003E-4</v>
      </c>
      <c r="I29" s="33">
        <v>5.5162956770188599E-2</v>
      </c>
    </row>
    <row r="30" spans="1:9">
      <c r="A30" s="33" t="s">
        <v>34</v>
      </c>
      <c r="B30" s="33">
        <v>394.54060969878498</v>
      </c>
      <c r="C30" s="33">
        <v>457.95869889545099</v>
      </c>
      <c r="D30" s="33">
        <v>640.71426929471602</v>
      </c>
      <c r="E30" s="33">
        <v>764.32067711613502</v>
      </c>
      <c r="F30" s="33">
        <v>1.6481361711926099</v>
      </c>
      <c r="G30" s="33">
        <v>0.72083544481994299</v>
      </c>
      <c r="H30" s="33">
        <v>8.8168008484460998E-6</v>
      </c>
      <c r="I30" s="33">
        <v>1.61550920161528E-3</v>
      </c>
    </row>
    <row r="31" spans="1:9">
      <c r="A31" s="33" t="s">
        <v>35</v>
      </c>
      <c r="B31" s="33">
        <v>678.68656978128104</v>
      </c>
      <c r="C31" s="33">
        <v>800.52539122857104</v>
      </c>
      <c r="D31" s="33">
        <v>1032.14829644877</v>
      </c>
      <c r="E31" s="33">
        <v>1113.2790213610799</v>
      </c>
      <c r="F31" s="33">
        <v>1.4503853229696499</v>
      </c>
      <c r="G31" s="33">
        <v>0.53643623105927696</v>
      </c>
      <c r="H31" s="33">
        <v>2.2453050466049001E-4</v>
      </c>
      <c r="I31" s="33">
        <v>2.4402965571161402E-2</v>
      </c>
    </row>
    <row r="32" spans="1:9">
      <c r="A32" s="33" t="s">
        <v>36</v>
      </c>
      <c r="B32" s="33">
        <v>15.069953999999999</v>
      </c>
      <c r="C32" s="33">
        <v>8.3252489999999995</v>
      </c>
      <c r="D32" s="33">
        <v>12.178101</v>
      </c>
      <c r="E32" s="33">
        <v>13.132595</v>
      </c>
      <c r="F32" s="33">
        <v>1.0818754596829101</v>
      </c>
      <c r="G32" s="33">
        <v>0.113534432585203</v>
      </c>
      <c r="H32" s="33">
        <v>0.732714842460366</v>
      </c>
      <c r="I32" s="33">
        <v>0.999873862987808</v>
      </c>
    </row>
    <row r="33" spans="1:19">
      <c r="A33" s="33" t="s">
        <v>37</v>
      </c>
      <c r="B33" s="33">
        <v>3.9928550031746002</v>
      </c>
      <c r="C33" s="33">
        <v>3.1904418847117801</v>
      </c>
      <c r="D33" s="33">
        <v>4.6813014243943201</v>
      </c>
      <c r="E33" s="33">
        <v>4.7788324599832901</v>
      </c>
      <c r="F33" s="33">
        <v>1.31696267494259</v>
      </c>
      <c r="G33" s="33">
        <v>0.39721445763823399</v>
      </c>
      <c r="H33" s="33">
        <v>6.2677083874037198E-2</v>
      </c>
      <c r="I33" s="33">
        <v>0.78340551652155399</v>
      </c>
    </row>
    <row r="34" spans="1:19">
      <c r="A34" s="33" t="s">
        <v>38</v>
      </c>
      <c r="B34" s="33">
        <v>17.749486605847299</v>
      </c>
      <c r="C34" s="33">
        <v>14.375701648078</v>
      </c>
      <c r="D34" s="33">
        <v>23.145279797509499</v>
      </c>
      <c r="E34" s="33">
        <v>31.578125501894998</v>
      </c>
      <c r="F34" s="33">
        <v>1.7034423227922399</v>
      </c>
      <c r="G34" s="33">
        <v>0.76845309974989495</v>
      </c>
      <c r="H34" s="33">
        <v>1.44775465896496E-3</v>
      </c>
      <c r="I34" s="33">
        <v>9.5793099934847997E-2</v>
      </c>
    </row>
    <row r="35" spans="1:19">
      <c r="A35" s="33" t="s">
        <v>39</v>
      </c>
      <c r="B35" s="33">
        <v>59.380402612746799</v>
      </c>
      <c r="C35" s="33">
        <v>59.710843131278097</v>
      </c>
      <c r="D35" s="33">
        <v>78.392978842743304</v>
      </c>
      <c r="E35" s="33">
        <v>79.122452039487399</v>
      </c>
      <c r="F35" s="33">
        <v>1.3226449173333401</v>
      </c>
      <c r="G35" s="33">
        <v>0.40342580178288301</v>
      </c>
      <c r="H35" s="33">
        <v>1.09923029130037E-3</v>
      </c>
      <c r="I35" s="33">
        <v>7.8897251987217101E-2</v>
      </c>
    </row>
    <row r="36" spans="1:19">
      <c r="A36" s="33" t="s">
        <v>40</v>
      </c>
      <c r="B36" s="33">
        <v>4.7490750000000004</v>
      </c>
      <c r="C36" s="33">
        <v>4.7204410000000001</v>
      </c>
      <c r="D36" s="33">
        <v>5.1530630000000004</v>
      </c>
      <c r="E36" s="33">
        <v>8.4958740000000006</v>
      </c>
      <c r="F36" s="33">
        <v>1.4413552920761701</v>
      </c>
      <c r="G36" s="33">
        <v>0.52742600167246201</v>
      </c>
      <c r="H36" s="33">
        <v>6.7298137077276499E-2</v>
      </c>
      <c r="I36" s="33">
        <v>0.80118698468007998</v>
      </c>
    </row>
    <row r="37" spans="1:19">
      <c r="A37" s="33" t="s">
        <v>41</v>
      </c>
      <c r="B37" s="33">
        <v>13.2989128927706</v>
      </c>
      <c r="C37" s="33">
        <v>16.266863972435399</v>
      </c>
      <c r="D37" s="33">
        <v>11.1289317640347</v>
      </c>
      <c r="E37" s="33">
        <v>12.256980251918399</v>
      </c>
      <c r="F37" s="33">
        <v>0.79097911489261197</v>
      </c>
      <c r="G37" s="33">
        <v>-0.33828849277923601</v>
      </c>
      <c r="H37" s="33">
        <v>4.4766102633959103E-2</v>
      </c>
      <c r="I37" s="33">
        <v>0.66793376160978102</v>
      </c>
    </row>
    <row r="38" spans="1:19">
      <c r="A38" s="33" t="s">
        <v>42</v>
      </c>
      <c r="B38" s="33">
        <v>7.7168770000000002</v>
      </c>
      <c r="C38" s="33">
        <v>7.6645709999999996</v>
      </c>
      <c r="D38" s="33">
        <v>9.9699860000000005</v>
      </c>
      <c r="E38" s="33">
        <v>12.083176999999999</v>
      </c>
      <c r="F38" s="33">
        <v>1.4337507756096799</v>
      </c>
      <c r="G38" s="33">
        <v>0.51979426668953299</v>
      </c>
      <c r="H38" s="33">
        <v>2.0804226130875301E-3</v>
      </c>
      <c r="I38" s="33">
        <v>0.123375103677373</v>
      </c>
    </row>
    <row r="39" spans="1:19">
      <c r="A39" s="33" t="s">
        <v>43</v>
      </c>
      <c r="B39" s="33">
        <v>96.753570695090005</v>
      </c>
      <c r="C39" s="33">
        <v>52.432941044557097</v>
      </c>
      <c r="D39" s="33">
        <v>108.10133209191</v>
      </c>
      <c r="E39" s="33">
        <v>105.395383194129</v>
      </c>
      <c r="F39" s="33">
        <v>1.43107250646508</v>
      </c>
      <c r="G39" s="33">
        <v>0.517096769246704</v>
      </c>
      <c r="H39" s="33">
        <v>8.5446293464569306E-2</v>
      </c>
      <c r="I39" s="33">
        <v>0.86334282516481098</v>
      </c>
    </row>
    <row r="40" spans="1:19" ht="19" thickBot="1">
      <c r="A40" s="87" t="s">
        <v>163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115"/>
      <c r="M40" s="115"/>
      <c r="N40" s="115"/>
      <c r="O40" s="115"/>
      <c r="P40" s="115"/>
      <c r="Q40" s="115"/>
      <c r="R40" s="115"/>
      <c r="S40" s="115"/>
    </row>
    <row r="41" spans="1:19" ht="18" thickTop="1" thickBot="1">
      <c r="A41" s="14" t="s">
        <v>45</v>
      </c>
      <c r="B41" s="14" t="s">
        <v>46</v>
      </c>
      <c r="C41" s="14" t="s">
        <v>47</v>
      </c>
      <c r="D41" s="14" t="s">
        <v>48</v>
      </c>
      <c r="E41" s="14" t="s">
        <v>49</v>
      </c>
      <c r="F41" s="14" t="s">
        <v>50</v>
      </c>
      <c r="G41" s="14" t="s">
        <v>51</v>
      </c>
      <c r="H41" s="14" t="s">
        <v>52</v>
      </c>
      <c r="I41" s="14" t="s">
        <v>53</v>
      </c>
      <c r="J41" s="14" t="s">
        <v>54</v>
      </c>
      <c r="K41" s="111" t="s">
        <v>55</v>
      </c>
      <c r="L41" s="112"/>
      <c r="M41" s="112"/>
      <c r="N41" s="112"/>
      <c r="O41" s="112"/>
      <c r="P41" s="112"/>
      <c r="Q41" s="112"/>
      <c r="R41" s="112"/>
      <c r="S41" s="112"/>
    </row>
    <row r="42" spans="1:19" s="7" customFormat="1" ht="17" thickTop="1">
      <c r="A42" s="34" t="s">
        <v>56</v>
      </c>
      <c r="B42" s="34" t="s">
        <v>57</v>
      </c>
      <c r="C42" s="35" t="s">
        <v>58</v>
      </c>
      <c r="D42" s="35" t="s">
        <v>59</v>
      </c>
      <c r="E42" s="35">
        <v>3</v>
      </c>
      <c r="F42" s="35">
        <v>578</v>
      </c>
      <c r="G42" s="35">
        <v>14</v>
      </c>
      <c r="H42" s="35">
        <v>22310</v>
      </c>
      <c r="I42" s="35">
        <v>0.21429999999999999</v>
      </c>
      <c r="J42" s="35">
        <v>5.0878843957928299E-3</v>
      </c>
      <c r="K42" s="113" t="s">
        <v>60</v>
      </c>
      <c r="L42" s="114"/>
      <c r="M42" s="114"/>
      <c r="N42" s="114"/>
      <c r="O42" s="114"/>
      <c r="P42" s="114"/>
      <c r="Q42" s="114"/>
      <c r="R42" s="114"/>
      <c r="S42" s="114"/>
    </row>
    <row r="43" spans="1:19" s="7" customFormat="1" ht="14.75" customHeight="1">
      <c r="A43" s="34" t="s">
        <v>61</v>
      </c>
      <c r="B43" s="34" t="s">
        <v>62</v>
      </c>
      <c r="C43" s="35" t="s">
        <v>63</v>
      </c>
      <c r="D43" s="35" t="s">
        <v>64</v>
      </c>
      <c r="E43" s="35">
        <v>8</v>
      </c>
      <c r="F43" s="35">
        <v>578</v>
      </c>
      <c r="G43" s="35">
        <v>107</v>
      </c>
      <c r="H43" s="35">
        <v>22310</v>
      </c>
      <c r="I43" s="35">
        <v>7.4800000000000005E-2</v>
      </c>
      <c r="J43" s="35">
        <v>6.7017586454302096E-3</v>
      </c>
      <c r="K43" s="113" t="s">
        <v>60</v>
      </c>
      <c r="L43" s="114"/>
      <c r="M43" s="114"/>
      <c r="N43" s="114"/>
      <c r="O43" s="114"/>
      <c r="P43" s="114"/>
      <c r="Q43" s="114"/>
      <c r="R43" s="114"/>
      <c r="S43" s="114"/>
    </row>
    <row r="44" spans="1:19" s="7" customFormat="1" ht="16">
      <c r="A44" s="34" t="s">
        <v>65</v>
      </c>
      <c r="B44" s="34" t="s">
        <v>66</v>
      </c>
      <c r="C44" s="35" t="s">
        <v>63</v>
      </c>
      <c r="D44" s="35" t="s">
        <v>67</v>
      </c>
      <c r="E44" s="35">
        <v>3</v>
      </c>
      <c r="F44" s="35">
        <v>578</v>
      </c>
      <c r="G44" s="35">
        <v>18</v>
      </c>
      <c r="H44" s="35">
        <v>22310</v>
      </c>
      <c r="I44" s="35">
        <v>0.16669999999999999</v>
      </c>
      <c r="J44" s="35">
        <v>1.05627044553834E-2</v>
      </c>
      <c r="K44" s="113" t="s">
        <v>68</v>
      </c>
      <c r="L44" s="114"/>
      <c r="M44" s="114"/>
      <c r="N44" s="114"/>
      <c r="O44" s="114"/>
      <c r="P44" s="114"/>
      <c r="Q44" s="114"/>
      <c r="R44" s="114"/>
      <c r="S44" s="114"/>
    </row>
    <row r="45" spans="1:19" s="7" customFormat="1" ht="16">
      <c r="A45" s="34" t="s">
        <v>69</v>
      </c>
      <c r="B45" s="34" t="s">
        <v>70</v>
      </c>
      <c r="C45" s="35" t="s">
        <v>63</v>
      </c>
      <c r="D45" s="35" t="s">
        <v>71</v>
      </c>
      <c r="E45" s="35">
        <v>4</v>
      </c>
      <c r="F45" s="35">
        <v>578</v>
      </c>
      <c r="G45" s="35">
        <v>35</v>
      </c>
      <c r="H45" s="35">
        <v>22310</v>
      </c>
      <c r="I45" s="35">
        <v>0.1143</v>
      </c>
      <c r="J45" s="35">
        <v>1.23592463418084E-2</v>
      </c>
      <c r="K45" s="113" t="s">
        <v>68</v>
      </c>
      <c r="L45" s="114"/>
      <c r="M45" s="114"/>
      <c r="N45" s="114"/>
      <c r="O45" s="114"/>
      <c r="P45" s="114"/>
      <c r="Q45" s="114"/>
      <c r="R45" s="114"/>
      <c r="S45" s="114"/>
    </row>
    <row r="46" spans="1:19" s="7" customFormat="1" ht="16">
      <c r="A46" s="34" t="s">
        <v>72</v>
      </c>
      <c r="B46" s="34" t="s">
        <v>73</v>
      </c>
      <c r="C46" s="35" t="s">
        <v>63</v>
      </c>
      <c r="D46" s="35" t="s">
        <v>74</v>
      </c>
      <c r="E46" s="35">
        <v>2</v>
      </c>
      <c r="F46" s="35">
        <v>578</v>
      </c>
      <c r="G46" s="35">
        <v>7</v>
      </c>
      <c r="H46" s="35">
        <v>22310</v>
      </c>
      <c r="I46" s="35">
        <v>0.28570000000000001</v>
      </c>
      <c r="J46" s="35">
        <v>1.2906356318183401E-2</v>
      </c>
      <c r="K46" s="113" t="s">
        <v>68</v>
      </c>
      <c r="L46" s="114"/>
      <c r="M46" s="114"/>
      <c r="N46" s="114"/>
      <c r="O46" s="114"/>
      <c r="P46" s="114"/>
      <c r="Q46" s="114"/>
      <c r="R46" s="114"/>
      <c r="S46" s="114"/>
    </row>
    <row r="47" spans="1:19" s="7" customFormat="1" ht="16">
      <c r="A47" s="34" t="s">
        <v>75</v>
      </c>
      <c r="B47" s="34" t="s">
        <v>76</v>
      </c>
      <c r="C47" s="35" t="s">
        <v>63</v>
      </c>
      <c r="D47" s="35" t="s">
        <v>77</v>
      </c>
      <c r="E47" s="35">
        <v>2</v>
      </c>
      <c r="F47" s="35">
        <v>578</v>
      </c>
      <c r="G47" s="35">
        <v>7</v>
      </c>
      <c r="H47" s="35">
        <v>22310</v>
      </c>
      <c r="I47" s="35">
        <v>0.28570000000000001</v>
      </c>
      <c r="J47" s="35">
        <v>1.2906356318183401E-2</v>
      </c>
      <c r="K47" s="113" t="s">
        <v>68</v>
      </c>
      <c r="L47" s="114"/>
      <c r="M47" s="114"/>
      <c r="N47" s="114"/>
      <c r="O47" s="114"/>
      <c r="P47" s="114"/>
      <c r="Q47" s="114"/>
      <c r="R47" s="114"/>
      <c r="S47" s="114"/>
    </row>
    <row r="48" spans="1:19" s="7" customFormat="1" ht="16">
      <c r="A48" s="34" t="s">
        <v>78</v>
      </c>
      <c r="B48" s="34" t="s">
        <v>79</v>
      </c>
      <c r="C48" s="35" t="s">
        <v>63</v>
      </c>
      <c r="D48" s="35" t="s">
        <v>80</v>
      </c>
      <c r="E48" s="35">
        <v>5</v>
      </c>
      <c r="F48" s="35">
        <v>578</v>
      </c>
      <c r="G48" s="35">
        <v>56</v>
      </c>
      <c r="H48" s="35">
        <v>22310</v>
      </c>
      <c r="I48" s="35">
        <v>8.9300000000000004E-2</v>
      </c>
      <c r="J48" s="35">
        <v>1.4798879729592099E-2</v>
      </c>
      <c r="K48" s="113" t="s">
        <v>68</v>
      </c>
      <c r="L48" s="114"/>
      <c r="M48" s="114"/>
      <c r="N48" s="114"/>
      <c r="O48" s="114"/>
      <c r="P48" s="114"/>
      <c r="Q48" s="114"/>
      <c r="R48" s="114"/>
      <c r="S48" s="114"/>
    </row>
    <row r="49" spans="1:20" s="7" customFormat="1" ht="16">
      <c r="A49" s="34" t="s">
        <v>81</v>
      </c>
      <c r="B49" s="34" t="s">
        <v>82</v>
      </c>
      <c r="C49" s="35" t="s">
        <v>58</v>
      </c>
      <c r="D49" s="35" t="s">
        <v>83</v>
      </c>
      <c r="E49" s="35">
        <v>9</v>
      </c>
      <c r="F49" s="35">
        <v>578</v>
      </c>
      <c r="G49" s="35">
        <v>149</v>
      </c>
      <c r="H49" s="35">
        <v>22310</v>
      </c>
      <c r="I49" s="35">
        <v>6.0400000000000002E-2</v>
      </c>
      <c r="J49" s="35">
        <v>1.57761098050457E-2</v>
      </c>
      <c r="K49" s="113" t="s">
        <v>68</v>
      </c>
      <c r="L49" s="114"/>
      <c r="M49" s="114"/>
      <c r="N49" s="114"/>
      <c r="O49" s="114"/>
      <c r="P49" s="114"/>
      <c r="Q49" s="114"/>
      <c r="R49" s="114"/>
      <c r="S49" s="114"/>
    </row>
    <row r="50" spans="1:20" s="7" customFormat="1" ht="16">
      <c r="A50" s="34" t="s">
        <v>84</v>
      </c>
      <c r="B50" s="34" t="s">
        <v>85</v>
      </c>
      <c r="C50" s="35" t="s">
        <v>63</v>
      </c>
      <c r="D50" s="35" t="s">
        <v>86</v>
      </c>
      <c r="E50" s="35">
        <v>2</v>
      </c>
      <c r="F50" s="35">
        <v>578</v>
      </c>
      <c r="G50" s="35">
        <v>9</v>
      </c>
      <c r="H50" s="35">
        <v>22310</v>
      </c>
      <c r="I50" s="35">
        <v>0.22220000000000001</v>
      </c>
      <c r="J50" s="35">
        <v>2.1378982874847598E-2</v>
      </c>
      <c r="K50" s="113" t="s">
        <v>68</v>
      </c>
      <c r="L50" s="114"/>
      <c r="M50" s="114"/>
      <c r="N50" s="114"/>
      <c r="O50" s="114"/>
      <c r="P50" s="114"/>
      <c r="Q50" s="114"/>
      <c r="R50" s="114"/>
      <c r="S50" s="114"/>
    </row>
    <row r="51" spans="1:20" s="7" customFormat="1" ht="16">
      <c r="A51" s="35" t="s">
        <v>87</v>
      </c>
      <c r="B51" s="35" t="s">
        <v>88</v>
      </c>
      <c r="C51" s="35" t="s">
        <v>63</v>
      </c>
      <c r="D51" s="35" t="s">
        <v>89</v>
      </c>
      <c r="E51" s="35">
        <v>5</v>
      </c>
      <c r="F51" s="35">
        <v>578</v>
      </c>
      <c r="G51" s="35">
        <v>64</v>
      </c>
      <c r="H51" s="35">
        <v>22310</v>
      </c>
      <c r="I51" s="35">
        <v>7.8100000000000003E-2</v>
      </c>
      <c r="J51" s="35">
        <v>2.5002187842515199E-2</v>
      </c>
      <c r="K51" s="113" t="s">
        <v>68</v>
      </c>
      <c r="L51" s="114"/>
      <c r="M51" s="114"/>
      <c r="N51" s="114"/>
      <c r="O51" s="114"/>
      <c r="P51" s="114"/>
      <c r="Q51" s="114"/>
      <c r="R51" s="114"/>
      <c r="S51" s="114"/>
    </row>
    <row r="52" spans="1:20" ht="16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</row>
    <row r="53" spans="1:20" ht="18">
      <c r="A53" s="25"/>
      <c r="B53" s="88" t="s">
        <v>164</v>
      </c>
      <c r="C53" s="88"/>
      <c r="D53" s="88"/>
      <c r="E53" s="88"/>
      <c r="F53" s="88"/>
      <c r="G53" s="88"/>
      <c r="H53" s="88"/>
      <c r="I53" s="88"/>
      <c r="J53" s="88"/>
      <c r="K53" s="88"/>
      <c r="L53" s="25"/>
      <c r="M53" s="25"/>
      <c r="N53" s="25"/>
      <c r="O53" s="25"/>
      <c r="P53" s="25"/>
      <c r="Q53" s="25"/>
      <c r="R53" s="25"/>
      <c r="S53" s="25"/>
    </row>
    <row r="54" spans="1:20">
      <c r="B54" s="89" t="s">
        <v>92</v>
      </c>
      <c r="C54" s="89"/>
      <c r="D54" s="89"/>
      <c r="E54" s="89"/>
      <c r="H54" s="89" t="s">
        <v>93</v>
      </c>
      <c r="I54" s="89"/>
      <c r="J54" s="89"/>
      <c r="K54" s="89"/>
    </row>
    <row r="55" spans="1:20" ht="15" customHeight="1">
      <c r="B55" s="81" t="s">
        <v>94</v>
      </c>
      <c r="C55" s="81"/>
      <c r="D55" s="81" t="s">
        <v>231</v>
      </c>
      <c r="E55" s="81"/>
      <c r="H55" s="81" t="s">
        <v>94</v>
      </c>
      <c r="I55" s="81"/>
      <c r="J55" s="81" t="s">
        <v>231</v>
      </c>
      <c r="K55" s="81"/>
    </row>
    <row r="56" spans="1:20">
      <c r="B56" s="22" t="s">
        <v>90</v>
      </c>
      <c r="C56" s="22" t="s">
        <v>91</v>
      </c>
      <c r="D56" s="22" t="s">
        <v>90</v>
      </c>
      <c r="E56" s="22" t="s">
        <v>91</v>
      </c>
      <c r="H56" s="22" t="s">
        <v>90</v>
      </c>
      <c r="I56" s="22" t="s">
        <v>91</v>
      </c>
      <c r="J56" s="22" t="s">
        <v>90</v>
      </c>
      <c r="K56" s="22" t="s">
        <v>91</v>
      </c>
    </row>
    <row r="57" spans="1:20">
      <c r="B57" s="22">
        <v>0.81951660100000001</v>
      </c>
      <c r="C57" s="22">
        <v>1.7445380669999999</v>
      </c>
      <c r="D57" s="22">
        <v>2.458613706</v>
      </c>
      <c r="E57" s="22">
        <v>0.928417151</v>
      </c>
      <c r="H57" s="3">
        <v>1.1998899999999999</v>
      </c>
      <c r="I57" s="3">
        <v>2.4417270000000002</v>
      </c>
      <c r="J57" s="3">
        <v>1.263917</v>
      </c>
      <c r="K57" s="3">
        <v>2.053239</v>
      </c>
    </row>
    <row r="58" spans="1:20">
      <c r="B58" s="22">
        <v>1.059104598</v>
      </c>
      <c r="C58" s="22">
        <v>0.991610243</v>
      </c>
      <c r="D58" s="22">
        <v>1.335930614</v>
      </c>
      <c r="E58" s="22">
        <v>3.0060001449999998</v>
      </c>
      <c r="H58" s="3">
        <v>0.88755099999999998</v>
      </c>
      <c r="I58" s="3">
        <v>2.6535099999999998</v>
      </c>
      <c r="J58" s="3">
        <v>1.976437</v>
      </c>
      <c r="K58" s="3">
        <v>2.0461360000000002</v>
      </c>
    </row>
    <row r="59" spans="1:20">
      <c r="B59" s="22">
        <v>0.82521678899999995</v>
      </c>
      <c r="C59" s="22">
        <v>1.4568426649999999</v>
      </c>
      <c r="D59" s="22">
        <v>3.5500641110000002</v>
      </c>
      <c r="E59" s="22">
        <v>2.0602866550000001</v>
      </c>
      <c r="H59" s="3">
        <v>1.085156</v>
      </c>
      <c r="I59" s="3">
        <v>2.7186720000000002</v>
      </c>
      <c r="J59" s="3">
        <v>1.583264</v>
      </c>
      <c r="K59" s="3">
        <v>2.383203</v>
      </c>
    </row>
    <row r="60" spans="1:20">
      <c r="B60" s="22">
        <v>0.99505286400000004</v>
      </c>
      <c r="C60" s="22">
        <v>1.5345812990000001</v>
      </c>
      <c r="D60" s="22">
        <v>4.2364183940000002</v>
      </c>
      <c r="E60" s="22">
        <v>1.5030000720000001</v>
      </c>
      <c r="H60" s="3">
        <v>1.331361</v>
      </c>
      <c r="I60" s="3">
        <v>5.0207459999999999</v>
      </c>
      <c r="J60" s="3">
        <v>2.1478630000000001</v>
      </c>
      <c r="K60" s="3">
        <v>2.3997790000000001</v>
      </c>
    </row>
    <row r="61" spans="1:20">
      <c r="B61" s="22">
        <v>1.349893021</v>
      </c>
      <c r="C61" s="22">
        <v>1.2250537749999999</v>
      </c>
      <c r="D61" s="19"/>
      <c r="E61" s="19"/>
      <c r="H61" s="3">
        <v>0.58353900000000003</v>
      </c>
      <c r="I61" s="3">
        <v>1.8186929999999999</v>
      </c>
      <c r="J61" s="19"/>
      <c r="K61" s="19"/>
    </row>
    <row r="62" spans="1:20">
      <c r="B62" s="22">
        <v>0.95121612600000005</v>
      </c>
      <c r="C62" s="22">
        <v>1.1079133699999999</v>
      </c>
      <c r="D62" s="19"/>
      <c r="E62" s="19"/>
      <c r="H62" s="3">
        <v>0.91250299999999995</v>
      </c>
      <c r="I62" s="3">
        <v>2.4248609999999999</v>
      </c>
      <c r="J62" s="19"/>
      <c r="K62" s="19"/>
    </row>
    <row r="63" spans="1:20">
      <c r="B63" s="21"/>
      <c r="C63" s="21"/>
      <c r="D63" s="16"/>
      <c r="E63" s="21" t="s">
        <v>242</v>
      </c>
      <c r="H63" s="6"/>
      <c r="I63" s="6"/>
      <c r="J63" s="21" t="s">
        <v>242</v>
      </c>
      <c r="K63" s="16"/>
    </row>
    <row r="64" spans="1:20" ht="16">
      <c r="B64" s="13" t="s">
        <v>144</v>
      </c>
      <c r="E64" s="118">
        <v>3.3999999999999998E-3</v>
      </c>
      <c r="F64" s="116"/>
      <c r="H64" s="13" t="s">
        <v>144</v>
      </c>
      <c r="J64" s="5">
        <v>0.34360000000000002</v>
      </c>
      <c r="Q64" s="13"/>
      <c r="T64" s="5"/>
    </row>
    <row r="65" spans="1:20" ht="16">
      <c r="A65" s="11"/>
      <c r="B65" s="13" t="s">
        <v>143</v>
      </c>
      <c r="E65" s="118">
        <v>0.82879999999999998</v>
      </c>
      <c r="F65" s="116"/>
      <c r="H65" s="13" t="s">
        <v>143</v>
      </c>
      <c r="J65" s="5">
        <v>1E-3</v>
      </c>
      <c r="L65" s="5"/>
    </row>
    <row r="66" spans="1:20" ht="16">
      <c r="A66" s="11"/>
      <c r="B66" s="13" t="s">
        <v>145</v>
      </c>
      <c r="E66" s="118">
        <v>0.20519999999999999</v>
      </c>
      <c r="F66" s="116"/>
      <c r="H66" s="13" t="s">
        <v>145</v>
      </c>
      <c r="J66" s="5">
        <v>0.74450000000000005</v>
      </c>
      <c r="L66" s="5"/>
    </row>
    <row r="67" spans="1:20" ht="16">
      <c r="A67" s="11"/>
      <c r="B67" s="13" t="s">
        <v>146</v>
      </c>
      <c r="E67" s="118">
        <v>0.6482</v>
      </c>
      <c r="F67" s="116"/>
      <c r="H67" s="13" t="s">
        <v>146</v>
      </c>
      <c r="J67" s="5">
        <v>0.48659999999999998</v>
      </c>
    </row>
    <row r="68" spans="1:20">
      <c r="A68" s="11"/>
      <c r="B68" s="13"/>
      <c r="E68" s="5"/>
      <c r="H68" s="13"/>
    </row>
    <row r="69" spans="1:20" ht="18">
      <c r="B69" s="72" t="s">
        <v>165</v>
      </c>
      <c r="C69" s="72"/>
      <c r="D69" s="72"/>
      <c r="E69" s="72"/>
      <c r="H69" s="72" t="s">
        <v>174</v>
      </c>
      <c r="I69" s="72"/>
      <c r="J69" s="72"/>
      <c r="K69" s="72"/>
      <c r="L69" s="72"/>
    </row>
    <row r="70" spans="1:20" ht="16">
      <c r="B70" s="91" t="s">
        <v>134</v>
      </c>
      <c r="C70" s="92"/>
      <c r="D70" s="92"/>
      <c r="E70" s="93"/>
      <c r="H70" s="90" t="s">
        <v>186</v>
      </c>
      <c r="I70" s="90"/>
      <c r="K70" s="90" t="s">
        <v>187</v>
      </c>
      <c r="L70" s="90"/>
    </row>
    <row r="71" spans="1:20">
      <c r="A71" s="13"/>
      <c r="B71" s="94" t="s">
        <v>94</v>
      </c>
      <c r="C71" s="94"/>
      <c r="D71" s="94" t="s">
        <v>231</v>
      </c>
      <c r="E71" s="94"/>
      <c r="H71" s="49" t="s">
        <v>175</v>
      </c>
      <c r="I71" s="49" t="s">
        <v>176</v>
      </c>
      <c r="K71" s="49" t="s">
        <v>175</v>
      </c>
      <c r="L71" s="49" t="s">
        <v>176</v>
      </c>
      <c r="P71" s="5"/>
      <c r="Q71" s="13"/>
      <c r="T71" s="5"/>
    </row>
    <row r="72" spans="1:20" ht="16">
      <c r="A72" s="13"/>
      <c r="B72" s="36" t="s">
        <v>90</v>
      </c>
      <c r="C72" s="36" t="s">
        <v>91</v>
      </c>
      <c r="D72" s="36" t="s">
        <v>90</v>
      </c>
      <c r="E72" s="36" t="s">
        <v>91</v>
      </c>
      <c r="H72" s="50">
        <v>1.38</v>
      </c>
      <c r="I72" s="50">
        <v>7.49</v>
      </c>
      <c r="K72" s="50">
        <v>2</v>
      </c>
      <c r="L72" s="50">
        <v>83.58</v>
      </c>
      <c r="N72" s="5"/>
      <c r="P72" s="5"/>
      <c r="Q72" s="13"/>
      <c r="T72" s="5"/>
    </row>
    <row r="73" spans="1:20" ht="16">
      <c r="B73" s="19">
        <v>35</v>
      </c>
      <c r="C73" s="19">
        <v>60</v>
      </c>
      <c r="D73" s="19">
        <v>54</v>
      </c>
      <c r="E73" s="19">
        <v>81</v>
      </c>
      <c r="H73" s="50">
        <v>0.57999999999999996</v>
      </c>
      <c r="I73" s="50">
        <v>9.4700000000000006</v>
      </c>
      <c r="K73" s="50">
        <v>0.4</v>
      </c>
      <c r="L73" s="50">
        <v>112.98</v>
      </c>
      <c r="Q73" s="13"/>
      <c r="T73" s="5"/>
    </row>
    <row r="74" spans="1:20" ht="16">
      <c r="B74" s="19">
        <v>34</v>
      </c>
      <c r="C74" s="19">
        <v>64</v>
      </c>
      <c r="D74" s="19">
        <v>41</v>
      </c>
      <c r="E74" s="19">
        <v>69</v>
      </c>
      <c r="H74" s="50">
        <v>0.82</v>
      </c>
      <c r="I74" s="50">
        <v>4.6900000000000004</v>
      </c>
      <c r="K74" s="50">
        <v>0.54</v>
      </c>
      <c r="L74" s="50">
        <v>0.76</v>
      </c>
    </row>
    <row r="75" spans="1:20" ht="16">
      <c r="B75" s="19">
        <v>35</v>
      </c>
      <c r="C75" s="19">
        <v>57</v>
      </c>
      <c r="D75" s="19">
        <v>41</v>
      </c>
      <c r="E75" s="19">
        <v>73</v>
      </c>
      <c r="H75" s="50">
        <v>1.22</v>
      </c>
      <c r="I75" s="50">
        <v>2.33</v>
      </c>
      <c r="K75" s="50">
        <v>5.94</v>
      </c>
      <c r="L75" s="50">
        <v>0.5</v>
      </c>
    </row>
    <row r="76" spans="1:20" ht="16">
      <c r="A76" s="13"/>
      <c r="B76" s="19">
        <v>32</v>
      </c>
      <c r="C76" s="19">
        <v>56</v>
      </c>
      <c r="D76" s="19">
        <v>45</v>
      </c>
      <c r="E76" s="19">
        <v>68</v>
      </c>
      <c r="H76" s="50"/>
      <c r="I76" s="50">
        <v>4.1100000000000003</v>
      </c>
      <c r="K76" s="51"/>
      <c r="L76" s="50">
        <v>0.84</v>
      </c>
      <c r="P76" s="5"/>
      <c r="Q76" s="13"/>
      <c r="T76" s="5"/>
    </row>
    <row r="77" spans="1:20" ht="16">
      <c r="E77" s="21" t="s">
        <v>242</v>
      </c>
      <c r="H77" s="50"/>
      <c r="I77" s="50">
        <v>2.4500000000000002</v>
      </c>
      <c r="K77" s="51"/>
      <c r="L77" s="50">
        <v>1.82</v>
      </c>
      <c r="Q77" s="13"/>
      <c r="T77" s="5"/>
    </row>
    <row r="78" spans="1:20" ht="16">
      <c r="A78" s="11"/>
      <c r="B78" s="39" t="s">
        <v>144</v>
      </c>
      <c r="E78" s="40">
        <v>2.35E-2</v>
      </c>
      <c r="H78" s="50"/>
      <c r="I78" s="50">
        <v>5.16</v>
      </c>
      <c r="K78" s="51"/>
      <c r="L78" s="50">
        <v>11.16</v>
      </c>
    </row>
    <row r="79" spans="1:20" ht="16">
      <c r="A79" s="11"/>
      <c r="B79" s="39" t="s">
        <v>143</v>
      </c>
      <c r="E79" s="40" t="s">
        <v>8</v>
      </c>
      <c r="H79" s="50"/>
      <c r="I79" s="50">
        <v>6.31</v>
      </c>
      <c r="K79" s="51"/>
      <c r="L79" s="50">
        <v>32</v>
      </c>
    </row>
    <row r="80" spans="1:20" ht="16">
      <c r="A80" s="11"/>
      <c r="B80" s="39" t="s">
        <v>145</v>
      </c>
      <c r="E80" s="40" t="s">
        <v>8</v>
      </c>
      <c r="H80" s="50"/>
      <c r="I80" s="50">
        <v>2.85</v>
      </c>
      <c r="K80" s="51"/>
      <c r="L80" s="50">
        <v>4.34</v>
      </c>
    </row>
    <row r="81" spans="1:12">
      <c r="A81" s="11"/>
      <c r="B81" s="39" t="s">
        <v>146</v>
      </c>
      <c r="E81" s="40">
        <v>7.1000000000000004E-3</v>
      </c>
      <c r="H81" s="27" t="s">
        <v>4</v>
      </c>
      <c r="I81" s="36">
        <f>TTEST(H72:H75,I72:I80,2,2)</f>
        <v>8.5762090561690794E-3</v>
      </c>
      <c r="K81" s="27" t="s">
        <v>4</v>
      </c>
      <c r="L81" s="36">
        <f>TTEST(K72:K75,L72:L80,2,2)</f>
        <v>0.26400147262625129</v>
      </c>
    </row>
    <row r="84" spans="1:12" ht="18">
      <c r="B84" s="72" t="s">
        <v>214</v>
      </c>
      <c r="C84" s="72"/>
      <c r="D84" s="109"/>
      <c r="E84" s="109"/>
      <c r="F84" s="109"/>
    </row>
    <row r="85" spans="1:12">
      <c r="B85" s="79" t="s">
        <v>208</v>
      </c>
      <c r="C85" s="108"/>
      <c r="D85" s="110"/>
      <c r="E85" s="110"/>
      <c r="F85" s="110"/>
    </row>
    <row r="86" spans="1:12">
      <c r="B86" s="10" t="s">
        <v>94</v>
      </c>
      <c r="C86" s="10" t="s">
        <v>231</v>
      </c>
    </row>
    <row r="87" spans="1:12">
      <c r="B87" s="19">
        <v>14</v>
      </c>
      <c r="C87" s="19">
        <v>24</v>
      </c>
    </row>
    <row r="88" spans="1:12">
      <c r="B88" s="19">
        <v>16</v>
      </c>
      <c r="C88" s="19">
        <v>25</v>
      </c>
    </row>
    <row r="89" spans="1:12">
      <c r="B89" s="19">
        <v>17</v>
      </c>
      <c r="C89" s="19">
        <v>27</v>
      </c>
    </row>
    <row r="90" spans="1:12">
      <c r="B90" s="27" t="s">
        <v>4</v>
      </c>
      <c r="C90" s="36">
        <f>TTEST(B87:B89,C87:C89,2,2)</f>
        <v>1.4931097900602211E-3</v>
      </c>
    </row>
  </sheetData>
  <mergeCells count="20">
    <mergeCell ref="A1:I1"/>
    <mergeCell ref="B53:K53"/>
    <mergeCell ref="B69:E69"/>
    <mergeCell ref="D55:E55"/>
    <mergeCell ref="B55:C55"/>
    <mergeCell ref="B54:E54"/>
    <mergeCell ref="H54:K54"/>
    <mergeCell ref="H55:I55"/>
    <mergeCell ref="J55:K55"/>
    <mergeCell ref="A40:K40"/>
    <mergeCell ref="B85:C85"/>
    <mergeCell ref="A2:I2"/>
    <mergeCell ref="A21:I21"/>
    <mergeCell ref="B84:C84"/>
    <mergeCell ref="H69:L69"/>
    <mergeCell ref="H70:I70"/>
    <mergeCell ref="B70:E70"/>
    <mergeCell ref="B71:C71"/>
    <mergeCell ref="D71:E71"/>
    <mergeCell ref="K70:L70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C48D-B0AB-42B9-AA30-D162E70F8004}">
  <dimension ref="A1:L43"/>
  <sheetViews>
    <sheetView zoomScale="75" zoomScaleNormal="72" workbookViewId="0">
      <selection activeCell="O40" sqref="O40"/>
    </sheetView>
  </sheetViews>
  <sheetFormatPr baseColWidth="10" defaultColWidth="9" defaultRowHeight="14"/>
  <cols>
    <col min="1" max="1" width="9" style="7"/>
    <col min="2" max="2" width="18" style="7" customWidth="1"/>
    <col min="3" max="3" width="12.83203125" style="7" bestFit="1" customWidth="1"/>
    <col min="4" max="4" width="16.6640625" style="7" bestFit="1" customWidth="1"/>
    <col min="5" max="5" width="12.83203125" style="7" bestFit="1" customWidth="1"/>
    <col min="6" max="6" width="18" style="7" bestFit="1" customWidth="1"/>
    <col min="7" max="16384" width="9" style="7"/>
  </cols>
  <sheetData>
    <row r="1" spans="2:12" ht="18">
      <c r="C1" s="72" t="s">
        <v>166</v>
      </c>
      <c r="D1" s="72"/>
      <c r="E1" s="72"/>
      <c r="F1" s="72"/>
    </row>
    <row r="2" spans="2:12">
      <c r="C2" s="96" t="s">
        <v>135</v>
      </c>
      <c r="D2" s="96"/>
      <c r="E2" s="96"/>
      <c r="F2" s="96"/>
      <c r="L2" s="21" t="s">
        <v>242</v>
      </c>
    </row>
    <row r="3" spans="2:12">
      <c r="B3" s="26"/>
      <c r="C3" s="22" t="s">
        <v>94</v>
      </c>
      <c r="D3" s="22" t="s">
        <v>95</v>
      </c>
      <c r="E3" s="22" t="s">
        <v>96</v>
      </c>
      <c r="F3" s="22" t="s">
        <v>97</v>
      </c>
      <c r="H3" s="13" t="s">
        <v>105</v>
      </c>
      <c r="I3" s="6"/>
      <c r="J3" s="6"/>
      <c r="K3" s="6"/>
      <c r="L3" s="5">
        <v>0.99829999999999997</v>
      </c>
    </row>
    <row r="4" spans="2:12">
      <c r="B4" s="26"/>
      <c r="C4" s="22">
        <v>36</v>
      </c>
      <c r="D4" s="22">
        <v>45</v>
      </c>
      <c r="E4" s="22">
        <v>54</v>
      </c>
      <c r="F4" s="22">
        <v>26</v>
      </c>
      <c r="H4" s="13" t="s">
        <v>106</v>
      </c>
      <c r="L4" s="5">
        <v>4.1000000000000003E-3</v>
      </c>
    </row>
    <row r="5" spans="2:12">
      <c r="B5" s="26"/>
      <c r="C5" s="22">
        <v>38</v>
      </c>
      <c r="D5" s="22">
        <v>41</v>
      </c>
      <c r="E5" s="22">
        <v>55</v>
      </c>
      <c r="F5" s="22">
        <v>28</v>
      </c>
      <c r="H5" s="13" t="s">
        <v>107</v>
      </c>
      <c r="L5" s="5">
        <v>1.7500000000000002E-2</v>
      </c>
    </row>
    <row r="6" spans="2:12">
      <c r="B6" s="26"/>
      <c r="C6" s="22">
        <v>43</v>
      </c>
      <c r="D6" s="22">
        <v>35</v>
      </c>
      <c r="E6" s="22">
        <v>58</v>
      </c>
      <c r="F6" s="22">
        <v>29</v>
      </c>
      <c r="H6" s="13" t="s">
        <v>108</v>
      </c>
      <c r="L6" s="5">
        <v>3.0999999999999999E-3</v>
      </c>
    </row>
    <row r="7" spans="2:12">
      <c r="B7" s="26"/>
      <c r="C7" s="22">
        <v>42</v>
      </c>
      <c r="D7" s="22">
        <v>36</v>
      </c>
      <c r="E7" s="22">
        <v>45</v>
      </c>
      <c r="F7" s="22">
        <v>33</v>
      </c>
      <c r="H7" s="13" t="s">
        <v>109</v>
      </c>
      <c r="L7" s="5">
        <v>2.3400000000000001E-2</v>
      </c>
    </row>
    <row r="8" spans="2:12">
      <c r="B8" s="26"/>
      <c r="C8" s="26"/>
      <c r="D8" s="26"/>
      <c r="E8" s="26"/>
      <c r="F8" s="26"/>
      <c r="H8" s="13" t="s">
        <v>110</v>
      </c>
      <c r="L8" s="6" t="s">
        <v>8</v>
      </c>
    </row>
    <row r="9" spans="2:12" ht="18">
      <c r="B9" s="26"/>
      <c r="C9" s="86" t="s">
        <v>167</v>
      </c>
      <c r="D9" s="86"/>
      <c r="E9" s="86"/>
      <c r="F9" s="86"/>
      <c r="H9" s="13"/>
      <c r="L9" s="5"/>
    </row>
    <row r="10" spans="2:12">
      <c r="B10" s="26"/>
      <c r="C10" s="96" t="s">
        <v>18</v>
      </c>
      <c r="D10" s="96"/>
      <c r="E10" s="96"/>
      <c r="F10" s="96"/>
    </row>
    <row r="11" spans="2:12">
      <c r="B11" s="26"/>
      <c r="C11" s="3" t="s">
        <v>94</v>
      </c>
      <c r="D11" s="3" t="s">
        <v>95</v>
      </c>
      <c r="E11" s="3" t="s">
        <v>96</v>
      </c>
      <c r="F11" s="3" t="s">
        <v>97</v>
      </c>
      <c r="L11" s="21" t="s">
        <v>242</v>
      </c>
    </row>
    <row r="12" spans="2:12">
      <c r="B12" s="26"/>
      <c r="C12" s="19">
        <f>2/715</f>
        <v>2.7972027972027972E-3</v>
      </c>
      <c r="D12" s="19">
        <f>1/468</f>
        <v>2.136752136752137E-3</v>
      </c>
      <c r="E12" s="19">
        <f>3/521</f>
        <v>5.7581573896353169E-3</v>
      </c>
      <c r="F12" s="19">
        <f>1/309</f>
        <v>3.2362459546925568E-3</v>
      </c>
      <c r="H12" s="13" t="s">
        <v>105</v>
      </c>
      <c r="L12" s="5">
        <v>0.83860000000000001</v>
      </c>
    </row>
    <row r="13" spans="2:12">
      <c r="B13" s="26"/>
      <c r="C13" s="19">
        <f>2/680</f>
        <v>2.9411764705882353E-3</v>
      </c>
      <c r="D13" s="19">
        <f>1/369</f>
        <v>2.7100271002710027E-3</v>
      </c>
      <c r="E13" s="19">
        <f>3/808</f>
        <v>3.7128712871287127E-3</v>
      </c>
      <c r="F13" s="19">
        <f>1/332</f>
        <v>3.0120481927710845E-3</v>
      </c>
      <c r="H13" s="13" t="s">
        <v>106</v>
      </c>
      <c r="L13" s="5">
        <v>1.9E-3</v>
      </c>
    </row>
    <row r="14" spans="2:12">
      <c r="B14" s="26"/>
      <c r="C14" s="19">
        <f>1/332</f>
        <v>3.0120481927710845E-3</v>
      </c>
      <c r="D14" s="19">
        <f>1/340</f>
        <v>2.9411764705882353E-3</v>
      </c>
      <c r="E14" s="19">
        <f>3/634</f>
        <v>4.7318611987381704E-3</v>
      </c>
      <c r="F14" s="19">
        <f>2/549</f>
        <v>3.6429872495446266E-3</v>
      </c>
      <c r="H14" s="13" t="s">
        <v>107</v>
      </c>
      <c r="L14" s="5">
        <v>0.37780000000000002</v>
      </c>
    </row>
    <row r="15" spans="2:12">
      <c r="B15" s="26"/>
      <c r="C15" s="19">
        <f>2/539</f>
        <v>3.7105751391465678E-3</v>
      </c>
      <c r="D15" s="19">
        <f>1/429</f>
        <v>2.331002331002331E-3</v>
      </c>
      <c r="E15" s="19">
        <f>2/297</f>
        <v>6.7340067340067337E-3</v>
      </c>
      <c r="F15" s="19">
        <f>1/383</f>
        <v>2.6109660574412533E-3</v>
      </c>
      <c r="H15" s="13" t="s">
        <v>108</v>
      </c>
      <c r="L15" s="5">
        <v>2.9999999999999997E-4</v>
      </c>
    </row>
    <row r="16" spans="2:12">
      <c r="B16" s="26"/>
      <c r="C16" s="19">
        <f>2/623</f>
        <v>3.2102728731942215E-3</v>
      </c>
      <c r="D16" s="19">
        <f>1/421</f>
        <v>2.3752969121140144E-3</v>
      </c>
      <c r="E16" s="19">
        <f>1/232</f>
        <v>4.3103448275862068E-3</v>
      </c>
      <c r="F16" s="19">
        <f>2/339</f>
        <v>5.8997050147492625E-3</v>
      </c>
      <c r="H16" s="13" t="s">
        <v>109</v>
      </c>
      <c r="L16" s="5">
        <v>9.4700000000000006E-2</v>
      </c>
    </row>
    <row r="17" spans="2:12">
      <c r="B17" s="26"/>
      <c r="C17" s="19">
        <f>1/541</f>
        <v>1.8484288354898336E-3</v>
      </c>
      <c r="D17" s="19">
        <f>1/394</f>
        <v>2.5380710659898475E-3</v>
      </c>
      <c r="E17" s="19">
        <f>2/395</f>
        <v>5.0632911392405064E-3</v>
      </c>
      <c r="F17" s="19">
        <f>1/248</f>
        <v>4.0322580645161289E-3</v>
      </c>
      <c r="H17" s="13" t="s">
        <v>110</v>
      </c>
      <c r="L17" s="5">
        <v>6.9599999999999995E-2</v>
      </c>
    </row>
    <row r="18" spans="2:12">
      <c r="B18" s="26"/>
      <c r="C18" s="16"/>
      <c r="D18" s="16"/>
      <c r="E18" s="16"/>
      <c r="F18" s="16"/>
      <c r="H18" s="13"/>
      <c r="L18" s="5"/>
    </row>
    <row r="19" spans="2:12" ht="18">
      <c r="C19" s="95" t="s">
        <v>168</v>
      </c>
      <c r="D19" s="95"/>
      <c r="E19" s="95"/>
      <c r="F19" s="95"/>
      <c r="H19" s="71" t="s">
        <v>169</v>
      </c>
      <c r="I19" s="71"/>
      <c r="J19" s="71"/>
    </row>
    <row r="20" spans="2:12">
      <c r="B20" s="97"/>
      <c r="C20" s="76" t="s">
        <v>136</v>
      </c>
      <c r="D20" s="76"/>
      <c r="E20" s="76"/>
      <c r="F20" s="76"/>
      <c r="G20" s="30"/>
      <c r="H20" s="76" t="s">
        <v>137</v>
      </c>
      <c r="I20" s="76"/>
      <c r="J20" s="76"/>
    </row>
    <row r="21" spans="2:12">
      <c r="B21" s="98"/>
      <c r="C21" s="27" t="s">
        <v>92</v>
      </c>
      <c r="D21" s="27" t="s">
        <v>28</v>
      </c>
      <c r="E21" s="27" t="s">
        <v>99</v>
      </c>
      <c r="F21" s="27" t="s">
        <v>100</v>
      </c>
      <c r="G21" s="19"/>
      <c r="H21" s="27" t="s">
        <v>92</v>
      </c>
      <c r="I21" s="27" t="s">
        <v>14</v>
      </c>
      <c r="J21" s="27" t="s">
        <v>98</v>
      </c>
    </row>
    <row r="22" spans="2:12">
      <c r="B22" s="79" t="s">
        <v>151</v>
      </c>
      <c r="C22" s="19">
        <v>0.9378601129050379</v>
      </c>
      <c r="D22" s="19">
        <v>1.0635500928655051</v>
      </c>
      <c r="E22" s="19">
        <v>0.90678771343158926</v>
      </c>
      <c r="F22" s="19">
        <v>1.6355507943394341</v>
      </c>
      <c r="G22" s="19"/>
      <c r="H22" s="19">
        <v>1.1396797563075822</v>
      </c>
      <c r="I22" s="19">
        <v>0.60731110399885269</v>
      </c>
      <c r="J22" s="19">
        <v>1.186059765363179</v>
      </c>
    </row>
    <row r="23" spans="2:12">
      <c r="B23" s="79"/>
      <c r="C23" s="19">
        <v>0.98108133974208223</v>
      </c>
      <c r="D23" s="19">
        <v>1.0635500928655051</v>
      </c>
      <c r="E23" s="19">
        <v>0.96515780399164319</v>
      </c>
      <c r="F23" s="19">
        <v>1.1287895718941781</v>
      </c>
      <c r="G23" s="19"/>
      <c r="H23" s="19">
        <v>1.3136932948188051</v>
      </c>
      <c r="I23" s="19">
        <v>1.7117922873875902</v>
      </c>
      <c r="J23" s="19">
        <v>1.4551589082492542</v>
      </c>
    </row>
    <row r="24" spans="2:12">
      <c r="B24" s="79"/>
      <c r="C24" s="19">
        <v>1.08105854735288</v>
      </c>
      <c r="D24" s="19">
        <v>0.87289981426898955</v>
      </c>
      <c r="E24" s="19">
        <v>1.1280544825767678</v>
      </c>
      <c r="F24" s="19">
        <v>0.23565963376638757</v>
      </c>
      <c r="G24" s="19"/>
      <c r="H24" s="19">
        <v>0.54662694887361285</v>
      </c>
      <c r="I24" s="19">
        <v>0.68089660861355716</v>
      </c>
      <c r="J24" s="19">
        <v>0.35878132638756655</v>
      </c>
    </row>
    <row r="25" spans="2:12">
      <c r="B25" s="79" t="s">
        <v>152</v>
      </c>
      <c r="C25" s="19">
        <v>6.238939621802899E-2</v>
      </c>
      <c r="D25" s="19">
        <v>0.72391287751107081</v>
      </c>
      <c r="E25" s="19">
        <v>0.78123947218102696</v>
      </c>
      <c r="F25" s="19">
        <v>0.5157617057439422</v>
      </c>
      <c r="G25" s="19"/>
      <c r="H25" s="19">
        <v>0.14295455472535692</v>
      </c>
      <c r="I25" s="19">
        <v>1.083356187634158</v>
      </c>
      <c r="J25" s="19">
        <v>0.29243273252122193</v>
      </c>
    </row>
    <row r="26" spans="2:12">
      <c r="B26" s="79"/>
      <c r="C26" s="19">
        <v>5.6816141071776564E-2</v>
      </c>
      <c r="D26" s="19">
        <v>0.63678929375096549</v>
      </c>
      <c r="E26" s="19">
        <v>0.66380746024721393</v>
      </c>
      <c r="F26" s="19">
        <v>0.97926862327202135</v>
      </c>
      <c r="G26" s="19"/>
      <c r="H26" s="19">
        <v>4.7981713580365071E-2</v>
      </c>
      <c r="I26" s="19">
        <v>0.78758506164448516</v>
      </c>
      <c r="J26" s="19">
        <v>1.1496356528429235</v>
      </c>
    </row>
    <row r="27" spans="2:12">
      <c r="B27" s="79"/>
      <c r="C27" s="19">
        <v>5.5646881796260171E-2</v>
      </c>
      <c r="D27" s="19">
        <v>0.70168138051964124</v>
      </c>
      <c r="E27" s="19">
        <v>0.64565561033863728</v>
      </c>
      <c r="F27" s="19">
        <v>0.40186325266096029</v>
      </c>
      <c r="G27" s="19"/>
      <c r="H27" s="19">
        <v>2.1030522321547687E-2</v>
      </c>
      <c r="I27" s="19">
        <v>0.5511464601157724</v>
      </c>
      <c r="J27" s="19">
        <v>0.96672449932347826</v>
      </c>
    </row>
    <row r="28" spans="2:12">
      <c r="B28" s="99" t="s">
        <v>233</v>
      </c>
      <c r="C28" s="19">
        <v>1.2547888875904689</v>
      </c>
      <c r="D28" s="19">
        <v>1.8136398366403645</v>
      </c>
      <c r="E28" s="19">
        <v>3.2463909501228803</v>
      </c>
      <c r="F28" s="19">
        <v>3.1926990432761331</v>
      </c>
      <c r="G28" s="19"/>
      <c r="H28" s="19">
        <v>1.3412967834702361</v>
      </c>
      <c r="I28" s="19">
        <v>1.7538284676578859</v>
      </c>
      <c r="J28" s="19">
        <v>2.2992713056858358</v>
      </c>
    </row>
    <row r="29" spans="2:12">
      <c r="B29" s="99"/>
      <c r="C29" s="19">
        <v>1.0885779041932351</v>
      </c>
      <c r="D29" s="19">
        <v>1.4082348836132115</v>
      </c>
      <c r="E29" s="19">
        <v>1.4179795717882961</v>
      </c>
      <c r="F29" s="19">
        <v>2.6477677204919727</v>
      </c>
      <c r="G29" s="19"/>
      <c r="H29" s="19">
        <v>2.9559635752293922</v>
      </c>
      <c r="I29" s="19">
        <v>2.7616062842423887</v>
      </c>
      <c r="J29" s="19">
        <v>3.8269013427005514</v>
      </c>
    </row>
    <row r="30" spans="2:12">
      <c r="B30" s="99"/>
      <c r="C30" s="19">
        <v>1.4870412397412915</v>
      </c>
      <c r="D30" s="19">
        <v>1.2868893259558929</v>
      </c>
      <c r="E30" s="19">
        <v>1.964056930471842</v>
      </c>
      <c r="F30" s="19">
        <v>3.3747404868259281</v>
      </c>
      <c r="G30" s="19"/>
      <c r="H30" s="19">
        <v>0.86972336166518627</v>
      </c>
      <c r="I30" s="19">
        <v>1.6649832372697333</v>
      </c>
      <c r="J30" s="19">
        <v>2.4135834497542272</v>
      </c>
    </row>
    <row r="31" spans="2:12" ht="13.5" customHeight="1">
      <c r="B31" s="99" t="s">
        <v>234</v>
      </c>
      <c r="C31" s="19">
        <v>0.10384075318411964</v>
      </c>
      <c r="D31" s="19">
        <v>0.7520434827967809</v>
      </c>
      <c r="E31" s="19">
        <v>0.81724284622003562</v>
      </c>
      <c r="F31" s="19">
        <v>3.3052893318856991</v>
      </c>
      <c r="G31" s="19"/>
      <c r="H31" s="19">
        <v>5.0893615404534284E-2</v>
      </c>
      <c r="I31" s="19">
        <v>0.65770277050155801</v>
      </c>
      <c r="J31" s="19">
        <v>0.67650697258886439</v>
      </c>
    </row>
    <row r="32" spans="2:12">
      <c r="B32" s="99"/>
      <c r="C32" s="19">
        <v>8.5522311548739766E-2</v>
      </c>
      <c r="D32" s="19">
        <v>0.74944161000428977</v>
      </c>
      <c r="E32" s="19">
        <v>0.74166353749059877</v>
      </c>
      <c r="F32" s="19">
        <v>2.5311211544801488</v>
      </c>
      <c r="G32" s="19"/>
      <c r="H32" s="19">
        <v>2.1999712676541675E-2</v>
      </c>
      <c r="I32" s="19">
        <v>1.113813475700081</v>
      </c>
      <c r="J32" s="19">
        <v>0.72757945412462899</v>
      </c>
    </row>
    <row r="33" spans="1:10">
      <c r="B33" s="99"/>
      <c r="C33" s="19">
        <v>9.358652684504469E-2</v>
      </c>
      <c r="D33" s="19">
        <v>0.30436787182752967</v>
      </c>
      <c r="E33" s="19">
        <v>7.3243104265038231E-2</v>
      </c>
      <c r="F33" s="19">
        <v>1.6583822325985771</v>
      </c>
      <c r="G33" s="19"/>
      <c r="H33" s="19">
        <v>3.5124670259986161E-2</v>
      </c>
      <c r="I33" s="19">
        <v>0.55305990201719535</v>
      </c>
      <c r="J33" s="19">
        <v>1.1496356528429208</v>
      </c>
    </row>
    <row r="34" spans="1:10" ht="14" customHeight="1">
      <c r="C34" s="132" t="s">
        <v>242</v>
      </c>
      <c r="D34" s="132"/>
      <c r="E34" s="132"/>
      <c r="F34" s="132"/>
      <c r="G34" s="132"/>
      <c r="H34" s="132"/>
      <c r="I34" s="132"/>
      <c r="J34" s="132"/>
    </row>
    <row r="35" spans="1:10">
      <c r="A35" s="129" t="s">
        <v>139</v>
      </c>
      <c r="C35" s="24">
        <v>5.1799999999999999E-2</v>
      </c>
      <c r="D35" s="24">
        <v>5.6800000000000003E-2</v>
      </c>
      <c r="E35" s="24">
        <v>8.0199999999999994E-2</v>
      </c>
      <c r="F35" s="24">
        <v>2.8E-3</v>
      </c>
      <c r="G35" s="16"/>
      <c r="H35" s="24">
        <v>0.47210000000000002</v>
      </c>
      <c r="I35" s="24">
        <v>9.8900000000000002E-2</v>
      </c>
      <c r="J35" s="24">
        <v>1.8200000000000001E-2</v>
      </c>
    </row>
    <row r="36" spans="1:10">
      <c r="A36" s="129" t="s">
        <v>140</v>
      </c>
      <c r="C36" s="24" t="s">
        <v>8</v>
      </c>
      <c r="D36" s="24">
        <v>0.2873</v>
      </c>
      <c r="E36" s="24">
        <v>0.88700000000000001</v>
      </c>
      <c r="F36" s="24">
        <v>0.47110000000000002</v>
      </c>
      <c r="G36" s="16"/>
      <c r="H36" s="24">
        <v>0.28160000000000002</v>
      </c>
      <c r="I36" s="24">
        <v>0.95820000000000005</v>
      </c>
      <c r="J36" s="24">
        <v>0.97350000000000003</v>
      </c>
    </row>
    <row r="37" spans="1:10">
      <c r="A37" s="129" t="s">
        <v>141</v>
      </c>
      <c r="C37" s="24" t="s">
        <v>8</v>
      </c>
      <c r="D37" s="24">
        <v>2.3E-3</v>
      </c>
      <c r="E37" s="24">
        <v>1.78E-2</v>
      </c>
      <c r="F37" s="24">
        <v>0.27200000000000002</v>
      </c>
      <c r="G37" s="16"/>
      <c r="H37" s="24">
        <v>3.1300000000000001E-2</v>
      </c>
      <c r="I37" s="24">
        <v>4.3799999999999999E-2</v>
      </c>
      <c r="J37" s="24">
        <v>1.1900000000000001E-2</v>
      </c>
    </row>
    <row r="38" spans="1:10">
      <c r="A38" s="129" t="s">
        <v>142</v>
      </c>
      <c r="C38" s="24">
        <v>0.97460000000000002</v>
      </c>
      <c r="D38" s="24">
        <v>0.94950000000000001</v>
      </c>
      <c r="E38" s="24">
        <v>0.98260000000000003</v>
      </c>
      <c r="F38" s="24">
        <v>5.0000000000000001E-3</v>
      </c>
      <c r="G38" s="16"/>
      <c r="H38" s="24">
        <v>0.99980000000000002</v>
      </c>
      <c r="I38" s="24">
        <v>0.99980000000000002</v>
      </c>
      <c r="J38" s="24">
        <v>0.99960000000000004</v>
      </c>
    </row>
    <row r="39" spans="1:10">
      <c r="A39" s="129"/>
      <c r="F39" s="24"/>
    </row>
    <row r="40" spans="1:10" ht="16">
      <c r="C40" s="130"/>
      <c r="D40" s="130"/>
      <c r="E40" s="130"/>
      <c r="H40" s="130"/>
      <c r="I40" s="130"/>
      <c r="J40" s="130"/>
    </row>
    <row r="41" spans="1:10" ht="16">
      <c r="C41" s="130"/>
      <c r="D41" s="130"/>
      <c r="E41" s="130"/>
      <c r="H41" s="130"/>
      <c r="I41" s="130"/>
      <c r="J41" s="130"/>
    </row>
    <row r="42" spans="1:10" ht="16">
      <c r="C42" s="130"/>
      <c r="D42" s="130"/>
      <c r="E42" s="130"/>
      <c r="H42" s="130"/>
      <c r="I42" s="130"/>
      <c r="J42" s="130"/>
    </row>
    <row r="43" spans="1:10" ht="16">
      <c r="C43" s="116"/>
      <c r="D43" s="116"/>
      <c r="E43" s="116"/>
      <c r="H43" s="116"/>
      <c r="I43" s="116"/>
      <c r="J43" s="116"/>
    </row>
  </sheetData>
  <mergeCells count="14">
    <mergeCell ref="B20:B21"/>
    <mergeCell ref="B22:B24"/>
    <mergeCell ref="B25:B27"/>
    <mergeCell ref="B28:B30"/>
    <mergeCell ref="B31:B33"/>
    <mergeCell ref="C34:J34"/>
    <mergeCell ref="H20:J20"/>
    <mergeCell ref="C1:F1"/>
    <mergeCell ref="C9:F9"/>
    <mergeCell ref="C19:F19"/>
    <mergeCell ref="H19:J19"/>
    <mergeCell ref="C2:F2"/>
    <mergeCell ref="C10:F10"/>
    <mergeCell ref="C20:F20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678BC-4EF2-4C71-9235-00BFA198FC12}">
  <dimension ref="A1:Q60"/>
  <sheetViews>
    <sheetView zoomScale="75" zoomScaleNormal="174" workbookViewId="0">
      <selection activeCell="E45" sqref="E44:E45"/>
    </sheetView>
  </sheetViews>
  <sheetFormatPr baseColWidth="10" defaultColWidth="9" defaultRowHeight="14"/>
  <cols>
    <col min="1" max="1" width="10.83203125" style="16" customWidth="1"/>
    <col min="2" max="2" width="14.83203125" style="16" customWidth="1"/>
    <col min="3" max="3" width="20.5" style="16" customWidth="1"/>
    <col min="4" max="4" width="24.5" style="16" customWidth="1"/>
    <col min="5" max="5" width="26.33203125" style="16" customWidth="1"/>
    <col min="6" max="6" width="16" style="16" customWidth="1"/>
    <col min="7" max="7" width="16.5" style="16" customWidth="1"/>
    <col min="8" max="8" width="17" style="16" customWidth="1"/>
    <col min="9" max="9" width="22.83203125" style="16" customWidth="1"/>
    <col min="10" max="10" width="31.6640625" style="16" customWidth="1"/>
    <col min="11" max="11" width="18.1640625" style="16" bestFit="1" customWidth="1"/>
    <col min="12" max="12" width="17.5" style="16" customWidth="1"/>
    <col min="13" max="13" width="18.1640625" style="16" bestFit="1" customWidth="1"/>
    <col min="14" max="14" width="18" style="16" bestFit="1" customWidth="1"/>
    <col min="15" max="15" width="9" style="16"/>
    <col min="16" max="17" width="18" style="16" bestFit="1" customWidth="1"/>
    <col min="18" max="16384" width="9" style="16"/>
  </cols>
  <sheetData>
    <row r="1" spans="1:17" ht="18">
      <c r="A1" s="86" t="s">
        <v>188</v>
      </c>
      <c r="B1" s="86"/>
      <c r="D1" s="86" t="s">
        <v>173</v>
      </c>
      <c r="E1" s="86"/>
      <c r="G1" s="133"/>
      <c r="H1" s="133"/>
      <c r="J1" s="64"/>
      <c r="K1" s="64"/>
      <c r="L1" s="64"/>
      <c r="M1" s="64"/>
      <c r="N1" s="64"/>
    </row>
    <row r="2" spans="1:17">
      <c r="A2" s="79" t="s">
        <v>149</v>
      </c>
      <c r="B2" s="79"/>
      <c r="D2" s="89" t="s">
        <v>92</v>
      </c>
      <c r="E2" s="89"/>
      <c r="G2" s="134"/>
      <c r="H2" s="134"/>
      <c r="M2" s="104"/>
      <c r="N2" s="104"/>
    </row>
    <row r="3" spans="1:17" ht="15">
      <c r="A3" s="10" t="s">
        <v>94</v>
      </c>
      <c r="B3" s="10" t="s">
        <v>231</v>
      </c>
      <c r="D3" s="10" t="s">
        <v>138</v>
      </c>
      <c r="E3" s="10" t="s">
        <v>231</v>
      </c>
      <c r="G3" s="134"/>
      <c r="H3" s="134"/>
      <c r="J3" s="42"/>
      <c r="K3" s="42"/>
      <c r="M3" s="42"/>
      <c r="N3" s="42"/>
    </row>
    <row r="4" spans="1:17">
      <c r="A4" s="19">
        <v>55</v>
      </c>
      <c r="B4" s="19">
        <v>73</v>
      </c>
      <c r="D4" s="22">
        <v>1.022705</v>
      </c>
      <c r="E4" s="22">
        <v>1.51823</v>
      </c>
    </row>
    <row r="5" spans="1:17">
      <c r="A5" s="19">
        <v>59</v>
      </c>
      <c r="B5" s="19">
        <v>71</v>
      </c>
      <c r="D5" s="22">
        <v>1.0587709999999999</v>
      </c>
      <c r="E5" s="22">
        <v>1.615958</v>
      </c>
    </row>
    <row r="6" spans="1:17">
      <c r="A6" s="19">
        <v>57</v>
      </c>
      <c r="B6" s="19">
        <v>80</v>
      </c>
      <c r="D6" s="22">
        <v>0.91852400000000001</v>
      </c>
      <c r="E6" s="22">
        <v>1.708097</v>
      </c>
    </row>
    <row r="7" spans="1:17">
      <c r="A7" s="19">
        <v>46</v>
      </c>
      <c r="B7" s="19">
        <v>73</v>
      </c>
      <c r="D7" s="27" t="s">
        <v>4</v>
      </c>
      <c r="E7" s="36">
        <f>TTEST(D4:D6,E4:E6,2,2)</f>
        <v>8.8512101363856315E-4</v>
      </c>
    </row>
    <row r="8" spans="1:17">
      <c r="A8" s="19">
        <v>62</v>
      </c>
      <c r="B8" s="19">
        <v>72</v>
      </c>
    </row>
    <row r="9" spans="1:17">
      <c r="A9" s="27" t="s">
        <v>4</v>
      </c>
      <c r="B9" s="36">
        <f>TTEST(A4:A8,B4:B8,2,2)</f>
        <v>4.4069530515059762E-4</v>
      </c>
      <c r="J9" s="43"/>
      <c r="K9" s="40"/>
      <c r="P9" s="43"/>
      <c r="Q9" s="40"/>
    </row>
    <row r="10" spans="1:17" ht="18">
      <c r="A10" s="95" t="s">
        <v>241</v>
      </c>
      <c r="B10" s="95"/>
      <c r="C10" s="95"/>
      <c r="D10" s="95"/>
      <c r="E10" s="95"/>
      <c r="F10" s="95"/>
      <c r="G10" s="95"/>
      <c r="H10" s="95"/>
      <c r="I10" s="95"/>
      <c r="J10" s="43"/>
      <c r="K10" s="40"/>
      <c r="P10" s="43"/>
      <c r="Q10" s="40"/>
    </row>
    <row r="11" spans="1:17" s="107" customFormat="1" ht="13">
      <c r="A11" s="82" t="s">
        <v>232</v>
      </c>
      <c r="B11" s="82"/>
      <c r="C11" s="82"/>
      <c r="D11" s="82"/>
      <c r="E11" s="82"/>
      <c r="F11" s="82"/>
      <c r="G11" s="82"/>
      <c r="H11" s="82"/>
      <c r="I11" s="82"/>
    </row>
    <row r="12" spans="1:17" s="107" customFormat="1" ht="13">
      <c r="A12" s="23"/>
      <c r="B12" s="23" t="s">
        <v>223</v>
      </c>
      <c r="C12" s="23" t="s">
        <v>224</v>
      </c>
      <c r="D12" s="23" t="s">
        <v>225</v>
      </c>
      <c r="E12" s="23" t="s">
        <v>226</v>
      </c>
      <c r="F12" s="23" t="s">
        <v>209</v>
      </c>
      <c r="G12" s="23" t="s">
        <v>210</v>
      </c>
      <c r="H12" s="23" t="s">
        <v>211</v>
      </c>
      <c r="I12" s="23" t="s">
        <v>212</v>
      </c>
    </row>
    <row r="13" spans="1:17" s="107" customFormat="1" ht="13">
      <c r="A13" s="59" t="s">
        <v>44</v>
      </c>
      <c r="B13" s="23">
        <v>13.4555266578901</v>
      </c>
      <c r="C13" s="23">
        <v>17.3503459505426</v>
      </c>
      <c r="D13" s="23">
        <v>9.2428238920120993</v>
      </c>
      <c r="E13" s="23">
        <v>10.881705174702001</v>
      </c>
      <c r="F13" s="23">
        <v>1.53076240970953</v>
      </c>
      <c r="G13" s="23">
        <v>0.61425037889699696</v>
      </c>
      <c r="H13" s="23">
        <v>1.7435894560017299E-3</v>
      </c>
      <c r="I13" s="23">
        <v>3.41872688150857E-2</v>
      </c>
    </row>
    <row r="14" spans="1:17" s="107" customFormat="1" ht="13">
      <c r="A14" s="59" t="s">
        <v>216</v>
      </c>
      <c r="B14" s="23">
        <v>2.1427273359887198</v>
      </c>
      <c r="C14" s="23">
        <v>2.68648496016919</v>
      </c>
      <c r="D14" s="23">
        <v>1.71063415854776</v>
      </c>
      <c r="E14" s="23">
        <v>1.54643418907296</v>
      </c>
      <c r="F14" s="23">
        <v>1.4826868154871999</v>
      </c>
      <c r="G14" s="23">
        <v>0.56821389282988499</v>
      </c>
      <c r="H14" s="23">
        <v>4.3991945300000399E-3</v>
      </c>
      <c r="I14" s="23">
        <v>6.4922122214906799E-2</v>
      </c>
    </row>
    <row r="15" spans="1:17" s="107" customFormat="1" ht="13">
      <c r="A15" s="59" t="s">
        <v>217</v>
      </c>
      <c r="B15" s="23">
        <v>0.32796869816273</v>
      </c>
      <c r="C15" s="23">
        <v>0.41791547637795301</v>
      </c>
      <c r="D15" s="23">
        <v>0.123151418635171</v>
      </c>
      <c r="E15" s="23">
        <v>0.12927283595800501</v>
      </c>
      <c r="F15" s="23">
        <v>2.95488314204513</v>
      </c>
      <c r="G15" s="23">
        <v>1.56310107668856</v>
      </c>
      <c r="H15" s="23">
        <v>2.3961006258863798E-2</v>
      </c>
      <c r="I15" s="23">
        <v>0.20592462197146899</v>
      </c>
    </row>
    <row r="16" spans="1:17" s="107" customFormat="1" ht="13">
      <c r="A16" s="59" t="s">
        <v>218</v>
      </c>
      <c r="B16" s="23">
        <v>2.1066080224238499</v>
      </c>
      <c r="C16" s="23">
        <v>2.76392431108231</v>
      </c>
      <c r="D16" s="23">
        <v>1.0793981288399199</v>
      </c>
      <c r="E16" s="23">
        <v>1.22520442903435</v>
      </c>
      <c r="F16" s="23">
        <v>2.1133936161203701</v>
      </c>
      <c r="G16" s="23">
        <v>1.0795614919010299</v>
      </c>
      <c r="H16" s="23">
        <v>1.20821569008544E-5</v>
      </c>
      <c r="I16" s="23">
        <v>7.5177370222071003E-4</v>
      </c>
    </row>
    <row r="17" spans="1:17" s="107" customFormat="1" ht="13">
      <c r="A17" s="59" t="s">
        <v>219</v>
      </c>
      <c r="B17" s="23">
        <v>6.8078799999999999</v>
      </c>
      <c r="C17" s="23">
        <v>7.0850580000000001</v>
      </c>
      <c r="D17" s="23">
        <v>4.4037920000000002</v>
      </c>
      <c r="E17" s="23">
        <v>5.0676059999999996</v>
      </c>
      <c r="F17" s="23">
        <v>1.4668307677493899</v>
      </c>
      <c r="G17" s="23">
        <v>0.55270243296608701</v>
      </c>
      <c r="H17" s="23">
        <v>2.05907981729945E-3</v>
      </c>
      <c r="I17" s="23">
        <v>3.8755156457859097E-2</v>
      </c>
    </row>
    <row r="18" spans="1:17" s="107" customFormat="1" ht="13">
      <c r="A18" s="59" t="s">
        <v>220</v>
      </c>
      <c r="B18" s="23">
        <v>1.03387233333333</v>
      </c>
      <c r="C18" s="23">
        <v>3.0267812364364399</v>
      </c>
      <c r="D18" s="23">
        <v>0.78485690490490501</v>
      </c>
      <c r="E18" s="23">
        <v>1.43929997117117</v>
      </c>
      <c r="F18" s="23">
        <v>1.82570465844734</v>
      </c>
      <c r="G18" s="23">
        <v>0.86845340154593997</v>
      </c>
      <c r="H18" s="23">
        <v>8.2722445027129804E-2</v>
      </c>
      <c r="I18" s="23">
        <v>0.449371162659504</v>
      </c>
    </row>
    <row r="19" spans="1:17" s="107" customFormat="1" ht="13">
      <c r="A19" s="59" t="s">
        <v>221</v>
      </c>
      <c r="B19" s="23">
        <v>1.9951765035667499</v>
      </c>
      <c r="C19" s="23">
        <v>1.9511069781627599</v>
      </c>
      <c r="D19" s="23">
        <v>1.2645315996505999</v>
      </c>
      <c r="E19" s="23">
        <v>1.77641089299753</v>
      </c>
      <c r="F19" s="23">
        <v>1.29771723446601</v>
      </c>
      <c r="G19" s="23">
        <v>0.37597606217000201</v>
      </c>
      <c r="H19" s="23">
        <v>0.13043693674054799</v>
      </c>
      <c r="I19" s="23">
        <v>0.57939470435919704</v>
      </c>
    </row>
    <row r="20" spans="1:17" s="107" customFormat="1" ht="13">
      <c r="A20" s="59" t="s">
        <v>222</v>
      </c>
      <c r="B20" s="23">
        <v>2.0534102263009699</v>
      </c>
      <c r="C20" s="23">
        <v>1.9191414349775799</v>
      </c>
      <c r="D20" s="23">
        <v>1.2705211018875799</v>
      </c>
      <c r="E20" s="23">
        <v>1.38773660183544</v>
      </c>
      <c r="F20" s="23">
        <v>1.4944193167256901</v>
      </c>
      <c r="G20" s="23">
        <v>0.57958500842322402</v>
      </c>
      <c r="H20" s="23">
        <v>2.54501126248366E-3</v>
      </c>
      <c r="I20" s="23">
        <v>4.4883763131275997E-2</v>
      </c>
    </row>
    <row r="21" spans="1:17">
      <c r="A21" s="43"/>
      <c r="B21" s="40"/>
      <c r="J21" s="43"/>
      <c r="K21" s="40"/>
      <c r="P21" s="43"/>
      <c r="Q21" s="40"/>
    </row>
    <row r="22" spans="1:17">
      <c r="A22" s="43"/>
      <c r="B22" s="40"/>
      <c r="J22" s="43"/>
      <c r="K22" s="40"/>
      <c r="P22" s="43"/>
      <c r="Q22" s="40"/>
    </row>
    <row r="24" spans="1:17" ht="18">
      <c r="B24" s="95" t="s">
        <v>170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</row>
    <row r="25" spans="1:17" s="24" customFormat="1" ht="13"/>
    <row r="26" spans="1:17" s="24" customFormat="1" ht="13">
      <c r="B26" s="102" t="s">
        <v>101</v>
      </c>
      <c r="C26" s="103"/>
      <c r="E26" s="102" t="s">
        <v>102</v>
      </c>
      <c r="F26" s="103"/>
      <c r="H26" s="102" t="s">
        <v>103</v>
      </c>
      <c r="I26" s="103"/>
      <c r="K26" s="102" t="s">
        <v>104</v>
      </c>
      <c r="L26" s="103"/>
    </row>
    <row r="27" spans="1:17" s="24" customFormat="1" ht="15">
      <c r="B27" s="10" t="s">
        <v>138</v>
      </c>
      <c r="C27" s="10" t="s">
        <v>231</v>
      </c>
      <c r="E27" s="10" t="s">
        <v>138</v>
      </c>
      <c r="F27" s="10" t="s">
        <v>231</v>
      </c>
      <c r="H27" s="10" t="s">
        <v>138</v>
      </c>
      <c r="I27" s="10" t="s">
        <v>231</v>
      </c>
      <c r="K27" s="10" t="s">
        <v>138</v>
      </c>
      <c r="L27" s="10" t="s">
        <v>231</v>
      </c>
    </row>
    <row r="28" spans="1:17" s="24" customFormat="1" ht="13">
      <c r="B28" s="22">
        <v>1.114773</v>
      </c>
      <c r="C28" s="22">
        <v>1.8426100000000001</v>
      </c>
      <c r="E28" s="22">
        <v>1.385207181</v>
      </c>
      <c r="F28" s="22">
        <v>2.6028673169999998</v>
      </c>
      <c r="H28" s="22">
        <v>0.81839700000000004</v>
      </c>
      <c r="I28" s="22">
        <v>6.066535</v>
      </c>
      <c r="K28" s="22">
        <v>1.1930700000000001</v>
      </c>
      <c r="L28" s="22">
        <v>1.5633999999999999</v>
      </c>
    </row>
    <row r="29" spans="1:17" s="24" customFormat="1" ht="13">
      <c r="B29" s="22">
        <v>0.91811699999999996</v>
      </c>
      <c r="C29" s="22">
        <v>1.593005</v>
      </c>
      <c r="E29" s="22">
        <v>0.84095573599999995</v>
      </c>
      <c r="F29" s="22">
        <v>3.3290297679999998</v>
      </c>
      <c r="H29" s="22">
        <v>0.93683899999999998</v>
      </c>
      <c r="I29" s="22">
        <v>7.3915280000000001</v>
      </c>
      <c r="K29" s="22">
        <v>1.00325</v>
      </c>
      <c r="L29" s="22">
        <v>1.5472300000000001</v>
      </c>
    </row>
    <row r="30" spans="1:17" s="24" customFormat="1" ht="13">
      <c r="B30" s="22">
        <v>0.967109</v>
      </c>
      <c r="C30" s="22">
        <v>1.6606529999999999</v>
      </c>
      <c r="E30" s="22">
        <v>0.77383708299999998</v>
      </c>
      <c r="F30" s="22">
        <v>3.0316469850000001</v>
      </c>
      <c r="H30" s="22">
        <v>1.244764</v>
      </c>
      <c r="I30" s="22">
        <v>4.6295520000000003</v>
      </c>
      <c r="K30" s="22">
        <v>0.80367</v>
      </c>
      <c r="L30" s="22">
        <v>1.6525399999999999</v>
      </c>
    </row>
    <row r="31" spans="1:17" s="24" customFormat="1" ht="13">
      <c r="B31" s="59" t="s">
        <v>4</v>
      </c>
      <c r="C31" s="22">
        <f>TTEST(B28:B30,C28:C30,2,2)</f>
        <v>1.8286350852438895E-3</v>
      </c>
      <c r="E31" s="59" t="s">
        <v>4</v>
      </c>
      <c r="F31" s="22">
        <f>TTEST(E28:E30,F28:F30,2,2)</f>
        <v>2.2562052093871975E-3</v>
      </c>
      <c r="H31" s="59" t="s">
        <v>4</v>
      </c>
      <c r="I31" s="22">
        <f>TTEST(H28:H30,I28:I30,2,2)</f>
        <v>3.3862666968155404E-3</v>
      </c>
      <c r="K31" s="59" t="s">
        <v>4</v>
      </c>
      <c r="L31" s="22">
        <f>TTEST(K28:K30,L28:L30,2,2)</f>
        <v>7.3889192003048811E-3</v>
      </c>
    </row>
    <row r="33" spans="2:10" ht="16">
      <c r="B33" s="101" t="s">
        <v>189</v>
      </c>
      <c r="C33" s="101"/>
      <c r="D33" s="101"/>
      <c r="E33" s="101"/>
      <c r="F33" s="101"/>
      <c r="G33" s="101"/>
      <c r="H33" s="101"/>
      <c r="I33" s="101"/>
      <c r="J33" s="101"/>
    </row>
    <row r="34" spans="2:10" s="24" customFormat="1" ht="13">
      <c r="B34" s="100" t="s">
        <v>92</v>
      </c>
      <c r="C34" s="100"/>
      <c r="D34" s="100"/>
      <c r="E34" s="100"/>
      <c r="F34" s="8"/>
      <c r="G34" s="100" t="s">
        <v>101</v>
      </c>
      <c r="H34" s="100"/>
      <c r="I34" s="100"/>
      <c r="J34" s="100"/>
    </row>
    <row r="35" spans="2:10" s="24" customFormat="1" ht="15">
      <c r="B35" s="59" t="s">
        <v>227</v>
      </c>
      <c r="C35" s="59" t="s">
        <v>228</v>
      </c>
      <c r="D35" s="59" t="s">
        <v>235</v>
      </c>
      <c r="E35" s="59" t="s">
        <v>236</v>
      </c>
      <c r="F35" s="8"/>
      <c r="G35" s="59" t="s">
        <v>227</v>
      </c>
      <c r="H35" s="59" t="s">
        <v>228</v>
      </c>
      <c r="I35" s="59" t="s">
        <v>235</v>
      </c>
      <c r="J35" s="59" t="s">
        <v>236</v>
      </c>
    </row>
    <row r="36" spans="2:10" s="24" customFormat="1" ht="13">
      <c r="B36" s="65">
        <v>1.4851399999999999</v>
      </c>
      <c r="C36" s="65">
        <v>0.44554199999999999</v>
      </c>
      <c r="D36" s="65">
        <v>1.3811802</v>
      </c>
      <c r="E36" s="65">
        <v>0.63861020000000002</v>
      </c>
      <c r="F36" s="8"/>
      <c r="G36" s="65">
        <v>1.1583011599999999</v>
      </c>
      <c r="H36" s="65">
        <v>0.69498070000000001</v>
      </c>
      <c r="I36" s="65">
        <v>2.8262548299999999</v>
      </c>
      <c r="J36" s="65">
        <v>1.3088803099999999</v>
      </c>
    </row>
    <row r="37" spans="2:10" s="24" customFormat="1" ht="13">
      <c r="B37" s="65">
        <v>1.113855</v>
      </c>
      <c r="C37" s="65">
        <v>0.47524480000000002</v>
      </c>
      <c r="D37" s="65">
        <v>1.4405858</v>
      </c>
      <c r="E37" s="65">
        <v>0.78712420000000005</v>
      </c>
      <c r="F37" s="8"/>
      <c r="G37" s="65">
        <v>1.6679536699999999</v>
      </c>
      <c r="H37" s="65">
        <v>1.01930502</v>
      </c>
      <c r="I37" s="65">
        <v>3.35907336</v>
      </c>
      <c r="J37" s="65">
        <v>1.2509652499999999</v>
      </c>
    </row>
    <row r="38" spans="2:10" s="24" customFormat="1" ht="13">
      <c r="B38" s="65">
        <v>0.65346159999999998</v>
      </c>
      <c r="C38" s="65">
        <v>0.46039340000000001</v>
      </c>
      <c r="D38" s="65">
        <v>1.7524652000000001</v>
      </c>
      <c r="E38" s="65">
        <v>0.80197560000000001</v>
      </c>
      <c r="F38" s="8"/>
      <c r="G38" s="65">
        <v>0.97297297000000005</v>
      </c>
      <c r="H38" s="65">
        <v>0.44015443999999998</v>
      </c>
      <c r="I38" s="65">
        <v>3.1621621700000002</v>
      </c>
      <c r="J38" s="65">
        <v>1.2972973000000001</v>
      </c>
    </row>
    <row r="39" spans="2:10" s="24" customFormat="1" ht="13">
      <c r="B39" s="65">
        <v>1.2326661999999999</v>
      </c>
      <c r="C39" s="65">
        <v>0.47524480000000002</v>
      </c>
      <c r="D39" s="65">
        <v>1.4257344000000001</v>
      </c>
      <c r="E39" s="65">
        <v>0.83167840000000004</v>
      </c>
      <c r="F39" s="8"/>
      <c r="G39" s="65">
        <v>0.63706563999999999</v>
      </c>
      <c r="H39" s="65">
        <v>0.78764478999999998</v>
      </c>
      <c r="I39" s="65">
        <v>3.3011583099999999</v>
      </c>
      <c r="J39" s="65">
        <v>0.12741313000000001</v>
      </c>
    </row>
    <row r="40" spans="2:10" s="24" customFormat="1" ht="13">
      <c r="B40" s="65">
        <v>0.62375879999999995</v>
      </c>
      <c r="C40" s="65">
        <v>0.31187939999999997</v>
      </c>
      <c r="D40" s="65">
        <v>1.4554372</v>
      </c>
      <c r="E40" s="65">
        <v>0.20791960000000001</v>
      </c>
      <c r="F40" s="8"/>
      <c r="G40" s="65">
        <v>0.75289574999999997</v>
      </c>
      <c r="H40" s="65">
        <v>0.42857142999999998</v>
      </c>
      <c r="I40" s="65">
        <v>1.13513514</v>
      </c>
      <c r="J40" s="65">
        <v>0.42857142999999998</v>
      </c>
    </row>
    <row r="41" spans="2:10" s="24" customFormat="1" ht="13">
      <c r="B41" s="65">
        <v>0.89108399999999999</v>
      </c>
      <c r="C41" s="65">
        <v>0.66831300000000005</v>
      </c>
      <c r="D41" s="65">
        <v>3.0148342000000001</v>
      </c>
      <c r="E41" s="65">
        <v>0.51979900000000001</v>
      </c>
      <c r="F41" s="8"/>
      <c r="G41" s="65">
        <v>0.81081080999999999</v>
      </c>
      <c r="H41" s="65">
        <v>0.24324324</v>
      </c>
      <c r="I41" s="65">
        <v>1.58687259</v>
      </c>
      <c r="J41" s="65">
        <v>0.30115829999999999</v>
      </c>
    </row>
    <row r="42" spans="2:10" s="24" customFormat="1" ht="13">
      <c r="B42" s="135"/>
      <c r="C42" s="135"/>
      <c r="D42" s="136" t="s">
        <v>4</v>
      </c>
      <c r="E42" s="135"/>
      <c r="F42" s="8"/>
      <c r="G42" s="135"/>
      <c r="H42" s="135"/>
      <c r="I42" s="136" t="s">
        <v>4</v>
      </c>
      <c r="J42" s="135"/>
    </row>
    <row r="43" spans="2:10" s="24" customFormat="1" ht="13">
      <c r="B43" s="129" t="s">
        <v>139</v>
      </c>
      <c r="C43" s="135"/>
      <c r="D43" s="24">
        <v>3.0999999999999999E-3</v>
      </c>
      <c r="E43" s="135"/>
      <c r="F43" s="8"/>
      <c r="G43" s="129" t="s">
        <v>139</v>
      </c>
      <c r="H43" s="135"/>
      <c r="I43" s="107">
        <v>2.0000000000000001E-4</v>
      </c>
      <c r="J43" s="135"/>
    </row>
    <row r="44" spans="2:10" s="24" customFormat="1" ht="13">
      <c r="B44" s="129" t="s">
        <v>243</v>
      </c>
      <c r="C44" s="135"/>
      <c r="D44" s="24">
        <v>2.75E-2</v>
      </c>
      <c r="E44" s="135"/>
      <c r="F44" s="8"/>
      <c r="G44" s="129" t="s">
        <v>243</v>
      </c>
      <c r="H44" s="135"/>
      <c r="I44" s="107">
        <v>0.2661</v>
      </c>
      <c r="J44" s="135"/>
    </row>
    <row r="45" spans="2:10" s="24" customFormat="1" ht="13">
      <c r="B45" s="129" t="s">
        <v>244</v>
      </c>
      <c r="C45" s="135"/>
      <c r="D45" s="24" t="s">
        <v>8</v>
      </c>
      <c r="E45" s="135"/>
      <c r="F45" s="8"/>
      <c r="G45" s="129" t="s">
        <v>244</v>
      </c>
      <c r="H45" s="135"/>
      <c r="I45" s="107" t="s">
        <v>8</v>
      </c>
      <c r="J45" s="135"/>
    </row>
    <row r="46" spans="2:10" s="24" customFormat="1" ht="13">
      <c r="B46" s="129" t="s">
        <v>245</v>
      </c>
      <c r="C46" s="135"/>
      <c r="D46" s="24">
        <v>0.48320000000000002</v>
      </c>
      <c r="E46" s="135"/>
      <c r="F46" s="8"/>
      <c r="G46" s="129" t="s">
        <v>245</v>
      </c>
      <c r="H46" s="135"/>
      <c r="I46" s="107">
        <v>0.60360000000000003</v>
      </c>
      <c r="J46" s="135"/>
    </row>
    <row r="47" spans="2:10" s="24" customFormat="1" ht="13">
      <c r="B47" s="8"/>
      <c r="C47" s="8"/>
      <c r="D47" s="8"/>
      <c r="E47" s="8"/>
      <c r="F47" s="8"/>
      <c r="G47" s="8"/>
      <c r="H47" s="8"/>
      <c r="I47" s="8"/>
      <c r="J47" s="8"/>
    </row>
    <row r="48" spans="2:10" s="24" customFormat="1" ht="13">
      <c r="B48" s="100" t="s">
        <v>103</v>
      </c>
      <c r="C48" s="100"/>
      <c r="D48" s="100"/>
      <c r="E48" s="100"/>
      <c r="F48" s="8"/>
      <c r="G48" s="100" t="s">
        <v>104</v>
      </c>
      <c r="H48" s="100"/>
      <c r="I48" s="100"/>
      <c r="J48" s="100"/>
    </row>
    <row r="49" spans="2:10" s="24" customFormat="1" ht="15">
      <c r="B49" s="59" t="s">
        <v>227</v>
      </c>
      <c r="C49" s="59" t="s">
        <v>228</v>
      </c>
      <c r="D49" s="59" t="s">
        <v>235</v>
      </c>
      <c r="E49" s="59" t="s">
        <v>236</v>
      </c>
      <c r="F49" s="8"/>
      <c r="G49" s="59" t="s">
        <v>227</v>
      </c>
      <c r="H49" s="59" t="s">
        <v>228</v>
      </c>
      <c r="I49" s="59" t="s">
        <v>235</v>
      </c>
      <c r="J49" s="59" t="s">
        <v>236</v>
      </c>
    </row>
    <row r="50" spans="2:10" s="24" customFormat="1" ht="13">
      <c r="B50" s="65">
        <v>1.28</v>
      </c>
      <c r="C50" s="65">
        <v>0.192</v>
      </c>
      <c r="D50" s="65">
        <v>1.3952</v>
      </c>
      <c r="E50" s="65">
        <v>0.52480000000000004</v>
      </c>
      <c r="F50" s="8"/>
      <c r="G50" s="65">
        <v>1.0256400000000001</v>
      </c>
      <c r="H50" s="65">
        <v>0.4512816</v>
      </c>
      <c r="I50" s="65">
        <v>2.0820492000000002</v>
      </c>
      <c r="J50" s="65">
        <v>1.2820499999999999</v>
      </c>
    </row>
    <row r="51" spans="2:10" s="24" customFormat="1" ht="13">
      <c r="B51" s="65">
        <v>1.6128</v>
      </c>
      <c r="C51" s="65">
        <v>0.5504</v>
      </c>
      <c r="D51" s="65">
        <v>2.3296000000000001</v>
      </c>
      <c r="E51" s="65">
        <v>0.64</v>
      </c>
      <c r="F51" s="8"/>
      <c r="G51" s="65">
        <v>0.87179399999999996</v>
      </c>
      <c r="H51" s="65">
        <v>0.4717944</v>
      </c>
      <c r="I51" s="65">
        <v>2.1128184000000001</v>
      </c>
      <c r="J51" s="65">
        <v>1.5076908</v>
      </c>
    </row>
    <row r="52" spans="2:10" s="24" customFormat="1" ht="13">
      <c r="B52" s="65">
        <v>0.92159999999999997</v>
      </c>
      <c r="C52" s="65">
        <v>0.46079999999999999</v>
      </c>
      <c r="D52" s="65">
        <v>3.1103999999999998</v>
      </c>
      <c r="E52" s="65">
        <v>0.52480000000000004</v>
      </c>
      <c r="F52" s="8"/>
      <c r="G52" s="65">
        <v>1.0358963999999999</v>
      </c>
      <c r="H52" s="65">
        <v>0.41025600000000001</v>
      </c>
      <c r="I52" s="65">
        <v>3.4666632000000002</v>
      </c>
      <c r="J52" s="65">
        <v>1.0769219999999999</v>
      </c>
    </row>
    <row r="53" spans="2:10" s="24" customFormat="1" ht="13">
      <c r="B53" s="65">
        <v>0.98560000000000003</v>
      </c>
      <c r="C53" s="65">
        <v>0.28160000000000002</v>
      </c>
      <c r="D53" s="65">
        <v>2.0608</v>
      </c>
      <c r="E53" s="65">
        <v>1.3056000000000001</v>
      </c>
      <c r="F53" s="8"/>
      <c r="G53" s="65">
        <v>1.4256396</v>
      </c>
      <c r="H53" s="65">
        <v>0.461538</v>
      </c>
      <c r="I53" s="65">
        <v>2.4307667999999998</v>
      </c>
      <c r="J53" s="65">
        <v>0.28717920000000002</v>
      </c>
    </row>
    <row r="54" spans="2:10" s="24" customFormat="1" ht="13">
      <c r="B54" s="65">
        <v>0.52480000000000004</v>
      </c>
      <c r="C54" s="65">
        <v>0.1024</v>
      </c>
      <c r="D54" s="65">
        <v>1.0880000000000001</v>
      </c>
      <c r="E54" s="65">
        <v>0.38400000000000001</v>
      </c>
      <c r="G54" s="65">
        <v>0.66666599999999998</v>
      </c>
      <c r="H54" s="65">
        <v>0.31794840000000002</v>
      </c>
      <c r="I54" s="65">
        <v>1.6923060000000001</v>
      </c>
      <c r="J54" s="65">
        <v>1.1179475999999999</v>
      </c>
    </row>
    <row r="55" spans="2:10" s="24" customFormat="1" ht="13">
      <c r="B55" s="65">
        <v>0.66559999999999997</v>
      </c>
      <c r="C55" s="65">
        <v>0.4224</v>
      </c>
      <c r="D55" s="65">
        <v>1.6512</v>
      </c>
      <c r="E55" s="65">
        <v>0.2432</v>
      </c>
      <c r="G55" s="65">
        <v>0.97435799999999995</v>
      </c>
      <c r="H55" s="65">
        <v>0.60512759999999999</v>
      </c>
      <c r="I55" s="65">
        <v>3.7640988000000002</v>
      </c>
      <c r="J55" s="65">
        <v>0.58461479999999999</v>
      </c>
    </row>
    <row r="56" spans="2:10" s="24" customFormat="1" ht="13">
      <c r="B56" s="135"/>
      <c r="C56" s="135"/>
      <c r="D56" s="136" t="s">
        <v>4</v>
      </c>
      <c r="G56" s="135"/>
      <c r="H56" s="135"/>
      <c r="I56" s="136" t="s">
        <v>4</v>
      </c>
    </row>
    <row r="57" spans="2:10">
      <c r="B57" s="129" t="s">
        <v>139</v>
      </c>
      <c r="C57" s="135"/>
      <c r="D57" s="24">
        <v>2.0999999999999999E-3</v>
      </c>
      <c r="G57" s="129" t="s">
        <v>139</v>
      </c>
      <c r="H57" s="135"/>
      <c r="I57" s="24" t="s">
        <v>8</v>
      </c>
    </row>
    <row r="58" spans="2:10">
      <c r="B58" s="129" t="s">
        <v>243</v>
      </c>
      <c r="C58" s="135"/>
      <c r="D58" s="24">
        <v>2.1899999999999999E-2</v>
      </c>
      <c r="G58" s="129" t="s">
        <v>243</v>
      </c>
      <c r="H58" s="135"/>
      <c r="I58" s="24">
        <v>6.88E-2</v>
      </c>
    </row>
    <row r="59" spans="2:10">
      <c r="B59" s="129" t="s">
        <v>244</v>
      </c>
      <c r="C59" s="135"/>
      <c r="D59" s="24" t="s">
        <v>8</v>
      </c>
      <c r="G59" s="129" t="s">
        <v>244</v>
      </c>
      <c r="H59" s="135"/>
      <c r="I59" s="24" t="s">
        <v>8</v>
      </c>
    </row>
    <row r="60" spans="2:10">
      <c r="B60" s="129" t="s">
        <v>245</v>
      </c>
      <c r="C60" s="135"/>
      <c r="D60" s="24">
        <v>0.32579999999999998</v>
      </c>
      <c r="G60" s="129" t="s">
        <v>245</v>
      </c>
      <c r="H60" s="135"/>
      <c r="I60" s="24">
        <v>8.0799999999999997E-2</v>
      </c>
    </row>
  </sheetData>
  <mergeCells count="17">
    <mergeCell ref="A2:B2"/>
    <mergeCell ref="M2:N2"/>
    <mergeCell ref="D2:E2"/>
    <mergeCell ref="D1:E1"/>
    <mergeCell ref="A1:B1"/>
    <mergeCell ref="A10:I10"/>
    <mergeCell ref="A11:I11"/>
    <mergeCell ref="G48:J48"/>
    <mergeCell ref="B34:E34"/>
    <mergeCell ref="G34:J34"/>
    <mergeCell ref="B48:E48"/>
    <mergeCell ref="B33:J33"/>
    <mergeCell ref="B24:M24"/>
    <mergeCell ref="B26:C26"/>
    <mergeCell ref="E26:F26"/>
    <mergeCell ref="H26:I26"/>
    <mergeCell ref="K26:L26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1642F-C814-AC4C-AD26-B9AA28376D80}">
  <dimension ref="A1:H9"/>
  <sheetViews>
    <sheetView workbookViewId="0">
      <selection activeCell="G2" sqref="G2:H9"/>
    </sheetView>
  </sheetViews>
  <sheetFormatPr baseColWidth="10" defaultRowHeight="15"/>
  <cols>
    <col min="2" max="2" width="21.83203125" customWidth="1"/>
    <col min="5" max="5" width="12" bestFit="1" customWidth="1"/>
    <col min="8" max="8" width="12" bestFit="1" customWidth="1"/>
  </cols>
  <sheetData>
    <row r="1" spans="1:8" ht="18">
      <c r="A1" s="71" t="s">
        <v>229</v>
      </c>
      <c r="B1" s="71"/>
      <c r="C1" s="71"/>
      <c r="D1" s="71"/>
      <c r="E1" s="71"/>
      <c r="F1" s="71"/>
      <c r="G1" s="71"/>
      <c r="H1" s="71"/>
    </row>
    <row r="2" spans="1:8">
      <c r="A2" s="76" t="s">
        <v>11</v>
      </c>
      <c r="B2" s="76"/>
      <c r="C2" s="1"/>
      <c r="D2" s="76" t="s">
        <v>12</v>
      </c>
      <c r="E2" s="76"/>
      <c r="F2" s="1"/>
      <c r="G2" s="76" t="s">
        <v>13</v>
      </c>
      <c r="H2" s="76"/>
    </row>
    <row r="3" spans="1:8">
      <c r="A3" s="59" t="s">
        <v>94</v>
      </c>
      <c r="B3" s="59" t="s">
        <v>231</v>
      </c>
      <c r="C3" s="1"/>
      <c r="D3" s="10" t="s">
        <v>94</v>
      </c>
      <c r="E3" s="10" t="s">
        <v>231</v>
      </c>
      <c r="F3" s="1"/>
      <c r="G3" s="10" t="s">
        <v>94</v>
      </c>
      <c r="H3" s="10" t="s">
        <v>231</v>
      </c>
    </row>
    <row r="4" spans="1:8" ht="16">
      <c r="A4" s="50">
        <v>1.4027000000000001</v>
      </c>
      <c r="B4" s="50">
        <v>3.3925999999999998</v>
      </c>
      <c r="C4" s="1"/>
      <c r="D4" s="50">
        <v>8.5145999999999997</v>
      </c>
      <c r="E4" s="50">
        <v>25.834900000000001</v>
      </c>
      <c r="F4" s="1"/>
      <c r="G4" s="50">
        <v>0.2019</v>
      </c>
      <c r="H4" s="50">
        <v>0.89990000000000003</v>
      </c>
    </row>
    <row r="5" spans="1:8" ht="16">
      <c r="A5" s="50">
        <v>1.3895999999999999</v>
      </c>
      <c r="B5" s="50">
        <v>3.7715000000000001</v>
      </c>
      <c r="C5" s="1"/>
      <c r="D5" s="50">
        <v>6.0159000000000002</v>
      </c>
      <c r="E5" s="50">
        <v>21.8687</v>
      </c>
      <c r="F5" s="1"/>
      <c r="G5" s="50">
        <v>0.2069</v>
      </c>
      <c r="H5" s="50">
        <v>0.62350000000000005</v>
      </c>
    </row>
    <row r="6" spans="1:8" ht="16">
      <c r="A6" s="50">
        <v>1.2982</v>
      </c>
      <c r="B6" s="50">
        <v>3.6120999999999999</v>
      </c>
      <c r="C6" s="1"/>
      <c r="D6" s="50">
        <v>6.4028999999999998</v>
      </c>
      <c r="E6" s="50">
        <v>21.2605</v>
      </c>
      <c r="F6" s="1"/>
      <c r="G6" s="50">
        <v>9.9400000000000002E-2</v>
      </c>
      <c r="H6" s="50">
        <v>0.71579999999999999</v>
      </c>
    </row>
    <row r="7" spans="1:8" ht="16">
      <c r="A7" s="50">
        <v>1.6943999999999999</v>
      </c>
      <c r="B7" s="50"/>
      <c r="C7" s="1"/>
      <c r="D7" s="50">
        <v>7.5934999999999997</v>
      </c>
      <c r="E7" s="50"/>
      <c r="F7" s="1"/>
      <c r="G7" s="50">
        <v>0.18540000000000001</v>
      </c>
      <c r="H7" s="50"/>
    </row>
    <row r="8" spans="1:8" ht="16">
      <c r="A8" s="50">
        <v>1.6741999999999999</v>
      </c>
      <c r="B8" s="50"/>
      <c r="C8" s="1"/>
      <c r="D8" s="50">
        <v>10.5791</v>
      </c>
      <c r="E8" s="50"/>
      <c r="F8" s="1"/>
      <c r="G8" s="50">
        <v>0.18679999999999999</v>
      </c>
      <c r="H8" s="50"/>
    </row>
    <row r="9" spans="1:8" s="69" customFormat="1">
      <c r="A9" s="66" t="s">
        <v>4</v>
      </c>
      <c r="B9" s="67">
        <f>TTEST(A4:A8,B4:B6,2,2)</f>
        <v>4.308528601281332E-6</v>
      </c>
      <c r="C9" s="68"/>
      <c r="D9" s="66" t="s">
        <v>4</v>
      </c>
      <c r="E9" s="67">
        <f>TTEST(D4:D8,E4:E6,2,2)</f>
        <v>5.7110324818802308E-5</v>
      </c>
      <c r="F9" s="68"/>
      <c r="G9" s="66" t="s">
        <v>4</v>
      </c>
      <c r="H9" s="67">
        <f>TTEST(G4:G8,H4:H6,2,2)</f>
        <v>1.1981527320731997E-4</v>
      </c>
    </row>
  </sheetData>
  <mergeCells count="4">
    <mergeCell ref="A1:H1"/>
    <mergeCell ref="A2:B2"/>
    <mergeCell ref="D2:E2"/>
    <mergeCell ref="G2:H2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1A4F-15EF-4771-80AD-F029B9F7C931}">
  <dimension ref="A2:L15"/>
  <sheetViews>
    <sheetView zoomScale="64" zoomScaleNormal="64" workbookViewId="0">
      <selection activeCell="I48" sqref="I48"/>
    </sheetView>
  </sheetViews>
  <sheetFormatPr baseColWidth="10" defaultColWidth="9" defaultRowHeight="13"/>
  <cols>
    <col min="1" max="1" width="9" style="24"/>
    <col min="2" max="3" width="18" style="24" bestFit="1" customWidth="1"/>
    <col min="4" max="4" width="9" style="24"/>
    <col min="5" max="6" width="18" style="24" bestFit="1" customWidth="1"/>
    <col min="7" max="7" width="9" style="24"/>
    <col min="8" max="9" width="18" style="24" bestFit="1" customWidth="1"/>
    <col min="10" max="10" width="9" style="24"/>
    <col min="11" max="12" width="18" style="24" bestFit="1" customWidth="1"/>
    <col min="13" max="16384" width="9" style="24"/>
  </cols>
  <sheetData>
    <row r="2" spans="1:12" ht="18">
      <c r="B2" s="71" t="s">
        <v>190</v>
      </c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>
      <c r="B3" s="100" t="s">
        <v>126</v>
      </c>
      <c r="C3" s="100"/>
      <c r="E3" s="100" t="s">
        <v>14</v>
      </c>
      <c r="F3" s="100"/>
      <c r="H3" s="100" t="s">
        <v>119</v>
      </c>
      <c r="I3" s="100"/>
      <c r="K3" s="100" t="s">
        <v>125</v>
      </c>
      <c r="L3" s="100"/>
    </row>
    <row r="4" spans="1:12" ht="15">
      <c r="B4" s="10" t="s">
        <v>138</v>
      </c>
      <c r="C4" s="10" t="s">
        <v>231</v>
      </c>
      <c r="E4" s="10" t="s">
        <v>138</v>
      </c>
      <c r="F4" s="10" t="s">
        <v>231</v>
      </c>
      <c r="H4" s="10" t="s">
        <v>138</v>
      </c>
      <c r="I4" s="10" t="s">
        <v>231</v>
      </c>
      <c r="K4" s="10" t="s">
        <v>138</v>
      </c>
      <c r="L4" s="10" t="s">
        <v>231</v>
      </c>
    </row>
    <row r="5" spans="1:12">
      <c r="B5" s="22">
        <v>0.85617799999999999</v>
      </c>
      <c r="C5" s="22">
        <v>2.1228210000000001</v>
      </c>
      <c r="E5" s="22">
        <v>0.97119100000000003</v>
      </c>
      <c r="F5" s="22">
        <v>1.2292920000000001</v>
      </c>
      <c r="H5" s="22">
        <v>1.001733</v>
      </c>
      <c r="I5" s="22">
        <v>2.3335050000000002</v>
      </c>
      <c r="K5" s="22">
        <v>0.87209300000000001</v>
      </c>
      <c r="L5" s="22">
        <v>1.714221</v>
      </c>
    </row>
    <row r="6" spans="1:12">
      <c r="B6" s="22">
        <v>0.87720299999999995</v>
      </c>
      <c r="C6" s="22">
        <v>1.960175</v>
      </c>
      <c r="E6" s="22">
        <v>1.077604</v>
      </c>
      <c r="F6" s="22">
        <v>1.272643</v>
      </c>
      <c r="H6" s="22">
        <v>0.81932000000000005</v>
      </c>
      <c r="I6" s="22">
        <v>1.915205</v>
      </c>
      <c r="K6" s="22">
        <v>0.981155</v>
      </c>
      <c r="L6" s="22">
        <v>1.299137</v>
      </c>
    </row>
    <row r="7" spans="1:12">
      <c r="B7" s="22">
        <v>1.2666189999999999</v>
      </c>
      <c r="C7" s="22">
        <v>1.712356</v>
      </c>
      <c r="E7" s="22">
        <v>0.95120400000000005</v>
      </c>
      <c r="F7" s="22">
        <v>1.3452059999999999</v>
      </c>
      <c r="H7" s="22">
        <v>1.178947</v>
      </c>
      <c r="I7" s="22">
        <v>2.184796</v>
      </c>
      <c r="K7" s="22">
        <v>1.146752</v>
      </c>
      <c r="L7" s="22">
        <v>1.5079130000000001</v>
      </c>
    </row>
    <row r="8" spans="1:12" ht="14">
      <c r="B8" s="4" t="s">
        <v>4</v>
      </c>
      <c r="C8" s="23">
        <f>TTEST(B5:B7,C5:C7,2,2)</f>
        <v>6.4948417709270369E-3</v>
      </c>
      <c r="E8" s="4" t="s">
        <v>4</v>
      </c>
      <c r="F8" s="23">
        <f>TTEST(E5:E7,F5:F7,2,2)</f>
        <v>5.4979562584611162E-3</v>
      </c>
      <c r="H8" s="4" t="s">
        <v>4</v>
      </c>
      <c r="I8" s="23">
        <f>TTEST(H5:H7,I5:I7,2,2)</f>
        <v>2.0457614893191396E-3</v>
      </c>
      <c r="K8" s="4" t="s">
        <v>4</v>
      </c>
      <c r="L8" s="23">
        <f>TTEST(K5:K7,L5:L7,2,2)</f>
        <v>2.4412813861260919E-2</v>
      </c>
    </row>
    <row r="9" spans="1:12" ht="18">
      <c r="A9" s="61"/>
      <c r="B9" s="78" t="s">
        <v>191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1:12">
      <c r="B10" s="100" t="s">
        <v>120</v>
      </c>
      <c r="C10" s="100"/>
      <c r="E10" s="100" t="s">
        <v>100</v>
      </c>
      <c r="F10" s="100"/>
      <c r="H10" s="100" t="s">
        <v>121</v>
      </c>
      <c r="I10" s="100"/>
      <c r="K10" s="100" t="s">
        <v>124</v>
      </c>
      <c r="L10" s="100"/>
    </row>
    <row r="11" spans="1:12" ht="15">
      <c r="B11" s="10" t="s">
        <v>138</v>
      </c>
      <c r="C11" s="10" t="s">
        <v>231</v>
      </c>
      <c r="E11" s="10" t="s">
        <v>138</v>
      </c>
      <c r="F11" s="10" t="s">
        <v>231</v>
      </c>
      <c r="H11" s="10" t="s">
        <v>138</v>
      </c>
      <c r="I11" s="10" t="s">
        <v>231</v>
      </c>
      <c r="K11" s="10" t="s">
        <v>138</v>
      </c>
      <c r="L11" s="10" t="s">
        <v>231</v>
      </c>
    </row>
    <row r="12" spans="1:12">
      <c r="B12" s="22">
        <v>0.95417399999999997</v>
      </c>
      <c r="C12" s="22">
        <v>0.83065699999999998</v>
      </c>
      <c r="E12" s="22">
        <v>1.0696619999999999</v>
      </c>
      <c r="F12" s="22">
        <v>3.0149949999999999</v>
      </c>
      <c r="H12" s="22">
        <v>0.919736</v>
      </c>
      <c r="I12" s="22">
        <v>1.140204</v>
      </c>
      <c r="K12" s="22">
        <v>1.1630100000000001</v>
      </c>
      <c r="L12" s="22">
        <v>2.6442589999999999</v>
      </c>
    </row>
    <row r="13" spans="1:12">
      <c r="B13" s="22">
        <v>0.842252</v>
      </c>
      <c r="C13" s="22">
        <v>0.92808199999999996</v>
      </c>
      <c r="E13" s="22">
        <v>0.91837500000000005</v>
      </c>
      <c r="F13" s="22">
        <v>2.8921770000000002</v>
      </c>
      <c r="H13" s="22">
        <v>0.87921700000000003</v>
      </c>
      <c r="I13" s="22">
        <v>1.1968909999999999</v>
      </c>
      <c r="K13" s="22">
        <v>1.044537</v>
      </c>
      <c r="L13" s="22">
        <v>2.416407</v>
      </c>
    </row>
    <row r="14" spans="1:12">
      <c r="B14" s="22">
        <v>1.2035739999999999</v>
      </c>
      <c r="C14" s="22">
        <v>0.76967699999999994</v>
      </c>
      <c r="E14" s="22">
        <v>1.011962</v>
      </c>
      <c r="F14" s="22">
        <v>3.0359660000000002</v>
      </c>
      <c r="H14" s="22">
        <v>1.2010460000000001</v>
      </c>
      <c r="I14" s="22">
        <v>0.90080800000000005</v>
      </c>
      <c r="K14" s="22">
        <v>0.84256699999999995</v>
      </c>
      <c r="L14" s="22">
        <v>3.370269</v>
      </c>
    </row>
    <row r="15" spans="1:12" ht="14">
      <c r="B15" s="4" t="s">
        <v>4</v>
      </c>
      <c r="C15" s="23">
        <f>TTEST(B12:B14,C12:C14,2,2)</f>
        <v>0.24797081810984628</v>
      </c>
      <c r="E15" s="4" t="s">
        <v>4</v>
      </c>
      <c r="F15" s="23">
        <f>TTEST(E12:E14,F12:F14,2,2)</f>
        <v>6.0502014019858705E-6</v>
      </c>
      <c r="H15" s="4" t="s">
        <v>4</v>
      </c>
      <c r="I15" s="23">
        <f>TTEST(H12:H14,I12:I14,2,2)</f>
        <v>0.59091193428104938</v>
      </c>
      <c r="K15" s="4" t="s">
        <v>4</v>
      </c>
      <c r="L15" s="23">
        <f>TTEST(K12:K14,L12:L14,2,2)</f>
        <v>4.0514712710892778E-3</v>
      </c>
    </row>
  </sheetData>
  <mergeCells count="10">
    <mergeCell ref="K3:L3"/>
    <mergeCell ref="K10:L10"/>
    <mergeCell ref="B2:L2"/>
    <mergeCell ref="B3:C3"/>
    <mergeCell ref="E3:F3"/>
    <mergeCell ref="B10:C10"/>
    <mergeCell ref="E10:F10"/>
    <mergeCell ref="H3:I3"/>
    <mergeCell ref="H10:I10"/>
    <mergeCell ref="B9:L9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2EC47-35E9-3E49-948A-4C7B67623B6B}">
  <dimension ref="B1:F19"/>
  <sheetViews>
    <sheetView zoomScale="137" workbookViewId="0">
      <selection activeCell="C10" sqref="C10"/>
    </sheetView>
  </sheetViews>
  <sheetFormatPr baseColWidth="10" defaultRowHeight="15"/>
  <cols>
    <col min="3" max="3" width="17.6640625" customWidth="1"/>
    <col min="6" max="6" width="18.83203125" customWidth="1"/>
  </cols>
  <sheetData>
    <row r="1" spans="2:6" ht="18">
      <c r="B1" s="72" t="s">
        <v>177</v>
      </c>
      <c r="C1" s="72"/>
      <c r="D1" s="72"/>
      <c r="E1" s="72"/>
      <c r="F1" s="72"/>
    </row>
    <row r="2" spans="2:6">
      <c r="B2" s="79" t="s">
        <v>127</v>
      </c>
      <c r="C2" s="79"/>
      <c r="D2" s="16"/>
      <c r="E2" s="79" t="s">
        <v>128</v>
      </c>
      <c r="F2" s="79"/>
    </row>
    <row r="3" spans="2:6">
      <c r="B3" s="37" t="s">
        <v>147</v>
      </c>
      <c r="C3" s="37" t="s">
        <v>148</v>
      </c>
      <c r="D3" s="16"/>
      <c r="E3" s="37" t="s">
        <v>147</v>
      </c>
      <c r="F3" s="37" t="s">
        <v>148</v>
      </c>
    </row>
    <row r="4" spans="2:6">
      <c r="B4" s="28">
        <v>0.88580000000000003</v>
      </c>
      <c r="C4" s="28">
        <v>0.51839999999999997</v>
      </c>
      <c r="D4" s="16"/>
      <c r="E4" s="19">
        <v>0.15429999999999999</v>
      </c>
      <c r="F4" s="19">
        <v>9.8599999999999993E-2</v>
      </c>
    </row>
    <row r="5" spans="2:6">
      <c r="B5" s="28">
        <v>0.99739999999999995</v>
      </c>
      <c r="C5" s="28">
        <v>0.59770000000000001</v>
      </c>
      <c r="D5" s="16"/>
      <c r="E5" s="19">
        <v>0.1915</v>
      </c>
      <c r="F5" s="19">
        <v>0.1143</v>
      </c>
    </row>
    <row r="6" spans="2:6">
      <c r="B6" s="28">
        <v>0.95609999999999995</v>
      </c>
      <c r="C6" s="28">
        <v>0.8851</v>
      </c>
      <c r="D6" s="16"/>
      <c r="E6" s="19">
        <v>0.16719999999999999</v>
      </c>
      <c r="F6" s="19">
        <v>0.15659999999999999</v>
      </c>
    </row>
    <row r="7" spans="2:6">
      <c r="B7" s="28">
        <v>0.88080000000000003</v>
      </c>
      <c r="C7" s="28">
        <v>0.77739999999999998</v>
      </c>
      <c r="D7" s="16"/>
      <c r="E7" s="19">
        <v>0.13439999999999999</v>
      </c>
      <c r="F7" s="19">
        <v>9.2600000000000002E-2</v>
      </c>
    </row>
    <row r="8" spans="2:6">
      <c r="B8" s="28">
        <v>0.96209999999999996</v>
      </c>
      <c r="C8" s="38"/>
      <c r="D8" s="16"/>
      <c r="E8" s="19">
        <v>0.20580000000000001</v>
      </c>
      <c r="F8" s="38"/>
    </row>
    <row r="9" spans="2:6">
      <c r="B9" s="27" t="s">
        <v>4</v>
      </c>
      <c r="C9" s="36">
        <f>TTEST(B4:B8,C4:C7,2,2)</f>
        <v>1.7072838141844179E-2</v>
      </c>
      <c r="D9" s="16"/>
      <c r="E9" s="27" t="s">
        <v>4</v>
      </c>
      <c r="F9" s="36">
        <f>TTEST(E4:E8,F4:F7,2,2)</f>
        <v>2.4228410473110629E-2</v>
      </c>
    </row>
    <row r="10" spans="2:6">
      <c r="B10" s="16"/>
      <c r="C10" s="16"/>
      <c r="D10" s="16"/>
      <c r="E10" s="16"/>
      <c r="F10" s="16"/>
    </row>
    <row r="11" spans="2:6">
      <c r="B11" s="79" t="s">
        <v>129</v>
      </c>
      <c r="C11" s="79"/>
      <c r="D11" s="16"/>
      <c r="E11" s="79" t="s">
        <v>130</v>
      </c>
      <c r="F11" s="79"/>
    </row>
    <row r="12" spans="2:6">
      <c r="B12" s="37" t="s">
        <v>147</v>
      </c>
      <c r="C12" s="37" t="s">
        <v>148</v>
      </c>
      <c r="D12" s="16"/>
      <c r="E12" s="37" t="s">
        <v>147</v>
      </c>
      <c r="F12" s="37" t="s">
        <v>148</v>
      </c>
    </row>
    <row r="13" spans="2:6">
      <c r="B13" s="19">
        <v>1.9900000000000001E-2</v>
      </c>
      <c r="C13" s="19">
        <v>9.1600000000000001E-2</v>
      </c>
      <c r="D13" s="16"/>
      <c r="E13" s="19">
        <v>5.7401</v>
      </c>
      <c r="F13" s="19">
        <v>5.2571000000000003</v>
      </c>
    </row>
    <row r="14" spans="2:6">
      <c r="B14" s="19">
        <v>5.0000000000000001E-4</v>
      </c>
      <c r="C14" s="19">
        <v>7.6899999999999996E-2</v>
      </c>
      <c r="D14" s="16"/>
      <c r="E14" s="19">
        <v>5.2081</v>
      </c>
      <c r="F14" s="19">
        <v>5.2278000000000002</v>
      </c>
    </row>
    <row r="15" spans="2:6">
      <c r="B15" s="19">
        <v>7.7000000000000002E-3</v>
      </c>
      <c r="C15" s="19">
        <v>2.0299999999999999E-2</v>
      </c>
      <c r="D15" s="16"/>
      <c r="E15" s="19">
        <v>5.7168999999999999</v>
      </c>
      <c r="F15" s="19">
        <v>5.6539999999999999</v>
      </c>
    </row>
    <row r="16" spans="2:6">
      <c r="B16" s="19">
        <v>1.8200000000000001E-2</v>
      </c>
      <c r="C16" s="19">
        <v>2.6499999999999999E-2</v>
      </c>
      <c r="D16" s="16"/>
      <c r="E16" s="19">
        <v>6.5525000000000002</v>
      </c>
      <c r="F16" s="19">
        <v>8.3950999999999993</v>
      </c>
    </row>
    <row r="17" spans="2:6">
      <c r="B17" s="19">
        <v>8.0999999999999996E-3</v>
      </c>
      <c r="C17" s="38"/>
      <c r="D17" s="16"/>
      <c r="E17" s="19">
        <v>4.6746999999999996</v>
      </c>
      <c r="F17" s="38"/>
    </row>
    <row r="18" spans="2:6">
      <c r="B18" s="27" t="s">
        <v>4</v>
      </c>
      <c r="C18" s="36">
        <f>TTEST(B13:B17,C13:C16,2,2)</f>
        <v>3.3023326453137422E-2</v>
      </c>
      <c r="D18" s="16"/>
      <c r="E18" s="27" t="s">
        <v>4</v>
      </c>
      <c r="F18" s="36">
        <f>TTEST(E13:E17,F13:F16,2,2)</f>
        <v>0.48647443339367025</v>
      </c>
    </row>
    <row r="19" spans="2:6">
      <c r="B19" s="16"/>
      <c r="C19" s="16"/>
      <c r="D19" s="16"/>
      <c r="E19" s="16"/>
      <c r="F19" s="16"/>
    </row>
  </sheetData>
  <mergeCells count="5">
    <mergeCell ref="B1:F1"/>
    <mergeCell ref="B2:C2"/>
    <mergeCell ref="E2:F2"/>
    <mergeCell ref="B11:C11"/>
    <mergeCell ref="E11:F11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33C5-2E87-48F2-923A-93F1681F4C34}">
  <dimension ref="B1:G22"/>
  <sheetViews>
    <sheetView zoomScale="117" zoomScaleNormal="74" workbookViewId="0">
      <selection activeCell="F11" sqref="F11"/>
    </sheetView>
  </sheetViews>
  <sheetFormatPr baseColWidth="10" defaultColWidth="9" defaultRowHeight="14"/>
  <cols>
    <col min="1" max="1" width="9" style="7"/>
    <col min="2" max="2" width="18.6640625" style="7" bestFit="1" customWidth="1"/>
    <col min="3" max="3" width="18" style="7" bestFit="1" customWidth="1"/>
    <col min="4" max="5" width="12.1640625" style="7" bestFit="1" customWidth="1"/>
    <col min="6" max="6" width="18" style="7" bestFit="1" customWidth="1"/>
    <col min="7" max="16384" width="9" style="7"/>
  </cols>
  <sheetData>
    <row r="1" spans="2:7" ht="18">
      <c r="B1" s="72" t="s">
        <v>239</v>
      </c>
      <c r="C1" s="72"/>
      <c r="D1" s="72"/>
      <c r="E1" s="72"/>
      <c r="G1" s="5"/>
    </row>
    <row r="2" spans="2:7">
      <c r="B2" s="89" t="s">
        <v>41</v>
      </c>
      <c r="C2" s="89"/>
      <c r="D2" s="89"/>
      <c r="E2" s="89"/>
      <c r="F2" s="13"/>
      <c r="G2" s="5"/>
    </row>
    <row r="3" spans="2:7">
      <c r="B3" s="22" t="s">
        <v>94</v>
      </c>
      <c r="C3" s="22" t="s">
        <v>111</v>
      </c>
      <c r="D3" s="22" t="s">
        <v>112</v>
      </c>
      <c r="E3" s="22" t="s">
        <v>113</v>
      </c>
      <c r="F3" s="13"/>
      <c r="G3" s="5"/>
    </row>
    <row r="4" spans="2:7">
      <c r="B4" s="22">
        <v>0.96385542168674709</v>
      </c>
      <c r="C4" s="22">
        <v>2.024096385542169</v>
      </c>
      <c r="D4" s="22">
        <v>1.3012048192771086</v>
      </c>
      <c r="E4" s="22">
        <v>1.0024096385542169</v>
      </c>
      <c r="F4" s="13"/>
      <c r="G4" s="5"/>
    </row>
    <row r="5" spans="2:7">
      <c r="B5" s="22">
        <v>1.1084337349397591</v>
      </c>
      <c r="C5" s="22">
        <v>1.8987951807228918</v>
      </c>
      <c r="D5" s="22">
        <v>1.2048192771084338</v>
      </c>
      <c r="E5" s="22">
        <v>0.95421686746987966</v>
      </c>
      <c r="F5" s="13"/>
      <c r="G5" s="5"/>
    </row>
    <row r="6" spans="2:7">
      <c r="B6" s="22">
        <v>0.92712771084337353</v>
      </c>
      <c r="C6" s="22">
        <v>1.7664346987951809</v>
      </c>
      <c r="D6" s="22">
        <v>2.2281407228915664</v>
      </c>
      <c r="E6" s="22">
        <v>1.1218197590361447</v>
      </c>
      <c r="F6" s="13"/>
      <c r="G6" s="5"/>
    </row>
    <row r="7" spans="2:7">
      <c r="B7" s="22">
        <v>1.0005831325301207</v>
      </c>
      <c r="C7" s="22">
        <v>2.1299807228915668</v>
      </c>
      <c r="D7" s="22">
        <v>2.2828568674698797</v>
      </c>
      <c r="E7" s="22">
        <v>1.1735180722891567</v>
      </c>
      <c r="F7" s="13"/>
      <c r="G7" s="5"/>
    </row>
    <row r="8" spans="2:7">
      <c r="C8" s="21" t="s">
        <v>242</v>
      </c>
    </row>
    <row r="9" spans="2:7">
      <c r="B9" s="13" t="s">
        <v>153</v>
      </c>
      <c r="C9" s="6">
        <v>4.1999999999999997E-3</v>
      </c>
    </row>
    <row r="10" spans="2:7">
      <c r="B10" s="13" t="s">
        <v>154</v>
      </c>
      <c r="C10" s="6">
        <v>2.0899999999999998E-2</v>
      </c>
      <c r="D10" s="21"/>
      <c r="E10" s="21"/>
      <c r="F10" s="13"/>
      <c r="G10" s="5"/>
    </row>
    <row r="11" spans="2:7">
      <c r="B11" s="13" t="s">
        <v>155</v>
      </c>
      <c r="C11" s="6">
        <v>0.99109999999999998</v>
      </c>
      <c r="D11" s="21"/>
      <c r="E11" s="21"/>
      <c r="F11" s="13"/>
      <c r="G11" s="5"/>
    </row>
    <row r="12" spans="2:7">
      <c r="B12" s="13" t="s">
        <v>114</v>
      </c>
      <c r="C12" s="6">
        <v>0.79359999999999997</v>
      </c>
    </row>
    <row r="13" spans="2:7">
      <c r="B13" s="13" t="s">
        <v>115</v>
      </c>
      <c r="C13" s="6">
        <v>6.8999999999999999E-3</v>
      </c>
    </row>
    <row r="14" spans="2:7">
      <c r="B14" s="13" t="s">
        <v>116</v>
      </c>
      <c r="C14" s="6">
        <v>3.4700000000000002E-2</v>
      </c>
    </row>
    <row r="15" spans="2:7">
      <c r="C15" s="1"/>
    </row>
    <row r="16" spans="2:7" ht="18">
      <c r="B16" s="71" t="s">
        <v>240</v>
      </c>
      <c r="C16" s="71"/>
      <c r="D16" s="71"/>
      <c r="E16" s="71"/>
      <c r="F16" s="71"/>
    </row>
    <row r="17" spans="2:6">
      <c r="B17" s="74" t="s">
        <v>117</v>
      </c>
      <c r="C17" s="75"/>
      <c r="D17" s="1"/>
      <c r="E17" s="77" t="s">
        <v>118</v>
      </c>
      <c r="F17" s="77"/>
    </row>
    <row r="18" spans="2:6" ht="15">
      <c r="B18" s="10" t="s">
        <v>138</v>
      </c>
      <c r="C18" s="10" t="s">
        <v>231</v>
      </c>
      <c r="D18" s="1"/>
      <c r="E18" s="10" t="s">
        <v>138</v>
      </c>
      <c r="F18" s="10" t="s">
        <v>231</v>
      </c>
    </row>
    <row r="19" spans="2:6">
      <c r="B19" s="3">
        <v>0.77423612013806364</v>
      </c>
      <c r="C19" s="3">
        <v>7.1892711624121182</v>
      </c>
      <c r="D19" s="1"/>
      <c r="E19" s="3">
        <v>0.96790310652454936</v>
      </c>
      <c r="F19" s="3">
        <v>4.6361734327906223</v>
      </c>
    </row>
    <row r="20" spans="2:6">
      <c r="B20" s="3">
        <v>1.0724017805567012</v>
      </c>
      <c r="C20" s="3">
        <v>10.237883005033348</v>
      </c>
      <c r="D20" s="1"/>
      <c r="E20" s="3">
        <v>1.0230910451118509</v>
      </c>
      <c r="F20" s="3">
        <v>4.9861785201538291</v>
      </c>
    </row>
    <row r="21" spans="2:6">
      <c r="B21" s="3">
        <v>1.1533620993052351</v>
      </c>
      <c r="C21" s="3">
        <v>8.4026565683647494</v>
      </c>
      <c r="D21" s="1"/>
      <c r="E21" s="3">
        <v>1.0090058483635995</v>
      </c>
      <c r="F21" s="3">
        <v>4.6361734327906223</v>
      </c>
    </row>
    <row r="22" spans="2:6">
      <c r="B22" s="27" t="s">
        <v>4</v>
      </c>
      <c r="C22" s="36">
        <f>TTEST(B19:B21,C19:C21,2,2)</f>
        <v>1.04305669232685E-3</v>
      </c>
      <c r="D22" s="1"/>
      <c r="E22" s="27" t="s">
        <v>4</v>
      </c>
      <c r="F22" s="36">
        <f>TTEST(E19:E21,F19:F21,2,2)</f>
        <v>5.7941518107357657E-6</v>
      </c>
    </row>
  </sheetData>
  <mergeCells count="5">
    <mergeCell ref="B2:E2"/>
    <mergeCell ref="B17:C17"/>
    <mergeCell ref="E17:F17"/>
    <mergeCell ref="B1:E1"/>
    <mergeCell ref="B16:F16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2E80-80A0-CC48-9CC6-BDDD4BC1B47B}">
  <dimension ref="A1:P43"/>
  <sheetViews>
    <sheetView tabSelected="1" zoomScale="85" zoomScaleNormal="169" workbookViewId="0">
      <selection activeCell="D26" sqref="D26"/>
    </sheetView>
  </sheetViews>
  <sheetFormatPr baseColWidth="10" defaultRowHeight="16"/>
  <cols>
    <col min="1" max="1" width="18.5" style="57" customWidth="1"/>
    <col min="2" max="2" width="17.83203125" style="57" customWidth="1"/>
    <col min="3" max="3" width="18.6640625" style="57" customWidth="1"/>
    <col min="4" max="4" width="21" style="57" customWidth="1"/>
    <col min="5" max="5" width="18.6640625" style="57" customWidth="1"/>
    <col min="6" max="6" width="13.83203125" style="57" bestFit="1" customWidth="1"/>
    <col min="7" max="7" width="14" style="57" bestFit="1" customWidth="1"/>
    <col min="8" max="8" width="18.6640625" style="57" customWidth="1"/>
    <col min="9" max="9" width="22.1640625" style="57" customWidth="1"/>
    <col min="10" max="16384" width="10.83203125" style="57"/>
  </cols>
  <sheetData>
    <row r="1" spans="1:8">
      <c r="A1" s="105" t="s">
        <v>237</v>
      </c>
      <c r="B1" s="105"/>
      <c r="D1" s="105" t="s">
        <v>238</v>
      </c>
      <c r="E1" s="105"/>
    </row>
    <row r="2" spans="1:8">
      <c r="A2" s="89" t="s">
        <v>93</v>
      </c>
      <c r="B2" s="89"/>
      <c r="D2" s="79" t="s">
        <v>150</v>
      </c>
      <c r="E2" s="79"/>
    </row>
    <row r="3" spans="1:8">
      <c r="A3" s="10" t="s">
        <v>138</v>
      </c>
      <c r="B3" s="10" t="s">
        <v>231</v>
      </c>
      <c r="D3" s="10" t="s">
        <v>94</v>
      </c>
      <c r="E3" s="10" t="s">
        <v>231</v>
      </c>
    </row>
    <row r="4" spans="1:8">
      <c r="A4" s="22">
        <v>1.48268398</v>
      </c>
      <c r="B4" s="22">
        <v>2.039493818</v>
      </c>
      <c r="D4" s="19">
        <v>56</v>
      </c>
      <c r="E4" s="19">
        <v>83</v>
      </c>
    </row>
    <row r="5" spans="1:8">
      <c r="A5" s="22">
        <v>0.67746162600000004</v>
      </c>
      <c r="B5" s="22">
        <v>2.0044565350000001</v>
      </c>
      <c r="D5" s="19">
        <v>53</v>
      </c>
      <c r="E5" s="19">
        <v>73</v>
      </c>
    </row>
    <row r="6" spans="1:8">
      <c r="A6" s="22">
        <v>0.83985439399999995</v>
      </c>
      <c r="B6" s="22">
        <v>2.6266266210000002</v>
      </c>
      <c r="D6" s="19">
        <v>60</v>
      </c>
      <c r="E6" s="19">
        <v>92</v>
      </c>
    </row>
    <row r="7" spans="1:8">
      <c r="A7" s="27" t="s">
        <v>4</v>
      </c>
      <c r="B7" s="36">
        <f>TTEST(A4:A6,B4:B6,2,2)</f>
        <v>1.8353910857952214E-2</v>
      </c>
      <c r="D7" s="19">
        <v>66</v>
      </c>
      <c r="E7" s="19">
        <v>82</v>
      </c>
    </row>
    <row r="8" spans="1:8">
      <c r="D8" s="19">
        <v>56</v>
      </c>
      <c r="E8" s="19">
        <v>79</v>
      </c>
    </row>
    <row r="9" spans="1:8">
      <c r="D9" s="27" t="s">
        <v>4</v>
      </c>
      <c r="E9" s="36">
        <f>TTEST(A4:A8,B4:B8,2,2)</f>
        <v>0.38380000014465682</v>
      </c>
    </row>
    <row r="11" spans="1:8" s="44" customFormat="1" ht="18" customHeight="1">
      <c r="A11" s="105" t="s">
        <v>230</v>
      </c>
      <c r="B11" s="105"/>
      <c r="C11" s="105"/>
      <c r="D11" s="105"/>
      <c r="E11" s="105"/>
      <c r="F11" s="53"/>
      <c r="G11" s="53"/>
      <c r="H11" s="53"/>
    </row>
    <row r="12" spans="1:8" s="44" customFormat="1">
      <c r="A12" s="106" t="s">
        <v>92</v>
      </c>
      <c r="B12" s="106"/>
      <c r="D12" s="106" t="s">
        <v>101</v>
      </c>
      <c r="E12" s="106"/>
    </row>
    <row r="13" spans="1:8" s="44" customFormat="1" ht="18">
      <c r="A13" s="46" t="s">
        <v>171</v>
      </c>
      <c r="B13" s="47" t="s">
        <v>172</v>
      </c>
      <c r="D13" s="46" t="s">
        <v>171</v>
      </c>
      <c r="E13" s="47" t="s">
        <v>172</v>
      </c>
    </row>
    <row r="14" spans="1:8" s="44" customFormat="1">
      <c r="A14" s="48">
        <v>0.6985610820043997</v>
      </c>
      <c r="B14" s="54">
        <v>5.3981242166487799</v>
      </c>
      <c r="D14" s="52">
        <v>0.81619527948100856</v>
      </c>
      <c r="E14" s="52">
        <v>1.6494514015345039</v>
      </c>
    </row>
    <row r="15" spans="1:8" s="44" customFormat="1">
      <c r="A15" s="48">
        <v>1.138755620870054</v>
      </c>
      <c r="B15" s="54">
        <v>3.725562266015447</v>
      </c>
      <c r="D15" s="52">
        <v>1.0295302867320504</v>
      </c>
      <c r="E15" s="52">
        <v>2.3816910352711771</v>
      </c>
    </row>
    <row r="16" spans="1:8" s="44" customFormat="1">
      <c r="A16" s="48">
        <v>1.1626832971255465</v>
      </c>
      <c r="B16" s="54">
        <v>4.091013151627755</v>
      </c>
      <c r="D16" s="52">
        <v>1.1542744337869411</v>
      </c>
      <c r="E16" s="52">
        <v>2.087803987925823</v>
      </c>
    </row>
    <row r="17" spans="1:16" s="44" customFormat="1">
      <c r="A17" s="45" t="s">
        <v>4</v>
      </c>
      <c r="B17" s="55">
        <v>3.0106078524442465E-3</v>
      </c>
      <c r="D17" s="45" t="s">
        <v>4</v>
      </c>
      <c r="E17" s="48">
        <f>TTEST(D14:D16,E14:E16,2,2)</f>
        <v>1.1396164854043184E-2</v>
      </c>
    </row>
    <row r="18" spans="1:16" s="44" customFormat="1"/>
    <row r="19" spans="1:16" s="44" customFormat="1">
      <c r="A19" s="106" t="s">
        <v>103</v>
      </c>
      <c r="B19" s="106"/>
      <c r="D19" s="106" t="s">
        <v>104</v>
      </c>
      <c r="E19" s="106"/>
    </row>
    <row r="20" spans="1:16" s="44" customFormat="1" ht="18">
      <c r="A20" s="46" t="s">
        <v>171</v>
      </c>
      <c r="B20" s="47" t="s">
        <v>172</v>
      </c>
      <c r="D20" s="46" t="s">
        <v>171</v>
      </c>
      <c r="E20" s="47" t="s">
        <v>172</v>
      </c>
    </row>
    <row r="21" spans="1:16" s="44" customFormat="1">
      <c r="A21" s="56">
        <v>1.0288582399999999</v>
      </c>
      <c r="B21" s="56">
        <v>1.27780486</v>
      </c>
      <c r="D21" s="56">
        <v>0.89419881000000001</v>
      </c>
      <c r="E21" s="56">
        <v>1.60354448</v>
      </c>
    </row>
    <row r="22" spans="1:16" s="44" customFormat="1">
      <c r="A22" s="56">
        <v>0.95995867999999995</v>
      </c>
      <c r="B22" s="56">
        <v>2.0190372600000002</v>
      </c>
      <c r="D22" s="56">
        <v>1.02006956</v>
      </c>
      <c r="E22" s="56">
        <v>2.0190372600000002</v>
      </c>
    </row>
    <row r="23" spans="1:16" s="44" customFormat="1">
      <c r="A23" s="56">
        <v>1.01118307</v>
      </c>
      <c r="B23" s="56">
        <v>1.83231499</v>
      </c>
      <c r="D23" s="56">
        <v>1.0857316299999999</v>
      </c>
      <c r="E23" s="56">
        <v>1.5951228500000001</v>
      </c>
    </row>
    <row r="24" spans="1:16" s="44" customFormat="1">
      <c r="A24" s="45" t="s">
        <v>4</v>
      </c>
      <c r="B24" s="48">
        <f>TTEST(A21:A23,B21:B23,2,2)</f>
        <v>3.369861952622507E-2</v>
      </c>
      <c r="D24" s="45" t="s">
        <v>4</v>
      </c>
      <c r="E24" s="48">
        <f>TTEST(D21:D23,E21:E23,2,2)</f>
        <v>8.0290622944876374E-3</v>
      </c>
    </row>
    <row r="25" spans="1:16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</row>
    <row r="26" spans="1:16" s="44" customForma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1"/>
      <c r="L26" s="121"/>
      <c r="M26" s="121"/>
      <c r="N26" s="121"/>
      <c r="O26" s="120"/>
      <c r="P26" s="120"/>
    </row>
    <row r="27" spans="1:16" s="44" customFormat="1" ht="18" customHeight="1">
      <c r="A27" s="122"/>
      <c r="B27" s="122"/>
      <c r="C27" s="122"/>
      <c r="D27" s="122"/>
      <c r="E27" s="122"/>
      <c r="F27" s="123"/>
      <c r="G27" s="123"/>
      <c r="H27" s="123"/>
      <c r="I27" s="120"/>
      <c r="J27" s="120"/>
      <c r="K27" s="120"/>
      <c r="L27" s="120"/>
      <c r="M27" s="120"/>
      <c r="N27" s="120"/>
      <c r="O27" s="120"/>
      <c r="P27" s="120"/>
    </row>
    <row r="40" spans="3:3">
      <c r="C40" s="58"/>
    </row>
    <row r="41" spans="3:3">
      <c r="C41" s="58"/>
    </row>
    <row r="42" spans="3:3">
      <c r="C42" s="58"/>
    </row>
    <row r="43" spans="3:3">
      <c r="C43" s="58"/>
    </row>
  </sheetData>
  <mergeCells count="9">
    <mergeCell ref="A19:B19"/>
    <mergeCell ref="D19:E19"/>
    <mergeCell ref="A11:E11"/>
    <mergeCell ref="A1:B1"/>
    <mergeCell ref="D1:E1"/>
    <mergeCell ref="D2:E2"/>
    <mergeCell ref="A2:B2"/>
    <mergeCell ref="A12:B12"/>
    <mergeCell ref="D12:E12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Figure1</vt:lpstr>
      <vt:lpstr>Figure2</vt:lpstr>
      <vt:lpstr>Figure3</vt:lpstr>
      <vt:lpstr>Figure4</vt:lpstr>
      <vt:lpstr>Figure5</vt:lpstr>
      <vt:lpstr>Figure6</vt:lpstr>
      <vt:lpstr>Figure7</vt:lpstr>
      <vt:lpstr>Supplementary Figure 3</vt:lpstr>
      <vt:lpstr>Supplementary Figure 4</vt:lpstr>
      <vt:lpstr>Supplementary Figure6</vt:lpstr>
      <vt:lpstr>Supplementary Figure 8</vt:lpstr>
      <vt:lpstr>Supplementary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 LYU</dc:creator>
  <cp:lastModifiedBy>Yali Wei</cp:lastModifiedBy>
  <dcterms:created xsi:type="dcterms:W3CDTF">2015-06-05T18:19:34Z</dcterms:created>
  <dcterms:modified xsi:type="dcterms:W3CDTF">2024-11-20T08:36:19Z</dcterms:modified>
</cp:coreProperties>
</file>