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neechterhof/Desktop/Doktorarbeit USA/doctoral Thesis/PD:PK/JCI submission/"/>
    </mc:Choice>
  </mc:AlternateContent>
  <xr:revisionPtr revIDLastSave="0" documentId="13_ncr:1_{85AF8DED-1745-AF48-AF87-095F8EF889F3}" xr6:coauthVersionLast="47" xr6:coauthVersionMax="47" xr10:uidLastSave="{00000000-0000-0000-0000-000000000000}"/>
  <bookViews>
    <workbookView xWindow="0" yWindow="0" windowWidth="28800" windowHeight="18000" xr2:uid="{683DF458-9C2F-EB48-9643-D257ECB688BE}"/>
  </bookViews>
  <sheets>
    <sheet name="Figure 2 " sheetId="1" r:id="rId1"/>
    <sheet name="Figure 4" sheetId="2" r:id="rId2"/>
    <sheet name="table 1 blood data" sheetId="3" r:id="rId3"/>
    <sheet name="table 1 spleen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4" l="1"/>
  <c r="C70" i="4"/>
  <c r="C71" i="4"/>
  <c r="C72" i="4"/>
  <c r="C73" i="4"/>
  <c r="C74" i="4"/>
  <c r="C75" i="4"/>
  <c r="C76" i="4"/>
  <c r="C104" i="4" l="1"/>
  <c r="J93" i="4"/>
  <c r="I93" i="4"/>
  <c r="H93" i="4"/>
  <c r="J92" i="4"/>
  <c r="M92" i="4" s="1"/>
  <c r="I92" i="4"/>
  <c r="H92" i="4"/>
  <c r="J91" i="4"/>
  <c r="M91" i="4" s="1"/>
  <c r="N92" i="4" s="1"/>
  <c r="I91" i="4"/>
  <c r="H91" i="4"/>
  <c r="J90" i="4"/>
  <c r="M90" i="4" s="1"/>
  <c r="I90" i="4"/>
  <c r="H90" i="4"/>
  <c r="M89" i="4"/>
  <c r="L89" i="4"/>
  <c r="J89" i="4"/>
  <c r="I89" i="4"/>
  <c r="H89" i="4"/>
  <c r="J88" i="4"/>
  <c r="M88" i="4" s="1"/>
  <c r="I88" i="4"/>
  <c r="H88" i="4"/>
  <c r="J87" i="4"/>
  <c r="M87" i="4" s="1"/>
  <c r="I87" i="4"/>
  <c r="H87" i="4"/>
  <c r="N90" i="4" l="1"/>
  <c r="N89" i="4"/>
  <c r="K87" i="4"/>
  <c r="L90" i="4"/>
  <c r="K88" i="4"/>
  <c r="L91" i="4"/>
  <c r="N91" i="4"/>
  <c r="N87" i="4"/>
  <c r="N88" i="4"/>
  <c r="L88" i="4"/>
  <c r="L87" i="4"/>
  <c r="C98" i="4"/>
  <c r="K93" i="4"/>
  <c r="K92" i="4"/>
  <c r="L93" i="4"/>
  <c r="K91" i="4"/>
  <c r="L92" i="4"/>
  <c r="C96" i="4" s="1"/>
  <c r="M93" i="4"/>
  <c r="N93" i="4" s="1"/>
  <c r="K90" i="4"/>
  <c r="K89" i="4"/>
  <c r="C95" i="4" l="1"/>
  <c r="C97" i="4"/>
  <c r="C100" i="4" s="1"/>
  <c r="C101" i="4"/>
  <c r="C104" i="3"/>
  <c r="J93" i="3"/>
  <c r="I93" i="3"/>
  <c r="H93" i="3"/>
  <c r="J92" i="3"/>
  <c r="M92" i="3" s="1"/>
  <c r="I92" i="3"/>
  <c r="H92" i="3"/>
  <c r="J91" i="3"/>
  <c r="M91" i="3" s="1"/>
  <c r="I91" i="3"/>
  <c r="H91" i="3"/>
  <c r="J90" i="3"/>
  <c r="I90" i="3"/>
  <c r="H90" i="3"/>
  <c r="M89" i="3"/>
  <c r="L89" i="3"/>
  <c r="J89" i="3"/>
  <c r="I89" i="3"/>
  <c r="H89" i="3"/>
  <c r="J88" i="3"/>
  <c r="M88" i="3" s="1"/>
  <c r="I88" i="3"/>
  <c r="H88" i="3"/>
  <c r="J87" i="3"/>
  <c r="M87" i="3" s="1"/>
  <c r="N87" i="3" s="1"/>
  <c r="I87" i="3"/>
  <c r="H87" i="3"/>
  <c r="C78" i="4"/>
  <c r="J67" i="4"/>
  <c r="I67" i="4"/>
  <c r="H67" i="4"/>
  <c r="J66" i="4"/>
  <c r="M66" i="4" s="1"/>
  <c r="I66" i="4"/>
  <c r="H66" i="4"/>
  <c r="J65" i="4"/>
  <c r="M65" i="4" s="1"/>
  <c r="I65" i="4"/>
  <c r="H65" i="4"/>
  <c r="J64" i="4"/>
  <c r="L65" i="4" s="1"/>
  <c r="I64" i="4"/>
  <c r="H64" i="4"/>
  <c r="J63" i="4"/>
  <c r="I63" i="4"/>
  <c r="H63" i="4"/>
  <c r="J62" i="4"/>
  <c r="L62" i="4" s="1"/>
  <c r="I62" i="4"/>
  <c r="H62" i="4"/>
  <c r="L61" i="4"/>
  <c r="J61" i="4"/>
  <c r="K61" i="4" s="1"/>
  <c r="I61" i="4"/>
  <c r="H61" i="4"/>
  <c r="C52" i="4"/>
  <c r="M41" i="4"/>
  <c r="K41" i="4"/>
  <c r="J41" i="4"/>
  <c r="C46" i="4" s="1"/>
  <c r="I41" i="4"/>
  <c r="H41" i="4"/>
  <c r="J40" i="4"/>
  <c r="M40" i="4" s="1"/>
  <c r="I40" i="4"/>
  <c r="H40" i="4"/>
  <c r="K39" i="4"/>
  <c r="J39" i="4"/>
  <c r="M39" i="4" s="1"/>
  <c r="I39" i="4"/>
  <c r="H39" i="4"/>
  <c r="J38" i="4"/>
  <c r="I38" i="4"/>
  <c r="H38" i="4"/>
  <c r="J37" i="4"/>
  <c r="M37" i="4" s="1"/>
  <c r="I37" i="4"/>
  <c r="H37" i="4"/>
  <c r="J36" i="4"/>
  <c r="I36" i="4"/>
  <c r="H36" i="4"/>
  <c r="J35" i="4"/>
  <c r="I35" i="4"/>
  <c r="H35" i="4"/>
  <c r="C26" i="4"/>
  <c r="J15" i="4"/>
  <c r="K15" i="4" s="1"/>
  <c r="I15" i="4"/>
  <c r="H15" i="4"/>
  <c r="J14" i="4"/>
  <c r="I14" i="4"/>
  <c r="H14" i="4"/>
  <c r="J13" i="4"/>
  <c r="M13" i="4" s="1"/>
  <c r="I13" i="4"/>
  <c r="H13" i="4"/>
  <c r="J12" i="4"/>
  <c r="K12" i="4" s="1"/>
  <c r="I12" i="4"/>
  <c r="H12" i="4"/>
  <c r="J11" i="4"/>
  <c r="K11" i="4" s="1"/>
  <c r="I11" i="4"/>
  <c r="H11" i="4"/>
  <c r="J10" i="4"/>
  <c r="K10" i="4" s="1"/>
  <c r="I10" i="4"/>
  <c r="H10" i="4"/>
  <c r="J9" i="4"/>
  <c r="M9" i="4" s="1"/>
  <c r="I9" i="4"/>
  <c r="H9" i="4"/>
  <c r="C78" i="3"/>
  <c r="J67" i="3"/>
  <c r="K67" i="3" s="1"/>
  <c r="I67" i="3"/>
  <c r="H67" i="3"/>
  <c r="J66" i="3"/>
  <c r="M66" i="3" s="1"/>
  <c r="I66" i="3"/>
  <c r="H66" i="3"/>
  <c r="J65" i="3"/>
  <c r="M65" i="3" s="1"/>
  <c r="I65" i="3"/>
  <c r="H65" i="3"/>
  <c r="J64" i="3"/>
  <c r="K64" i="3" s="1"/>
  <c r="I64" i="3"/>
  <c r="H64" i="3"/>
  <c r="J63" i="3"/>
  <c r="I63" i="3"/>
  <c r="H63" i="3"/>
  <c r="J62" i="3"/>
  <c r="L63" i="3" s="1"/>
  <c r="I62" i="3"/>
  <c r="H62" i="3"/>
  <c r="J61" i="3"/>
  <c r="M61" i="3" s="1"/>
  <c r="I61" i="3"/>
  <c r="H61" i="3"/>
  <c r="L64" i="4" l="1"/>
  <c r="M61" i="4"/>
  <c r="N61" i="4" s="1"/>
  <c r="M63" i="4"/>
  <c r="N40" i="4"/>
  <c r="L37" i="4"/>
  <c r="L12" i="4"/>
  <c r="L15" i="4"/>
  <c r="M12" i="4"/>
  <c r="C99" i="4"/>
  <c r="C102" i="4" s="1"/>
  <c r="L63" i="4"/>
  <c r="M62" i="4"/>
  <c r="N63" i="4" s="1"/>
  <c r="N66" i="4"/>
  <c r="N41" i="4"/>
  <c r="L36" i="4"/>
  <c r="L39" i="4"/>
  <c r="L40" i="4"/>
  <c r="M11" i="4"/>
  <c r="N12" i="4" s="1"/>
  <c r="M14" i="4"/>
  <c r="N14" i="4" s="1"/>
  <c r="N13" i="4"/>
  <c r="L14" i="4"/>
  <c r="C18" i="4" s="1"/>
  <c r="K13" i="4"/>
  <c r="L13" i="4"/>
  <c r="N89" i="3"/>
  <c r="N92" i="3"/>
  <c r="L91" i="3"/>
  <c r="L87" i="3"/>
  <c r="M90" i="3"/>
  <c r="N90" i="3" s="1"/>
  <c r="L88" i="3"/>
  <c r="K87" i="3"/>
  <c r="K88" i="3"/>
  <c r="L90" i="3"/>
  <c r="C98" i="3"/>
  <c r="N88" i="3"/>
  <c r="K93" i="3"/>
  <c r="K92" i="3"/>
  <c r="L93" i="3"/>
  <c r="K91" i="3"/>
  <c r="L92" i="3"/>
  <c r="M93" i="3"/>
  <c r="N93" i="3" s="1"/>
  <c r="K90" i="3"/>
  <c r="K89" i="3"/>
  <c r="N9" i="4"/>
  <c r="K9" i="4"/>
  <c r="M10" i="4"/>
  <c r="N11" i="4" s="1"/>
  <c r="C20" i="4"/>
  <c r="M38" i="4"/>
  <c r="N39" i="4" s="1"/>
  <c r="K14" i="4"/>
  <c r="L35" i="4"/>
  <c r="M36" i="4"/>
  <c r="N37" i="4" s="1"/>
  <c r="K62" i="4"/>
  <c r="M64" i="4"/>
  <c r="N65" i="4" s="1"/>
  <c r="M15" i="4"/>
  <c r="N15" i="4" s="1"/>
  <c r="M35" i="4"/>
  <c r="K40" i="4"/>
  <c r="L41" i="4"/>
  <c r="C44" i="4" s="1"/>
  <c r="K67" i="4"/>
  <c r="N62" i="4"/>
  <c r="L11" i="4"/>
  <c r="K38" i="4"/>
  <c r="K66" i="4"/>
  <c r="L67" i="4"/>
  <c r="K37" i="4"/>
  <c r="L38" i="4"/>
  <c r="K65" i="4"/>
  <c r="L66" i="4"/>
  <c r="M67" i="4"/>
  <c r="K64" i="4"/>
  <c r="L10" i="4"/>
  <c r="L9" i="4"/>
  <c r="K36" i="4"/>
  <c r="K35" i="4"/>
  <c r="K63" i="4"/>
  <c r="L64" i="3"/>
  <c r="M63" i="3"/>
  <c r="K62" i="3"/>
  <c r="M62" i="3"/>
  <c r="N63" i="3" s="1"/>
  <c r="M64" i="3"/>
  <c r="N66" i="3"/>
  <c r="N65" i="3"/>
  <c r="N61" i="3"/>
  <c r="K61" i="3"/>
  <c r="C72" i="3"/>
  <c r="K65" i="3"/>
  <c r="L66" i="3"/>
  <c r="C70" i="3" s="1"/>
  <c r="M67" i="3"/>
  <c r="N67" i="3" s="1"/>
  <c r="L61" i="3"/>
  <c r="L65" i="3"/>
  <c r="L62" i="3"/>
  <c r="K66" i="3"/>
  <c r="L67" i="3"/>
  <c r="K63" i="3"/>
  <c r="N64" i="4" l="1"/>
  <c r="N10" i="4"/>
  <c r="C95" i="3"/>
  <c r="C97" i="3"/>
  <c r="C96" i="3"/>
  <c r="N91" i="3"/>
  <c r="C100" i="3"/>
  <c r="C99" i="3"/>
  <c r="C101" i="3"/>
  <c r="C102" i="3" s="1"/>
  <c r="C23" i="4"/>
  <c r="N35" i="4"/>
  <c r="N36" i="4"/>
  <c r="N67" i="4"/>
  <c r="N38" i="4"/>
  <c r="C17" i="4"/>
  <c r="C19" i="4"/>
  <c r="C22" i="4" s="1"/>
  <c r="C45" i="4"/>
  <c r="C43" i="4"/>
  <c r="N62" i="3"/>
  <c r="C75" i="3"/>
  <c r="N64" i="3"/>
  <c r="C69" i="3"/>
  <c r="C71" i="3"/>
  <c r="C73" i="3" s="1"/>
  <c r="C76" i="3" s="1"/>
  <c r="C21" i="4" l="1"/>
  <c r="C49" i="4"/>
  <c r="C48" i="4"/>
  <c r="C47" i="4"/>
  <c r="C24" i="4"/>
  <c r="C74" i="3"/>
  <c r="H35" i="3"/>
  <c r="I35" i="3"/>
  <c r="J35" i="3"/>
  <c r="K35" i="3" s="1"/>
  <c r="H36" i="3"/>
  <c r="I36" i="3"/>
  <c r="J36" i="3"/>
  <c r="K36" i="3" s="1"/>
  <c r="H37" i="3"/>
  <c r="I37" i="3"/>
  <c r="J37" i="3"/>
  <c r="M37" i="3" s="1"/>
  <c r="H38" i="3"/>
  <c r="I38" i="3"/>
  <c r="J38" i="3"/>
  <c r="K38" i="3" s="1"/>
  <c r="H39" i="3"/>
  <c r="I39" i="3"/>
  <c r="J39" i="3"/>
  <c r="M39" i="3" s="1"/>
  <c r="K39" i="3"/>
  <c r="H40" i="3"/>
  <c r="I40" i="3"/>
  <c r="J40" i="3"/>
  <c r="M40" i="3" s="1"/>
  <c r="H41" i="3"/>
  <c r="I41" i="3"/>
  <c r="J41" i="3"/>
  <c r="C46" i="3" s="1"/>
  <c r="C52" i="3"/>
  <c r="C50" i="4" l="1"/>
  <c r="M41" i="3"/>
  <c r="N41" i="3"/>
  <c r="L41" i="3"/>
  <c r="K41" i="3"/>
  <c r="K37" i="3"/>
  <c r="M35" i="3"/>
  <c r="N35" i="3" s="1"/>
  <c r="L40" i="3"/>
  <c r="C44" i="3" s="1"/>
  <c r="K40" i="3"/>
  <c r="N40" i="3"/>
  <c r="M36" i="3"/>
  <c r="N37" i="3" s="1"/>
  <c r="L35" i="3"/>
  <c r="L36" i="3"/>
  <c r="M38" i="3"/>
  <c r="N39" i="3" s="1"/>
  <c r="L37" i="3"/>
  <c r="L38" i="3"/>
  <c r="L39" i="3"/>
  <c r="I15" i="3"/>
  <c r="I14" i="3"/>
  <c r="I13" i="3"/>
  <c r="I12" i="3"/>
  <c r="I11" i="3"/>
  <c r="I10" i="3"/>
  <c r="I9" i="3"/>
  <c r="H10" i="3"/>
  <c r="H11" i="3"/>
  <c r="H12" i="3"/>
  <c r="H13" i="3"/>
  <c r="H14" i="3"/>
  <c r="H15" i="3"/>
  <c r="H9" i="3"/>
  <c r="K14" i="3"/>
  <c r="K13" i="3"/>
  <c r="M14" i="3"/>
  <c r="M13" i="3"/>
  <c r="N14" i="3" s="1"/>
  <c r="M12" i="3"/>
  <c r="N13" i="3" s="1"/>
  <c r="M11" i="3"/>
  <c r="N12" i="3" s="1"/>
  <c r="L14" i="3"/>
  <c r="L13" i="3"/>
  <c r="L12" i="3"/>
  <c r="L11" i="3"/>
  <c r="J15" i="3"/>
  <c r="C20" i="3" s="1"/>
  <c r="J14" i="3"/>
  <c r="J13" i="3"/>
  <c r="J12" i="3"/>
  <c r="K12" i="3" s="1"/>
  <c r="J11" i="3"/>
  <c r="K11" i="3" s="1"/>
  <c r="J10" i="3"/>
  <c r="M10" i="3" s="1"/>
  <c r="N11" i="3" s="1"/>
  <c r="J9" i="3"/>
  <c r="L10" i="3" s="1"/>
  <c r="C26" i="3"/>
  <c r="K15" i="3" l="1"/>
  <c r="M15" i="3"/>
  <c r="N15" i="3" s="1"/>
  <c r="L15" i="3"/>
  <c r="C18" i="3" s="1"/>
  <c r="K10" i="3"/>
  <c r="K9" i="3"/>
  <c r="M9" i="3"/>
  <c r="L9" i="3"/>
  <c r="N38" i="3"/>
  <c r="C43" i="3"/>
  <c r="C45" i="3"/>
  <c r="N36" i="3"/>
  <c r="C49" i="3" s="1"/>
  <c r="C17" i="3"/>
  <c r="N10" i="3" l="1"/>
  <c r="N9" i="3"/>
  <c r="C23" i="3" s="1"/>
  <c r="C19" i="3"/>
  <c r="C47" i="3"/>
  <c r="C50" i="3" s="1"/>
  <c r="C48" i="3"/>
  <c r="C21" i="3"/>
  <c r="C24" i="3" s="1"/>
  <c r="C22" i="3"/>
  <c r="U114" i="1" l="1"/>
  <c r="U111" i="1"/>
  <c r="U108" i="1"/>
  <c r="U105" i="1"/>
  <c r="U102" i="1"/>
  <c r="U99" i="1"/>
  <c r="L114" i="1"/>
  <c r="L111" i="1"/>
  <c r="L108" i="1"/>
  <c r="L105" i="1"/>
  <c r="L102" i="1"/>
  <c r="L99" i="1"/>
</calcChain>
</file>

<file path=xl/sharedStrings.xml><?xml version="1.0" encoding="utf-8"?>
<sst xmlns="http://schemas.openxmlformats.org/spreadsheetml/2006/main" count="802" uniqueCount="120">
  <si>
    <t xml:space="preserve">spot assay </t>
  </si>
  <si>
    <t xml:space="preserve">linear data </t>
  </si>
  <si>
    <t xml:space="preserve">Wildtype BALB/cMice; Blood </t>
  </si>
  <si>
    <t>time h</t>
  </si>
  <si>
    <t xml:space="preserve">Wildtype BALB/cMice; Spleen </t>
  </si>
  <si>
    <t>Neutropenic ICR mice; spleen</t>
  </si>
  <si>
    <t>Neutropenic ICR mice; blood</t>
  </si>
  <si>
    <t>transformed data</t>
  </si>
  <si>
    <t>Nominal Phage titer</t>
  </si>
  <si>
    <t>Primer: MCP_set 2</t>
  </si>
  <si>
    <t>Test Well</t>
  </si>
  <si>
    <t>Ct value</t>
  </si>
  <si>
    <t>Mean Ct value</t>
  </si>
  <si>
    <t>Blank</t>
  </si>
  <si>
    <t>Undetermined</t>
  </si>
  <si>
    <t>N/A</t>
  </si>
  <si>
    <t xml:space="preserve">a: Either Tm (81.0 ± 1) or Ct value (&gt; cutoff: 35) is out of criteria. </t>
  </si>
  <si>
    <t xml:space="preserve">b: Either Tm (85.0 ± 1) or Ct value (&gt; cutoff: 35) is out of criteria. </t>
  </si>
  <si>
    <t>Immunocompetent BALB/c mice plaque assay</t>
  </si>
  <si>
    <t>Nominal Phage Titer</t>
  </si>
  <si>
    <t>Test Plate</t>
  </si>
  <si>
    <t>Dilution</t>
  </si>
  <si>
    <t>Measured Phage Titer</t>
  </si>
  <si>
    <t>Mean phage titer
(PFU/mL)</t>
  </si>
  <si>
    <t>Log mean phage titer
(PFU/mL)</t>
  </si>
  <si>
    <t>Accuracy (%)</t>
  </si>
  <si>
    <t>0</t>
  </si>
  <si>
    <t>&lt;2.00E+02</t>
  </si>
  <si>
    <t>--</t>
  </si>
  <si>
    <t>&gt;50</t>
  </si>
  <si>
    <t>Blood
Volume (mL)</t>
  </si>
  <si>
    <t>Mean phage titer
(PFU/mL Blood)</t>
  </si>
  <si>
    <t>Log (PFU/mL Blood)</t>
  </si>
  <si>
    <t>Spleen
Weight
(g)</t>
  </si>
  <si>
    <t>Mean phage titer
(PFU/Spleen)</t>
  </si>
  <si>
    <t>Log (PFU/Spleen)</t>
  </si>
  <si>
    <t>Sample Type: PBS spiked sample</t>
  </si>
  <si>
    <t>Sample Type: Blood spiked sample</t>
  </si>
  <si>
    <t>Sample Type: Spleen spiked sample</t>
  </si>
  <si>
    <t xml:space="preserve">Immunocompetent BALB/c mice qPCR </t>
  </si>
  <si>
    <t>Nominal Phage titer 
(PFU/mL)</t>
  </si>
  <si>
    <t>Measured phage titer (PFU/mL)</t>
  </si>
  <si>
    <t>Log measured phage titer (PFU/mL)</t>
  </si>
  <si>
    <t>Nominal Phage titer 
(PFU/Spleen)</t>
  </si>
  <si>
    <t>Measured phage titer (PFU/Spleen)</t>
  </si>
  <si>
    <t>Log measured phage titer (PFU/Spleen)</t>
  </si>
  <si>
    <t xml:space="preserve">Neutropenic ICR mice - plaque assay </t>
  </si>
  <si>
    <t>Mean phage titer</t>
  </si>
  <si>
    <t>Log mean phage titer</t>
  </si>
  <si>
    <t>&lt;2.30</t>
  </si>
  <si>
    <t>HHSN272201700020I - 75N93021F00001 (A-57)</t>
  </si>
  <si>
    <t>Neutropenic ICR mice - qPCR</t>
  </si>
  <si>
    <t>Nominal Phage titer (PFU/mL)</t>
  </si>
  <si>
    <t>Tm (°C)</t>
  </si>
  <si>
    <r>
      <t>1 x 10</t>
    </r>
    <r>
      <rPr>
        <vertAlign val="superscript"/>
        <sz val="10"/>
        <rFont val="Arial"/>
        <family val="2"/>
      </rPr>
      <t>2</t>
    </r>
  </si>
  <si>
    <r>
      <t>1 x 10</t>
    </r>
    <r>
      <rPr>
        <vertAlign val="superscript"/>
        <sz val="10"/>
        <rFont val="Arial"/>
        <family val="2"/>
      </rPr>
      <t>3</t>
    </r>
  </si>
  <si>
    <r>
      <t>1 x 10</t>
    </r>
    <r>
      <rPr>
        <vertAlign val="superscript"/>
        <sz val="10"/>
        <rFont val="Arial"/>
        <family val="2"/>
      </rPr>
      <t>4</t>
    </r>
  </si>
  <si>
    <r>
      <t>1 x 10</t>
    </r>
    <r>
      <rPr>
        <vertAlign val="superscript"/>
        <sz val="10"/>
        <rFont val="Arial"/>
        <family val="2"/>
      </rPr>
      <t>5</t>
    </r>
  </si>
  <si>
    <r>
      <t>1 x 10</t>
    </r>
    <r>
      <rPr>
        <vertAlign val="superscript"/>
        <sz val="10"/>
        <rFont val="Arial"/>
        <family val="2"/>
      </rPr>
      <t>6</t>
    </r>
  </si>
  <si>
    <r>
      <t>1 x 10</t>
    </r>
    <r>
      <rPr>
        <vertAlign val="superscript"/>
        <sz val="10"/>
        <rFont val="Arial"/>
        <family val="2"/>
      </rPr>
      <t>7</t>
    </r>
  </si>
  <si>
    <r>
      <t>1 x 10</t>
    </r>
    <r>
      <rPr>
        <vertAlign val="superscript"/>
        <sz val="10"/>
        <rFont val="Arial"/>
        <family val="2"/>
      </rPr>
      <t>8</t>
    </r>
  </si>
  <si>
    <r>
      <t>1</t>
    </r>
    <r>
      <rPr>
        <vertAlign val="superscript"/>
        <sz val="10"/>
        <rFont val="Arial"/>
        <family val="2"/>
      </rPr>
      <t>a</t>
    </r>
  </si>
  <si>
    <r>
      <t>2</t>
    </r>
    <r>
      <rPr>
        <vertAlign val="superscript"/>
        <sz val="10"/>
        <rFont val="Arial"/>
        <family val="2"/>
      </rPr>
      <t>a</t>
    </r>
  </si>
  <si>
    <r>
      <t>3</t>
    </r>
    <r>
      <rPr>
        <vertAlign val="superscript"/>
        <sz val="10"/>
        <rFont val="Arial"/>
        <family val="2"/>
      </rPr>
      <t>a</t>
    </r>
  </si>
  <si>
    <r>
      <t>1.85 x 10</t>
    </r>
    <r>
      <rPr>
        <vertAlign val="superscript"/>
        <sz val="10"/>
        <rFont val="Arial"/>
        <family val="2"/>
      </rPr>
      <t>3</t>
    </r>
  </si>
  <si>
    <r>
      <t>1.72 x 10</t>
    </r>
    <r>
      <rPr>
        <vertAlign val="superscript"/>
        <sz val="10"/>
        <rFont val="Arial"/>
        <family val="2"/>
      </rPr>
      <t>4</t>
    </r>
  </si>
  <si>
    <r>
      <t>1.82 x 10</t>
    </r>
    <r>
      <rPr>
        <vertAlign val="superscript"/>
        <sz val="10"/>
        <rFont val="Arial"/>
        <family val="2"/>
      </rPr>
      <t>5</t>
    </r>
  </si>
  <si>
    <r>
      <t>1.72 x 10</t>
    </r>
    <r>
      <rPr>
        <vertAlign val="superscript"/>
        <sz val="10"/>
        <rFont val="Arial"/>
        <family val="2"/>
      </rPr>
      <t>6</t>
    </r>
  </si>
  <si>
    <r>
      <t>1.69 x 10</t>
    </r>
    <r>
      <rPr>
        <vertAlign val="superscript"/>
        <sz val="10"/>
        <rFont val="Arial"/>
        <family val="2"/>
      </rPr>
      <t>7</t>
    </r>
  </si>
  <si>
    <r>
      <t>1.82 x 10</t>
    </r>
    <r>
      <rPr>
        <vertAlign val="superscript"/>
        <sz val="10"/>
        <rFont val="Arial"/>
        <family val="2"/>
      </rPr>
      <t>8</t>
    </r>
  </si>
  <si>
    <r>
      <t>1.22 x 10</t>
    </r>
    <r>
      <rPr>
        <vertAlign val="superscript"/>
        <sz val="10"/>
        <rFont val="Arial"/>
        <family val="2"/>
      </rPr>
      <t>3</t>
    </r>
  </si>
  <si>
    <r>
      <t>1.22 x 10</t>
    </r>
    <r>
      <rPr>
        <vertAlign val="superscript"/>
        <sz val="10"/>
        <rFont val="Arial"/>
        <family val="2"/>
      </rPr>
      <t>4</t>
    </r>
  </si>
  <si>
    <r>
      <t>1.18 x 10</t>
    </r>
    <r>
      <rPr>
        <vertAlign val="superscript"/>
        <sz val="10"/>
        <rFont val="Arial"/>
        <family val="2"/>
      </rPr>
      <t>5</t>
    </r>
  </si>
  <si>
    <r>
      <t>1.11 x 10</t>
    </r>
    <r>
      <rPr>
        <vertAlign val="superscript"/>
        <sz val="10"/>
        <rFont val="Arial"/>
        <family val="2"/>
      </rPr>
      <t>6</t>
    </r>
  </si>
  <si>
    <r>
      <t>1.28 x 10</t>
    </r>
    <r>
      <rPr>
        <vertAlign val="superscript"/>
        <sz val="10"/>
        <rFont val="Arial"/>
        <family val="2"/>
      </rPr>
      <t>7</t>
    </r>
  </si>
  <si>
    <r>
      <t>1.67 x 10</t>
    </r>
    <r>
      <rPr>
        <vertAlign val="superscript"/>
        <sz val="10"/>
        <rFont val="Arial"/>
        <family val="2"/>
      </rPr>
      <t>8</t>
    </r>
  </si>
  <si>
    <t>AUC t2- t1</t>
  </si>
  <si>
    <t>AUMC</t>
  </si>
  <si>
    <t>AUC0-12h</t>
  </si>
  <si>
    <t>AUC12-24h</t>
  </si>
  <si>
    <t>AUC0-24h</t>
  </si>
  <si>
    <t>AUClast--inf</t>
  </si>
  <si>
    <t>AUC0-inf</t>
  </si>
  <si>
    <t>% extrapolated</t>
  </si>
  <si>
    <t>kel</t>
  </si>
  <si>
    <t>Manually enter slope from figure  "Calculate kel" equation</t>
  </si>
  <si>
    <t>t1/2</t>
  </si>
  <si>
    <t>r2 of slope</t>
  </si>
  <si>
    <t>Manually enter R2 from Fig "calcualte kel'</t>
  </si>
  <si>
    <t>Time (h)</t>
  </si>
  <si>
    <t>Mouse#1</t>
  </si>
  <si>
    <t>Mouse#2</t>
  </si>
  <si>
    <t>Mouse#3</t>
  </si>
  <si>
    <t>Mouse#4</t>
  </si>
  <si>
    <t>Mouse#5</t>
  </si>
  <si>
    <t>Mean</t>
  </si>
  <si>
    <t>SEM</t>
  </si>
  <si>
    <t>Geomean (pfu/ml)</t>
  </si>
  <si>
    <t>ln [geomean]</t>
  </si>
  <si>
    <t>geomean*time</t>
  </si>
  <si>
    <t>BALB/c, qPCR analysis, PFU/mL blood</t>
  </si>
  <si>
    <t xml:space="preserve">Pharmacokinetic parameters </t>
  </si>
  <si>
    <t xml:space="preserve">Vss </t>
  </si>
  <si>
    <t>BALB/c, plaque assay, PFU/ml blood</t>
  </si>
  <si>
    <t>ICR, qPCR analysis, PFU/mL blood</t>
  </si>
  <si>
    <t>ICR, plaque analysis, PFU/mL blood</t>
  </si>
  <si>
    <t>BALB/c, qPCR analysis, PFU/mL spleen</t>
  </si>
  <si>
    <t>BALB/c, plaque assay, PFU/ml spleen</t>
  </si>
  <si>
    <t>ICR, qPCR analysis, PFU/mL spleen</t>
  </si>
  <si>
    <t>ICR, plaque analysis, PFU/mL spleen</t>
  </si>
  <si>
    <t>Pharmacokinetics parameter</t>
  </si>
  <si>
    <t>qPCR (MCP_2 set)</t>
  </si>
  <si>
    <r>
      <t>10</t>
    </r>
    <r>
      <rPr>
        <vertAlign val="superscript"/>
        <sz val="12"/>
        <color indexed="8"/>
        <rFont val="Arial"/>
        <family val="2"/>
      </rPr>
      <t>1</t>
    </r>
  </si>
  <si>
    <r>
      <t>10</t>
    </r>
    <r>
      <rPr>
        <vertAlign val="superscript"/>
        <sz val="12"/>
        <color indexed="8"/>
        <rFont val="Arial"/>
        <family val="2"/>
      </rPr>
      <t>2</t>
    </r>
  </si>
  <si>
    <r>
      <t>10</t>
    </r>
    <r>
      <rPr>
        <vertAlign val="superscript"/>
        <sz val="12"/>
        <color indexed="8"/>
        <rFont val="Arial"/>
        <family val="2"/>
      </rPr>
      <t>3</t>
    </r>
  </si>
  <si>
    <r>
      <t>10</t>
    </r>
    <r>
      <rPr>
        <vertAlign val="superscript"/>
        <sz val="12"/>
        <color indexed="8"/>
        <rFont val="Arial"/>
        <family val="2"/>
      </rPr>
      <t>4</t>
    </r>
  </si>
  <si>
    <r>
      <t>10</t>
    </r>
    <r>
      <rPr>
        <vertAlign val="superscript"/>
        <sz val="12"/>
        <color indexed="8"/>
        <rFont val="Arial"/>
        <family val="2"/>
      </rPr>
      <t>5</t>
    </r>
  </si>
  <si>
    <r>
      <t>10</t>
    </r>
    <r>
      <rPr>
        <vertAlign val="superscript"/>
        <sz val="12"/>
        <color indexed="8"/>
        <rFont val="Arial"/>
        <family val="2"/>
      </rPr>
      <t>6</t>
    </r>
  </si>
  <si>
    <r>
      <t>10</t>
    </r>
    <r>
      <rPr>
        <vertAlign val="superscript"/>
        <sz val="12"/>
        <color indexed="8"/>
        <rFont val="Arial"/>
        <family val="2"/>
      </rPr>
      <t>7</t>
    </r>
  </si>
  <si>
    <r>
      <t>10</t>
    </r>
    <r>
      <rPr>
        <vertAlign val="superscript"/>
        <sz val="12"/>
        <color indexed="8"/>
        <rFont val="Arial"/>
        <family val="2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</si>
</sst>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2"/>
      <color theme="1"/>
      <name val="Aptos Narrow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2"/>
      <name val="Arial"/>
      <family val="2"/>
    </font>
    <font>
      <vertAlign val="superscript"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0" borderId="2" xfId="0" applyFont="1" applyBorder="1"/>
    <xf numFmtId="1" fontId="4" fillId="0" borderId="5" xfId="0" applyNumberFormat="1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/>
    <xf numFmtId="0" fontId="0" fillId="0" borderId="5" xfId="0" applyBorder="1"/>
    <xf numFmtId="0" fontId="11" fillId="0" borderId="0" xfId="0" applyFont="1" applyAlignment="1">
      <alignment vertical="center"/>
    </xf>
    <xf numFmtId="0" fontId="5" fillId="0" borderId="5" xfId="0" applyFont="1" applyBorder="1"/>
    <xf numFmtId="0" fontId="5" fillId="7" borderId="5" xfId="0" applyFont="1" applyFill="1" applyBorder="1"/>
    <xf numFmtId="0" fontId="5" fillId="0" borderId="8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6" xfId="0" applyFont="1" applyBorder="1"/>
    <xf numFmtId="2" fontId="5" fillId="0" borderId="5" xfId="0" applyNumberFormat="1" applyFont="1" applyBorder="1"/>
    <xf numFmtId="0" fontId="5" fillId="7" borderId="6" xfId="0" applyFont="1" applyFill="1" applyBorder="1"/>
    <xf numFmtId="0" fontId="5" fillId="0" borderId="11" xfId="0" applyFont="1" applyBorder="1" applyAlignment="1">
      <alignment vertical="center"/>
    </xf>
    <xf numFmtId="0" fontId="0" fillId="0" borderId="12" xfId="0" applyBorder="1"/>
    <xf numFmtId="0" fontId="11" fillId="0" borderId="13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5" fillId="0" borderId="11" xfId="0" applyFont="1" applyBorder="1"/>
    <xf numFmtId="0" fontId="0" fillId="0" borderId="13" xfId="0" applyBorder="1"/>
    <xf numFmtId="0" fontId="5" fillId="6" borderId="5" xfId="0" applyFont="1" applyFill="1" applyBorder="1"/>
    <xf numFmtId="0" fontId="11" fillId="6" borderId="5" xfId="0" applyFont="1" applyFill="1" applyBorder="1" applyAlignment="1">
      <alignment horizontal="center" vertical="center"/>
    </xf>
    <xf numFmtId="0" fontId="5" fillId="0" borderId="14" xfId="0" applyFont="1" applyBorder="1"/>
    <xf numFmtId="11" fontId="1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0" fillId="0" borderId="8" xfId="0" applyBorder="1"/>
    <xf numFmtId="2" fontId="0" fillId="0" borderId="0" xfId="0" applyNumberFormat="1"/>
    <xf numFmtId="2" fontId="5" fillId="0" borderId="2" xfId="0" applyNumberFormat="1" applyFont="1" applyBorder="1"/>
    <xf numFmtId="2" fontId="5" fillId="0" borderId="0" xfId="0" applyNumberFormat="1" applyFont="1"/>
    <xf numFmtId="2" fontId="5" fillId="6" borderId="5" xfId="0" applyNumberFormat="1" applyFont="1" applyFill="1" applyBorder="1"/>
    <xf numFmtId="2" fontId="0" fillId="0" borderId="3" xfId="0" applyNumberFormat="1" applyBorder="1"/>
    <xf numFmtId="2" fontId="0" fillId="0" borderId="2" xfId="0" applyNumberFormat="1" applyBorder="1"/>
    <xf numFmtId="0" fontId="7" fillId="0" borderId="5" xfId="0" applyFont="1" applyBorder="1" applyAlignment="1">
      <alignment horizontal="center" vertical="top"/>
    </xf>
    <xf numFmtId="0" fontId="7" fillId="0" borderId="5" xfId="0" applyFont="1" applyBorder="1"/>
    <xf numFmtId="0" fontId="13" fillId="0" borderId="8" xfId="0" applyFont="1" applyBorder="1"/>
    <xf numFmtId="0" fontId="13" fillId="0" borderId="5" xfId="0" applyFont="1" applyBorder="1"/>
    <xf numFmtId="2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11" fontId="7" fillId="0" borderId="8" xfId="0" applyNumberFormat="1" applyFont="1" applyBorder="1"/>
    <xf numFmtId="11" fontId="7" fillId="0" borderId="5" xfId="0" applyNumberFormat="1" applyFont="1" applyBorder="1"/>
    <xf numFmtId="11" fontId="7" fillId="7" borderId="5" xfId="0" applyNumberFormat="1" applyFont="1" applyFill="1" applyBorder="1"/>
    <xf numFmtId="0" fontId="12" fillId="0" borderId="5" xfId="0" applyFont="1" applyBorder="1" applyAlignment="1">
      <alignment horizontal="center" vertical="top"/>
    </xf>
    <xf numFmtId="10" fontId="7" fillId="7" borderId="5" xfId="0" applyNumberFormat="1" applyFont="1" applyFill="1" applyBorder="1"/>
    <xf numFmtId="0" fontId="7" fillId="7" borderId="5" xfId="0" applyFont="1" applyFill="1" applyBorder="1"/>
    <xf numFmtId="0" fontId="7" fillId="0" borderId="9" xfId="0" applyFont="1" applyBorder="1" applyAlignment="1">
      <alignment horizontal="center" vertical="top"/>
    </xf>
    <xf numFmtId="0" fontId="7" fillId="0" borderId="9" xfId="0" applyFont="1" applyBorder="1"/>
    <xf numFmtId="11" fontId="12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top"/>
    </xf>
    <xf numFmtId="11" fontId="7" fillId="7" borderId="9" xfId="0" applyNumberFormat="1" applyFont="1" applyFill="1" applyBorder="1"/>
    <xf numFmtId="0" fontId="13" fillId="7" borderId="5" xfId="0" applyFont="1" applyFill="1" applyBorder="1"/>
    <xf numFmtId="0" fontId="4" fillId="2" borderId="5" xfId="0" applyFont="1" applyFill="1" applyBorder="1"/>
    <xf numFmtId="11" fontId="4" fillId="2" borderId="5" xfId="0" applyNumberFormat="1" applyFont="1" applyFill="1" applyBorder="1"/>
    <xf numFmtId="0" fontId="7" fillId="0" borderId="0" xfId="0" applyFont="1"/>
    <xf numFmtId="0" fontId="4" fillId="3" borderId="5" xfId="0" applyFont="1" applyFill="1" applyBorder="1"/>
    <xf numFmtId="11" fontId="4" fillId="3" borderId="5" xfId="0" applyNumberFormat="1" applyFont="1" applyFill="1" applyBorder="1"/>
    <xf numFmtId="11" fontId="7" fillId="0" borderId="0" xfId="0" applyNumberFormat="1" applyFont="1"/>
    <xf numFmtId="0" fontId="4" fillId="4" borderId="5" xfId="0" applyFont="1" applyFill="1" applyBorder="1"/>
    <xf numFmtId="11" fontId="4" fillId="4" borderId="5" xfId="0" applyNumberFormat="1" applyFont="1" applyFill="1" applyBorder="1"/>
    <xf numFmtId="0" fontId="4" fillId="5" borderId="5" xfId="0" applyFont="1" applyFill="1" applyBorder="1"/>
    <xf numFmtId="11" fontId="4" fillId="5" borderId="5" xfId="0" applyNumberFormat="1" applyFont="1" applyFill="1" applyBorder="1"/>
    <xf numFmtId="11" fontId="4" fillId="2" borderId="8" xfId="0" applyNumberFormat="1" applyFont="1" applyFill="1" applyBorder="1"/>
    <xf numFmtId="11" fontId="4" fillId="3" borderId="8" xfId="0" applyNumberFormat="1" applyFont="1" applyFill="1" applyBorder="1"/>
    <xf numFmtId="11" fontId="4" fillId="4" borderId="8" xfId="0" applyNumberFormat="1" applyFont="1" applyFill="1" applyBorder="1"/>
    <xf numFmtId="11" fontId="4" fillId="5" borderId="8" xfId="0" applyNumberFormat="1" applyFont="1" applyFill="1" applyBorder="1"/>
    <xf numFmtId="0" fontId="4" fillId="2" borderId="8" xfId="0" applyFont="1" applyFill="1" applyBorder="1"/>
    <xf numFmtId="0" fontId="4" fillId="3" borderId="8" xfId="0" applyFont="1" applyFill="1" applyBorder="1"/>
    <xf numFmtId="0" fontId="4" fillId="4" borderId="8" xfId="0" applyFont="1" applyFill="1" applyBorder="1"/>
    <xf numFmtId="0" fontId="4" fillId="5" borderId="8" xfId="0" applyFont="1" applyFill="1" applyBorder="1"/>
    <xf numFmtId="11" fontId="4" fillId="2" borderId="15" xfId="0" applyNumberFormat="1" applyFont="1" applyFill="1" applyBorder="1"/>
    <xf numFmtId="11" fontId="5" fillId="0" borderId="16" xfId="0" applyNumberFormat="1" applyFont="1" applyBorder="1"/>
    <xf numFmtId="11" fontId="4" fillId="3" borderId="15" xfId="0" applyNumberFormat="1" applyFont="1" applyFill="1" applyBorder="1"/>
    <xf numFmtId="11" fontId="7" fillId="0" borderId="16" xfId="0" applyNumberFormat="1" applyFont="1" applyBorder="1"/>
    <xf numFmtId="11" fontId="4" fillId="4" borderId="15" xfId="0" applyNumberFormat="1" applyFont="1" applyFill="1" applyBorder="1"/>
    <xf numFmtId="11" fontId="4" fillId="5" borderId="15" xfId="0" applyNumberFormat="1" applyFont="1" applyFill="1" applyBorder="1"/>
    <xf numFmtId="0" fontId="4" fillId="2" borderId="15" xfId="0" applyFont="1" applyFill="1" applyBorder="1"/>
    <xf numFmtId="0" fontId="5" fillId="0" borderId="16" xfId="0" applyFont="1" applyBorder="1"/>
    <xf numFmtId="0" fontId="4" fillId="3" borderId="15" xfId="0" applyFont="1" applyFill="1" applyBorder="1"/>
    <xf numFmtId="0" fontId="7" fillId="0" borderId="16" xfId="0" applyFont="1" applyBorder="1"/>
    <xf numFmtId="0" fontId="4" fillId="4" borderId="15" xfId="0" applyFont="1" applyFill="1" applyBorder="1"/>
    <xf numFmtId="0" fontId="4" fillId="5" borderId="15" xfId="0" applyFont="1" applyFill="1" applyBorder="1"/>
    <xf numFmtId="49" fontId="5" fillId="6" borderId="5" xfId="0" applyNumberFormat="1" applyFont="1" applyFill="1" applyBorder="1" applyAlignment="1">
      <alignment horizontal="center" vertical="center"/>
    </xf>
    <xf numFmtId="0" fontId="1" fillId="0" borderId="0" xfId="0" applyFont="1"/>
    <xf numFmtId="11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1" fontId="14" fillId="6" borderId="5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1" fontId="4" fillId="0" borderId="5" xfId="0" quotePrefix="1" applyNumberFormat="1" applyFont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blood data'!$B$9:$B$15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blood data'!$C$9:$C$15</c:f>
              <c:numCache>
                <c:formatCode>0.00E+00</c:formatCode>
                <c:ptCount val="7"/>
                <c:pt idx="0">
                  <c:v>2380000</c:v>
                </c:pt>
                <c:pt idx="1">
                  <c:v>171000</c:v>
                </c:pt>
                <c:pt idx="2">
                  <c:v>29900</c:v>
                </c:pt>
                <c:pt idx="3">
                  <c:v>26800</c:v>
                </c:pt>
                <c:pt idx="4">
                  <c:v>24900</c:v>
                </c:pt>
                <c:pt idx="5">
                  <c:v>90500</c:v>
                </c:pt>
                <c:pt idx="6">
                  <c:v>64300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B1-7843-BF68-E6BB77F1B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15579615048119"/>
                  <c:y val="-2.23206474190726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spleen data'!$B$13:$B$15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spleen data'!$K$13:$K$15</c:f>
              <c:numCache>
                <c:formatCode>0.00</c:formatCode>
                <c:ptCount val="3"/>
                <c:pt idx="0">
                  <c:v>18.970171535612746</c:v>
                </c:pt>
                <c:pt idx="1">
                  <c:v>18.40662484796696</c:v>
                </c:pt>
                <c:pt idx="2">
                  <c:v>17.967434914127043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9A-4941-ACF3-04652985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layout>
        <c:manualLayout>
          <c:xMode val="edge"/>
          <c:yMode val="edge"/>
          <c:x val="0.348087867751631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spleen data'!$B$35:$B$41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spleen data'!$J$35:$J$41</c:f>
              <c:numCache>
                <c:formatCode>0.00E+00</c:formatCode>
                <c:ptCount val="7"/>
                <c:pt idx="0">
                  <c:v>404938281.98725003</c:v>
                </c:pt>
                <c:pt idx="1">
                  <c:v>260891815.39810714</c:v>
                </c:pt>
                <c:pt idx="2">
                  <c:v>169606361.2363601</c:v>
                </c:pt>
                <c:pt idx="3">
                  <c:v>316670782.29108179</c:v>
                </c:pt>
                <c:pt idx="4">
                  <c:v>122566898.31131005</c:v>
                </c:pt>
                <c:pt idx="5">
                  <c:v>207289775.43937489</c:v>
                </c:pt>
                <c:pt idx="6">
                  <c:v>43272706.150640786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9-2C4F-8F9B-9AA7066A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799575765413889"/>
                  <c:y val="-2.95349007052719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spleen data'!$B$39:$B$41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spleen data'!$K$39:$K$41</c:f>
              <c:numCache>
                <c:formatCode>0.00</c:formatCode>
                <c:ptCount val="3"/>
                <c:pt idx="0">
                  <c:v>18.624167547549742</c:v>
                </c:pt>
                <c:pt idx="1">
                  <c:v>19.149628253658857</c:v>
                </c:pt>
                <c:pt idx="2">
                  <c:v>17.583032651281762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CC-3D42-82E7-472788597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layout>
        <c:manualLayout>
          <c:xMode val="edge"/>
          <c:yMode val="edge"/>
          <c:x val="0.348087867751631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spleen data'!$B$61:$B$67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spleen data'!$J$61:$J$67</c:f>
              <c:numCache>
                <c:formatCode>0.00E+00</c:formatCode>
                <c:ptCount val="7"/>
                <c:pt idx="0">
                  <c:v>243550930.24417859</c:v>
                </c:pt>
                <c:pt idx="1">
                  <c:v>189031984.90535972</c:v>
                </c:pt>
                <c:pt idx="2">
                  <c:v>75471023.164089799</c:v>
                </c:pt>
                <c:pt idx="3">
                  <c:v>75345890.378692716</c:v>
                </c:pt>
                <c:pt idx="4">
                  <c:v>94175026.942098603</c:v>
                </c:pt>
                <c:pt idx="5">
                  <c:v>68728157.447155342</c:v>
                </c:pt>
                <c:pt idx="6">
                  <c:v>24868241.811402958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38-CF48-A8BE-37C4AE6B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380862196090707"/>
                  <c:y val="-1.63824032865457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spleen data'!$B$65:$B$67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spleen data'!$K$65:$K$67</c:f>
              <c:numCache>
                <c:formatCode>0.00</c:formatCode>
                <c:ptCount val="3"/>
                <c:pt idx="0">
                  <c:v>18.360665597627801</c:v>
                </c:pt>
                <c:pt idx="1">
                  <c:v>18.045669534170926</c:v>
                </c:pt>
                <c:pt idx="2">
                  <c:v>17.029102118121859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E9-954F-9B89-F9F195E3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layout>
        <c:manualLayout>
          <c:xMode val="edge"/>
          <c:yMode val="edge"/>
          <c:x val="0.348087867751631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spleen data'!$B$87:$B$93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spleen data'!$J$87:$J$93</c:f>
              <c:numCache>
                <c:formatCode>0.00E+00</c:formatCode>
                <c:ptCount val="7"/>
                <c:pt idx="0">
                  <c:v>262522344.80950218</c:v>
                </c:pt>
                <c:pt idx="1">
                  <c:v>159319289.13942412</c:v>
                </c:pt>
                <c:pt idx="2">
                  <c:v>65168626.161530115</c:v>
                </c:pt>
                <c:pt idx="3">
                  <c:v>63286319.92920991</c:v>
                </c:pt>
                <c:pt idx="4">
                  <c:v>38805444.528005511</c:v>
                </c:pt>
                <c:pt idx="5">
                  <c:v>33984035.280352823</c:v>
                </c:pt>
                <c:pt idx="6">
                  <c:v>4905398.9566533733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32-2D4C-8AA8-BA64C0476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380862196090707"/>
                  <c:y val="-1.63824032865457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spleen data'!$B$91:$B$93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spleen data'!$K$91:$K$93</c:f>
              <c:numCache>
                <c:formatCode>0.00</c:formatCode>
                <c:ptCount val="3"/>
                <c:pt idx="0">
                  <c:v>17.474071117635905</c:v>
                </c:pt>
                <c:pt idx="1">
                  <c:v>17.341401421729184</c:v>
                </c:pt>
                <c:pt idx="2">
                  <c:v>15.405846984402464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8A-8048-850A-E8F4AFED5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15579615048119"/>
                  <c:y val="-2.23206474190726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blood data'!$B$13:$B$15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blood data'!$K$13:$K$15</c:f>
              <c:numCache>
                <c:formatCode>0.00</c:formatCode>
                <c:ptCount val="3"/>
                <c:pt idx="0">
                  <c:v>10.084157109061586</c:v>
                </c:pt>
                <c:pt idx="1">
                  <c:v>10.325726654414071</c:v>
                </c:pt>
                <c:pt idx="2">
                  <c:v>9.8444286002367249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47-3744-A7C7-DD8BBAE6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layout>
        <c:manualLayout>
          <c:xMode val="edge"/>
          <c:yMode val="edge"/>
          <c:x val="0.348087867751631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blood data'!$B$35:$B$41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blood data'!$J$35:$J$41</c:f>
              <c:numCache>
                <c:formatCode>0.00E+00</c:formatCode>
                <c:ptCount val="7"/>
                <c:pt idx="0">
                  <c:v>855383.07682757208</c:v>
                </c:pt>
                <c:pt idx="1">
                  <c:v>177589.71538393182</c:v>
                </c:pt>
                <c:pt idx="2">
                  <c:v>78644.589213244035</c:v>
                </c:pt>
                <c:pt idx="3">
                  <c:v>76003.612274675193</c:v>
                </c:pt>
                <c:pt idx="4">
                  <c:v>18765.411061748066</c:v>
                </c:pt>
                <c:pt idx="5">
                  <c:v>5073.0349632714724</c:v>
                </c:pt>
                <c:pt idx="6">
                  <c:v>538.68466094227517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10-6D4E-B6D9-4AF58B3D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735076473378827"/>
                  <c:y val="0.192680446194225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blood data'!$B$39:$B$41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blood data'!$K$39:$K$41</c:f>
              <c:numCache>
                <c:formatCode>0.00</c:formatCode>
                <c:ptCount val="3"/>
                <c:pt idx="0">
                  <c:v>9.839770617097809</c:v>
                </c:pt>
                <c:pt idx="1">
                  <c:v>8.5316945295735866</c:v>
                </c:pt>
                <c:pt idx="2">
                  <c:v>6.2891303550696094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EE-9C44-AB71-2D03A4B9D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layout>
        <c:manualLayout>
          <c:xMode val="edge"/>
          <c:yMode val="edge"/>
          <c:x val="0.348087867751631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blood data'!$B$61:$B$67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blood data'!$J$61:$J$67</c:f>
              <c:numCache>
                <c:formatCode>0.00E+00</c:formatCode>
                <c:ptCount val="7"/>
                <c:pt idx="0">
                  <c:v>1746606.4131822272</c:v>
                </c:pt>
                <c:pt idx="1">
                  <c:v>860899.05346206226</c:v>
                </c:pt>
                <c:pt idx="2">
                  <c:v>121799.16274088588</c:v>
                </c:pt>
                <c:pt idx="3">
                  <c:v>33856.857302704237</c:v>
                </c:pt>
                <c:pt idx="4">
                  <c:v>6935.6745470470205</c:v>
                </c:pt>
                <c:pt idx="5">
                  <c:v>4123.2753174738655</c:v>
                </c:pt>
                <c:pt idx="6">
                  <c:v>2157.1606529754376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9C-6541-B7E6-16B738A7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380862196090707"/>
                  <c:y val="-1.63824032865457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blood data'!$B$65:$B$67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blood data'!$K$65:$K$67</c:f>
              <c:numCache>
                <c:formatCode>0.00</c:formatCode>
                <c:ptCount val="3"/>
                <c:pt idx="0">
                  <c:v>8.8444335950767687</c:v>
                </c:pt>
                <c:pt idx="1">
                  <c:v>8.3244031064837554</c:v>
                </c:pt>
                <c:pt idx="2">
                  <c:v>7.676548123437386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1C-324B-BD40-6757C66E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layout>
        <c:manualLayout>
          <c:xMode val="edge"/>
          <c:yMode val="edge"/>
          <c:x val="0.348087867751631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blood data'!$B$87:$B$93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blood data'!$J$87:$J$93</c:f>
              <c:numCache>
                <c:formatCode>0.00E+00</c:formatCode>
                <c:ptCount val="7"/>
                <c:pt idx="0">
                  <c:v>3752824.7639857996</c:v>
                </c:pt>
                <c:pt idx="1">
                  <c:v>915323.89612435806</c:v>
                </c:pt>
                <c:pt idx="2">
                  <c:v>209904.67540328627</c:v>
                </c:pt>
                <c:pt idx="3">
                  <c:v>55753.938819647752</c:v>
                </c:pt>
                <c:pt idx="4">
                  <c:v>5354.8663061421476</c:v>
                </c:pt>
                <c:pt idx="5">
                  <c:v>1086.2014000397753</c:v>
                </c:pt>
                <c:pt idx="6">
                  <c:v>249.14618792310347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4F-A44F-8D04-8F87F385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Calculate</a:t>
            </a:r>
            <a:r>
              <a:rPr lang="en-GB" baseline="0"/>
              <a:t> kel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380862196090707"/>
                  <c:y val="-1.63824032865457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DE"/>
                </a:p>
              </c:txPr>
            </c:trendlineLbl>
          </c:trendline>
          <c:xVal>
            <c:numRef>
              <c:f>'table 1 blood data'!$B$91:$B$93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24</c:v>
                </c:pt>
              </c:numCache>
            </c:numRef>
          </c:xVal>
          <c:yVal>
            <c:numRef>
              <c:f>'table 1 blood data'!$K$91:$K$93</c:f>
              <c:numCache>
                <c:formatCode>0.00</c:formatCode>
                <c:ptCount val="3"/>
                <c:pt idx="0">
                  <c:v>8.5857610163969209</c:v>
                </c:pt>
                <c:pt idx="1">
                  <c:v>6.9904419345336057</c:v>
                </c:pt>
                <c:pt idx="2">
                  <c:v>5.5180398242816588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79-5845-BA33-997776103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82655"/>
        <c:axId val="267526927"/>
      </c:scatterChart>
      <c:valAx>
        <c:axId val="117668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67526927"/>
        <c:crosses val="autoZero"/>
        <c:crossBetween val="midCat"/>
      </c:valAx>
      <c:valAx>
        <c:axId val="2675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</a:t>
                </a:r>
                <a:r>
                  <a:rPr lang="en-GB" baseline="0"/>
                  <a:t> (geomean)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76682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Geomean</a:t>
            </a:r>
            <a:r>
              <a:rPr lang="en-GB" baseline="0"/>
              <a:t> over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'table 1 spleen data'!$B$9:$B$15</c:f>
              <c:numCache>
                <c:formatCode>General</c:formatCode>
                <c:ptCount val="7"/>
                <c:pt idx="0">
                  <c:v>0.25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</c:numCache>
            </c:numRef>
          </c:xVal>
          <c:yVal>
            <c:numRef>
              <c:f>'table 1 spleen data'!$J$9:$J$15</c:f>
              <c:numCache>
                <c:formatCode>0.00E+00</c:formatCode>
                <c:ptCount val="7"/>
                <c:pt idx="0">
                  <c:v>211763550.46708152</c:v>
                </c:pt>
                <c:pt idx="1">
                  <c:v>97968495.202236876</c:v>
                </c:pt>
                <c:pt idx="2">
                  <c:v>74877501.829290271</c:v>
                </c:pt>
                <c:pt idx="3">
                  <c:v>124091210.52604516</c:v>
                </c:pt>
                <c:pt idx="4">
                  <c:v>173237065.56481946</c:v>
                </c:pt>
                <c:pt idx="5">
                  <c:v>98604242.690935388</c:v>
                </c:pt>
                <c:pt idx="6">
                  <c:v>63556187.435605124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74-A94E-B889-ADE8D953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345967"/>
        <c:axId val="1095742511"/>
      </c:scatterChart>
      <c:valAx>
        <c:axId val="289345967"/>
        <c:scaling>
          <c:orientation val="minMax"/>
          <c:max val="24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095742511"/>
        <c:crosses val="autoZero"/>
        <c:crossBetween val="midCat"/>
      </c:valAx>
      <c:valAx>
        <c:axId val="109574251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289345967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508498</xdr:colOff>
      <xdr:row>5</xdr:row>
      <xdr:rowOff>38100</xdr:rowOff>
    </xdr:from>
    <xdr:to>
      <xdr:col>20</xdr:col>
      <xdr:colOff>457698</xdr:colOff>
      <xdr:row>18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D07F87-1941-D408-3C2E-A4EB1B56E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25400</xdr:colOff>
      <xdr:row>4</xdr:row>
      <xdr:rowOff>187013</xdr:rowOff>
    </xdr:from>
    <xdr:to>
      <xdr:col>26</xdr:col>
      <xdr:colOff>469900</xdr:colOff>
      <xdr:row>18</xdr:row>
      <xdr:rowOff>89398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2074535-6490-62F3-5B06-33B818234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536884</xdr:colOff>
      <xdr:row>31</xdr:row>
      <xdr:rowOff>174313</xdr:rowOff>
    </xdr:from>
    <xdr:to>
      <xdr:col>20</xdr:col>
      <xdr:colOff>486084</xdr:colOff>
      <xdr:row>45</xdr:row>
      <xdr:rowOff>76697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A6594D2-1A56-FB40-959F-38E54CD55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26894</xdr:colOff>
      <xdr:row>31</xdr:row>
      <xdr:rowOff>33866</xdr:rowOff>
    </xdr:from>
    <xdr:to>
      <xdr:col>26</xdr:col>
      <xdr:colOff>463426</xdr:colOff>
      <xdr:row>44</xdr:row>
      <xdr:rowOff>135466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891CFC0-2706-EA42-8988-3B3106115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536884</xdr:colOff>
      <xdr:row>57</xdr:row>
      <xdr:rowOff>174313</xdr:rowOff>
    </xdr:from>
    <xdr:to>
      <xdr:col>20</xdr:col>
      <xdr:colOff>486084</xdr:colOff>
      <xdr:row>71</xdr:row>
      <xdr:rowOff>76697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69CFB9-3641-B14D-BF6F-88C47F5E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</xdr:colOff>
      <xdr:row>57</xdr:row>
      <xdr:rowOff>33866</xdr:rowOff>
    </xdr:from>
    <xdr:to>
      <xdr:col>26</xdr:col>
      <xdr:colOff>463426</xdr:colOff>
      <xdr:row>70</xdr:row>
      <xdr:rowOff>135466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6EE5A05-983E-3548-8C41-8CECA86E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536884</xdr:colOff>
      <xdr:row>83</xdr:row>
      <xdr:rowOff>174313</xdr:rowOff>
    </xdr:from>
    <xdr:to>
      <xdr:col>20</xdr:col>
      <xdr:colOff>486084</xdr:colOff>
      <xdr:row>97</xdr:row>
      <xdr:rowOff>76697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93BD0C-9A7A-1D44-90F7-981D19C52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26894</xdr:colOff>
      <xdr:row>83</xdr:row>
      <xdr:rowOff>33866</xdr:rowOff>
    </xdr:from>
    <xdr:to>
      <xdr:col>26</xdr:col>
      <xdr:colOff>463426</xdr:colOff>
      <xdr:row>96</xdr:row>
      <xdr:rowOff>135466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D174E1-E82B-B84D-A5CD-CE3A895CF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508498</xdr:colOff>
      <xdr:row>5</xdr:row>
      <xdr:rowOff>38100</xdr:rowOff>
    </xdr:from>
    <xdr:to>
      <xdr:col>20</xdr:col>
      <xdr:colOff>457698</xdr:colOff>
      <xdr:row>18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D50C2E-2E08-C94D-AC46-30EBCB43B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25400</xdr:colOff>
      <xdr:row>4</xdr:row>
      <xdr:rowOff>187013</xdr:rowOff>
    </xdr:from>
    <xdr:to>
      <xdr:col>26</xdr:col>
      <xdr:colOff>469900</xdr:colOff>
      <xdr:row>18</xdr:row>
      <xdr:rowOff>89398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09AB5B-CE72-9F4F-B652-E7921B4BC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536884</xdr:colOff>
      <xdr:row>31</xdr:row>
      <xdr:rowOff>174313</xdr:rowOff>
    </xdr:from>
    <xdr:to>
      <xdr:col>20</xdr:col>
      <xdr:colOff>486084</xdr:colOff>
      <xdr:row>45</xdr:row>
      <xdr:rowOff>76697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7B444D-6C73-C146-B65C-2C20F3696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26894</xdr:colOff>
      <xdr:row>31</xdr:row>
      <xdr:rowOff>33866</xdr:rowOff>
    </xdr:from>
    <xdr:to>
      <xdr:col>26</xdr:col>
      <xdr:colOff>463426</xdr:colOff>
      <xdr:row>44</xdr:row>
      <xdr:rowOff>135466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558A7A-3577-994C-A416-BDBF659C0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536884</xdr:colOff>
      <xdr:row>57</xdr:row>
      <xdr:rowOff>174313</xdr:rowOff>
    </xdr:from>
    <xdr:to>
      <xdr:col>20</xdr:col>
      <xdr:colOff>486084</xdr:colOff>
      <xdr:row>71</xdr:row>
      <xdr:rowOff>76697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57B966-36A2-8749-A2B4-B8321C14B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</xdr:colOff>
      <xdr:row>57</xdr:row>
      <xdr:rowOff>33866</xdr:rowOff>
    </xdr:from>
    <xdr:to>
      <xdr:col>26</xdr:col>
      <xdr:colOff>463426</xdr:colOff>
      <xdr:row>70</xdr:row>
      <xdr:rowOff>135466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B3ADC7-0264-E34D-9216-04DCAA157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536884</xdr:colOff>
      <xdr:row>83</xdr:row>
      <xdr:rowOff>174313</xdr:rowOff>
    </xdr:from>
    <xdr:to>
      <xdr:col>20</xdr:col>
      <xdr:colOff>486084</xdr:colOff>
      <xdr:row>97</xdr:row>
      <xdr:rowOff>76697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49E00F8-5E30-9148-A343-0A01FEC40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26894</xdr:colOff>
      <xdr:row>83</xdr:row>
      <xdr:rowOff>33866</xdr:rowOff>
    </xdr:from>
    <xdr:to>
      <xdr:col>26</xdr:col>
      <xdr:colOff>463426</xdr:colOff>
      <xdr:row>96</xdr:row>
      <xdr:rowOff>135466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B4D525-785D-D44C-93E3-847E726C2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4EC9-4F1C-DB4F-B2E0-EF3963DDD746}">
  <dimension ref="A3:AY118"/>
  <sheetViews>
    <sheetView tabSelected="1" topLeftCell="F81" zoomScale="88" workbookViewId="0">
      <selection activeCell="U114" sqref="U114:U116"/>
    </sheetView>
  </sheetViews>
  <sheetFormatPr baseColWidth="10" defaultRowHeight="16" x14ac:dyDescent="0.2"/>
  <cols>
    <col min="1" max="3" width="10.83203125" style="7"/>
    <col min="4" max="4" width="10.83203125" style="7" customWidth="1"/>
    <col min="5" max="16384" width="10.83203125" style="7"/>
  </cols>
  <sheetData>
    <row r="3" spans="1:51" ht="23" x14ac:dyDescent="0.25">
      <c r="A3" s="18" t="s">
        <v>18</v>
      </c>
      <c r="B3" s="18"/>
      <c r="C3" s="18"/>
      <c r="D3" s="18"/>
      <c r="E3" s="18"/>
      <c r="F3" s="18"/>
    </row>
    <row r="5" spans="1:51" x14ac:dyDescent="0.2">
      <c r="B5" s="3" t="s">
        <v>36</v>
      </c>
      <c r="C5" s="3"/>
      <c r="D5" s="4"/>
      <c r="E5" s="3"/>
      <c r="F5" s="3"/>
      <c r="G5" s="3"/>
      <c r="H5" s="3"/>
      <c r="I5" s="3"/>
      <c r="J5" s="3"/>
      <c r="K5" s="3"/>
      <c r="L5" s="3"/>
      <c r="M5" s="5"/>
      <c r="N5" s="6"/>
      <c r="O5" s="6"/>
      <c r="P5" s="6"/>
      <c r="Q5" s="6"/>
      <c r="S5" s="3" t="s">
        <v>37</v>
      </c>
      <c r="T5" s="3"/>
      <c r="U5" s="4"/>
      <c r="V5" s="3"/>
      <c r="W5" s="3"/>
      <c r="X5" s="3"/>
      <c r="Y5" s="3"/>
      <c r="Z5" s="3"/>
      <c r="AA5" s="3"/>
      <c r="AB5" s="3"/>
      <c r="AC5" s="3"/>
      <c r="AD5" s="5"/>
      <c r="AE5" s="6"/>
      <c r="AF5" s="6"/>
      <c r="AG5" s="6"/>
      <c r="AH5" s="6"/>
      <c r="AJ5" s="3" t="s">
        <v>38</v>
      </c>
      <c r="AK5" s="3"/>
      <c r="AL5" s="4"/>
      <c r="AM5" s="3"/>
      <c r="AN5" s="3"/>
      <c r="AO5" s="3"/>
      <c r="AP5" s="3"/>
      <c r="AQ5" s="3"/>
      <c r="AR5" s="3"/>
      <c r="AS5" s="3"/>
      <c r="AT5" s="3"/>
      <c r="AU5" s="5"/>
      <c r="AV5" s="6"/>
      <c r="AW5" s="6"/>
      <c r="AX5" s="6"/>
      <c r="AY5" s="6"/>
    </row>
    <row r="6" spans="1:51" x14ac:dyDescent="0.2">
      <c r="B6" s="105" t="s">
        <v>19</v>
      </c>
      <c r="C6" s="105"/>
      <c r="D6" s="107" t="s">
        <v>20</v>
      </c>
      <c r="E6" s="108" t="s">
        <v>21</v>
      </c>
      <c r="F6" s="108"/>
      <c r="G6" s="108"/>
      <c r="H6" s="108"/>
      <c r="I6" s="108"/>
      <c r="J6" s="108"/>
      <c r="K6" s="108"/>
      <c r="L6" s="108"/>
      <c r="M6" s="108"/>
      <c r="N6" s="104" t="s">
        <v>22</v>
      </c>
      <c r="O6" s="104" t="s">
        <v>23</v>
      </c>
      <c r="P6" s="105" t="s">
        <v>24</v>
      </c>
      <c r="Q6" s="105" t="s">
        <v>25</v>
      </c>
      <c r="S6" s="105" t="s">
        <v>19</v>
      </c>
      <c r="T6" s="107" t="s">
        <v>30</v>
      </c>
      <c r="U6" s="107" t="s">
        <v>20</v>
      </c>
      <c r="V6" s="108" t="s">
        <v>21</v>
      </c>
      <c r="W6" s="108"/>
      <c r="X6" s="108"/>
      <c r="Y6" s="108"/>
      <c r="Z6" s="108"/>
      <c r="AA6" s="108"/>
      <c r="AB6" s="108"/>
      <c r="AC6" s="108"/>
      <c r="AD6" s="108"/>
      <c r="AE6" s="104" t="s">
        <v>22</v>
      </c>
      <c r="AF6" s="104" t="s">
        <v>31</v>
      </c>
      <c r="AG6" s="105" t="s">
        <v>32</v>
      </c>
      <c r="AH6" s="105" t="s">
        <v>25</v>
      </c>
      <c r="AJ6" s="105" t="s">
        <v>19</v>
      </c>
      <c r="AK6" s="107" t="s">
        <v>33</v>
      </c>
      <c r="AL6" s="107" t="s">
        <v>20</v>
      </c>
      <c r="AM6" s="108" t="s">
        <v>21</v>
      </c>
      <c r="AN6" s="108"/>
      <c r="AO6" s="108"/>
      <c r="AP6" s="108"/>
      <c r="AQ6" s="108"/>
      <c r="AR6" s="108"/>
      <c r="AS6" s="108"/>
      <c r="AT6" s="108"/>
      <c r="AU6" s="108"/>
      <c r="AV6" s="104" t="s">
        <v>22</v>
      </c>
      <c r="AW6" s="104" t="s">
        <v>34</v>
      </c>
      <c r="AX6" s="105" t="s">
        <v>35</v>
      </c>
      <c r="AY6" s="105" t="s">
        <v>25</v>
      </c>
    </row>
    <row r="7" spans="1:51" x14ac:dyDescent="0.2">
      <c r="B7" s="105"/>
      <c r="C7" s="105"/>
      <c r="D7" s="107"/>
      <c r="E7" s="108"/>
      <c r="F7" s="108"/>
      <c r="G7" s="108"/>
      <c r="H7" s="108"/>
      <c r="I7" s="108"/>
      <c r="J7" s="108"/>
      <c r="K7" s="108"/>
      <c r="L7" s="108"/>
      <c r="M7" s="108"/>
      <c r="N7" s="104"/>
      <c r="O7" s="104"/>
      <c r="P7" s="105"/>
      <c r="Q7" s="105"/>
      <c r="S7" s="105"/>
      <c r="T7" s="107"/>
      <c r="U7" s="107"/>
      <c r="V7" s="108"/>
      <c r="W7" s="108"/>
      <c r="X7" s="108"/>
      <c r="Y7" s="108"/>
      <c r="Z7" s="108"/>
      <c r="AA7" s="108"/>
      <c r="AB7" s="108"/>
      <c r="AC7" s="108"/>
      <c r="AD7" s="108"/>
      <c r="AE7" s="104"/>
      <c r="AF7" s="104"/>
      <c r="AG7" s="105"/>
      <c r="AH7" s="105"/>
      <c r="AJ7" s="105"/>
      <c r="AK7" s="107"/>
      <c r="AL7" s="107"/>
      <c r="AM7" s="108"/>
      <c r="AN7" s="108"/>
      <c r="AO7" s="108"/>
      <c r="AP7" s="108"/>
      <c r="AQ7" s="108"/>
      <c r="AR7" s="108"/>
      <c r="AS7" s="108"/>
      <c r="AT7" s="108"/>
      <c r="AU7" s="108"/>
      <c r="AV7" s="104"/>
      <c r="AW7" s="104"/>
      <c r="AX7" s="105"/>
      <c r="AY7" s="105"/>
    </row>
    <row r="8" spans="1:51" ht="18" x14ac:dyDescent="0.2">
      <c r="B8" s="105"/>
      <c r="C8" s="105"/>
      <c r="D8" s="107"/>
      <c r="E8" s="98" t="s">
        <v>26</v>
      </c>
      <c r="F8" s="98" t="s">
        <v>112</v>
      </c>
      <c r="G8" s="98" t="s">
        <v>113</v>
      </c>
      <c r="H8" s="98" t="s">
        <v>114</v>
      </c>
      <c r="I8" s="98" t="s">
        <v>115</v>
      </c>
      <c r="J8" s="98" t="s">
        <v>116</v>
      </c>
      <c r="K8" s="98" t="s">
        <v>117</v>
      </c>
      <c r="L8" s="98" t="s">
        <v>118</v>
      </c>
      <c r="M8" s="98" t="s">
        <v>119</v>
      </c>
      <c r="N8" s="104"/>
      <c r="O8" s="104"/>
      <c r="P8" s="105"/>
      <c r="Q8" s="105"/>
      <c r="S8" s="105"/>
      <c r="T8" s="107"/>
      <c r="U8" s="107"/>
      <c r="V8" s="98" t="s">
        <v>26</v>
      </c>
      <c r="W8" s="98" t="s">
        <v>112</v>
      </c>
      <c r="X8" s="98" t="s">
        <v>113</v>
      </c>
      <c r="Y8" s="98" t="s">
        <v>114</v>
      </c>
      <c r="Z8" s="98" t="s">
        <v>115</v>
      </c>
      <c r="AA8" s="98" t="s">
        <v>116</v>
      </c>
      <c r="AB8" s="98" t="s">
        <v>117</v>
      </c>
      <c r="AC8" s="98" t="s">
        <v>118</v>
      </c>
      <c r="AD8" s="98" t="s">
        <v>119</v>
      </c>
      <c r="AE8" s="104"/>
      <c r="AF8" s="104"/>
      <c r="AG8" s="105"/>
      <c r="AH8" s="105"/>
      <c r="AJ8" s="105"/>
      <c r="AK8" s="107"/>
      <c r="AL8" s="107"/>
      <c r="AM8" s="98" t="s">
        <v>26</v>
      </c>
      <c r="AN8" s="98" t="s">
        <v>112</v>
      </c>
      <c r="AO8" s="98" t="s">
        <v>113</v>
      </c>
      <c r="AP8" s="98" t="s">
        <v>114</v>
      </c>
      <c r="AQ8" s="98" t="s">
        <v>115</v>
      </c>
      <c r="AR8" s="98" t="s">
        <v>116</v>
      </c>
      <c r="AS8" s="98" t="s">
        <v>117</v>
      </c>
      <c r="AT8" s="98" t="s">
        <v>118</v>
      </c>
      <c r="AU8" s="98" t="s">
        <v>119</v>
      </c>
      <c r="AV8" s="104"/>
      <c r="AW8" s="104"/>
      <c r="AX8" s="105"/>
      <c r="AY8" s="105"/>
    </row>
    <row r="9" spans="1:51" x14ac:dyDescent="0.2">
      <c r="B9" s="103" t="s">
        <v>13</v>
      </c>
      <c r="C9" s="103"/>
      <c r="D9" s="10">
        <v>1</v>
      </c>
      <c r="E9" s="1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 t="s">
        <v>27</v>
      </c>
      <c r="O9" s="100" t="s">
        <v>15</v>
      </c>
      <c r="P9" s="100" t="s">
        <v>15</v>
      </c>
      <c r="Q9" s="106" t="s">
        <v>28</v>
      </c>
      <c r="S9" s="103" t="s">
        <v>13</v>
      </c>
      <c r="T9" s="103">
        <v>0.52</v>
      </c>
      <c r="U9" s="10">
        <v>1</v>
      </c>
      <c r="V9" s="11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3" t="s">
        <v>27</v>
      </c>
      <c r="AF9" s="100" t="s">
        <v>15</v>
      </c>
      <c r="AG9" s="100" t="s">
        <v>15</v>
      </c>
      <c r="AH9" s="106" t="s">
        <v>28</v>
      </c>
      <c r="AJ9" s="103" t="s">
        <v>13</v>
      </c>
      <c r="AK9" s="103">
        <v>7.9000000000000001E-2</v>
      </c>
      <c r="AL9" s="10">
        <v>1</v>
      </c>
      <c r="AM9" s="11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3" t="s">
        <v>27</v>
      </c>
      <c r="AW9" s="100" t="s">
        <v>15</v>
      </c>
      <c r="AX9" s="100" t="s">
        <v>15</v>
      </c>
      <c r="AY9" s="106" t="s">
        <v>28</v>
      </c>
    </row>
    <row r="10" spans="1:51" x14ac:dyDescent="0.2">
      <c r="B10" s="103"/>
      <c r="C10" s="103"/>
      <c r="D10" s="10">
        <v>2</v>
      </c>
      <c r="E10" s="11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 t="s">
        <v>27</v>
      </c>
      <c r="O10" s="100"/>
      <c r="P10" s="100"/>
      <c r="Q10" s="100"/>
      <c r="S10" s="103"/>
      <c r="T10" s="103"/>
      <c r="U10" s="10">
        <v>2</v>
      </c>
      <c r="V10" s="11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3" t="s">
        <v>27</v>
      </c>
      <c r="AF10" s="100"/>
      <c r="AG10" s="100"/>
      <c r="AH10" s="100"/>
      <c r="AJ10" s="103"/>
      <c r="AK10" s="103"/>
      <c r="AL10" s="10">
        <v>2</v>
      </c>
      <c r="AM10" s="11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3" t="s">
        <v>27</v>
      </c>
      <c r="AW10" s="100"/>
      <c r="AX10" s="100"/>
      <c r="AY10" s="100"/>
    </row>
    <row r="11" spans="1:51" x14ac:dyDescent="0.2">
      <c r="B11" s="103" t="s">
        <v>54</v>
      </c>
      <c r="C11" s="103"/>
      <c r="D11" s="10">
        <v>1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3" t="s">
        <v>27</v>
      </c>
      <c r="O11" s="100">
        <v>200</v>
      </c>
      <c r="P11" s="101">
        <v>2.2999999999999998</v>
      </c>
      <c r="Q11" s="102">
        <v>114.99999999999999</v>
      </c>
      <c r="S11" s="103" t="s">
        <v>54</v>
      </c>
      <c r="T11" s="103">
        <v>0.57999999999999996</v>
      </c>
      <c r="U11" s="10">
        <v>1</v>
      </c>
      <c r="V11" s="11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3" t="s">
        <v>27</v>
      </c>
      <c r="AF11" s="100" t="s">
        <v>15</v>
      </c>
      <c r="AG11" s="101" t="s">
        <v>15</v>
      </c>
      <c r="AH11" s="109" t="s">
        <v>28</v>
      </c>
      <c r="AJ11" s="103" t="s">
        <v>54</v>
      </c>
      <c r="AK11" s="103">
        <v>7.8E-2</v>
      </c>
      <c r="AL11" s="10">
        <v>1</v>
      </c>
      <c r="AM11" s="11">
        <v>2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3">
        <v>400</v>
      </c>
      <c r="AW11" s="100">
        <v>300</v>
      </c>
      <c r="AX11" s="101">
        <v>2.2999999999999998</v>
      </c>
      <c r="AY11" s="110">
        <v>100</v>
      </c>
    </row>
    <row r="12" spans="1:51" x14ac:dyDescent="0.2">
      <c r="B12" s="103"/>
      <c r="C12" s="103"/>
      <c r="D12" s="10">
        <v>2</v>
      </c>
      <c r="E12" s="11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v>200</v>
      </c>
      <c r="O12" s="100"/>
      <c r="P12" s="101"/>
      <c r="Q12" s="102"/>
      <c r="S12" s="103"/>
      <c r="T12" s="103"/>
      <c r="U12" s="10">
        <v>2</v>
      </c>
      <c r="V12" s="11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3" t="s">
        <v>27</v>
      </c>
      <c r="AF12" s="100"/>
      <c r="AG12" s="101"/>
      <c r="AH12" s="110"/>
      <c r="AJ12" s="103"/>
      <c r="AK12" s="103"/>
      <c r="AL12" s="10">
        <v>2</v>
      </c>
      <c r="AM12" s="11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3" t="s">
        <v>27</v>
      </c>
      <c r="AW12" s="100"/>
      <c r="AX12" s="101"/>
      <c r="AY12" s="110"/>
    </row>
    <row r="13" spans="1:51" x14ac:dyDescent="0.2">
      <c r="B13" s="103" t="s">
        <v>55</v>
      </c>
      <c r="C13" s="103"/>
      <c r="D13" s="10">
        <v>1</v>
      </c>
      <c r="E13" s="11">
        <v>3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v>600</v>
      </c>
      <c r="O13" s="100">
        <v>500</v>
      </c>
      <c r="P13" s="101">
        <v>2.7</v>
      </c>
      <c r="Q13" s="102">
        <v>90</v>
      </c>
      <c r="S13" s="103" t="s">
        <v>55</v>
      </c>
      <c r="T13" s="103">
        <v>0.54</v>
      </c>
      <c r="U13" s="10">
        <v>1</v>
      </c>
      <c r="V13" s="11">
        <v>5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3">
        <v>1000</v>
      </c>
      <c r="AF13" s="100">
        <v>900</v>
      </c>
      <c r="AG13" s="101">
        <v>2.95</v>
      </c>
      <c r="AH13" s="102">
        <v>109</v>
      </c>
      <c r="AJ13" s="103" t="s">
        <v>55</v>
      </c>
      <c r="AK13" s="103">
        <v>7.4999999999999997E-2</v>
      </c>
      <c r="AL13" s="10">
        <v>1</v>
      </c>
      <c r="AM13" s="11">
        <v>5</v>
      </c>
      <c r="AN13" s="12">
        <v>2</v>
      </c>
      <c r="AO13" s="12">
        <v>1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3">
        <v>1000</v>
      </c>
      <c r="AW13" s="100">
        <v>1200</v>
      </c>
      <c r="AX13" s="101">
        <v>3.08</v>
      </c>
      <c r="AY13" s="102">
        <v>114</v>
      </c>
    </row>
    <row r="14" spans="1:51" x14ac:dyDescent="0.2">
      <c r="B14" s="103"/>
      <c r="C14" s="103"/>
      <c r="D14" s="10">
        <v>2</v>
      </c>
      <c r="E14" s="11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>
        <v>400</v>
      </c>
      <c r="O14" s="100"/>
      <c r="P14" s="101"/>
      <c r="Q14" s="102"/>
      <c r="S14" s="103"/>
      <c r="T14" s="103"/>
      <c r="U14" s="10">
        <v>2</v>
      </c>
      <c r="V14" s="11">
        <v>4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3">
        <v>800</v>
      </c>
      <c r="AF14" s="100"/>
      <c r="AG14" s="101"/>
      <c r="AH14" s="102"/>
      <c r="AJ14" s="103"/>
      <c r="AK14" s="103"/>
      <c r="AL14" s="10">
        <v>2</v>
      </c>
      <c r="AM14" s="11">
        <v>7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3">
        <v>1400</v>
      </c>
      <c r="AW14" s="100"/>
      <c r="AX14" s="101"/>
      <c r="AY14" s="102"/>
    </row>
    <row r="15" spans="1:51" x14ac:dyDescent="0.2">
      <c r="B15" s="103" t="s">
        <v>56</v>
      </c>
      <c r="C15" s="103"/>
      <c r="D15" s="10">
        <v>1</v>
      </c>
      <c r="E15" s="12" t="s">
        <v>29</v>
      </c>
      <c r="F15" s="11">
        <v>6</v>
      </c>
      <c r="G15" s="12">
        <v>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v>12000</v>
      </c>
      <c r="O15" s="100">
        <v>13000</v>
      </c>
      <c r="P15" s="101">
        <v>4.1100000000000003</v>
      </c>
      <c r="Q15" s="102">
        <v>102.75000000000001</v>
      </c>
      <c r="S15" s="103" t="s">
        <v>56</v>
      </c>
      <c r="T15" s="103">
        <v>0.57999999999999996</v>
      </c>
      <c r="U15" s="10">
        <v>1</v>
      </c>
      <c r="V15" s="12" t="s">
        <v>29</v>
      </c>
      <c r="W15" s="11">
        <v>6</v>
      </c>
      <c r="X15" s="12">
        <v>2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3">
        <v>12000</v>
      </c>
      <c r="AF15" s="100">
        <v>12000</v>
      </c>
      <c r="AG15" s="101">
        <v>4.08</v>
      </c>
      <c r="AH15" s="102">
        <v>99</v>
      </c>
      <c r="AJ15" s="103" t="s">
        <v>56</v>
      </c>
      <c r="AK15" s="103">
        <v>7.8E-2</v>
      </c>
      <c r="AL15" s="10">
        <v>1</v>
      </c>
      <c r="AM15" s="12" t="s">
        <v>29</v>
      </c>
      <c r="AN15" s="11">
        <v>6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3">
        <v>12000</v>
      </c>
      <c r="AW15" s="100">
        <v>13000</v>
      </c>
      <c r="AX15" s="101">
        <v>4.1100000000000003</v>
      </c>
      <c r="AY15" s="102">
        <v>100</v>
      </c>
    </row>
    <row r="16" spans="1:51" x14ac:dyDescent="0.2">
      <c r="B16" s="103"/>
      <c r="C16" s="103"/>
      <c r="D16" s="10">
        <v>2</v>
      </c>
      <c r="E16" s="12" t="s">
        <v>29</v>
      </c>
      <c r="F16" s="11">
        <v>7</v>
      </c>
      <c r="G16" s="12">
        <v>3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v>14000</v>
      </c>
      <c r="O16" s="100"/>
      <c r="P16" s="101"/>
      <c r="Q16" s="102"/>
      <c r="S16" s="103"/>
      <c r="T16" s="103"/>
      <c r="U16" s="10">
        <v>2</v>
      </c>
      <c r="V16" s="12" t="s">
        <v>29</v>
      </c>
      <c r="W16" s="11">
        <v>6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3">
        <v>12000</v>
      </c>
      <c r="AF16" s="100"/>
      <c r="AG16" s="101"/>
      <c r="AH16" s="102"/>
      <c r="AJ16" s="103"/>
      <c r="AK16" s="103"/>
      <c r="AL16" s="10">
        <v>2</v>
      </c>
      <c r="AM16" s="12" t="s">
        <v>29</v>
      </c>
      <c r="AN16" s="11">
        <v>7</v>
      </c>
      <c r="AO16" s="12">
        <v>1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3">
        <v>14000</v>
      </c>
      <c r="AW16" s="100"/>
      <c r="AX16" s="101"/>
      <c r="AY16" s="102"/>
    </row>
    <row r="17" spans="1:51" x14ac:dyDescent="0.2">
      <c r="B17" s="103" t="s">
        <v>57</v>
      </c>
      <c r="C17" s="103"/>
      <c r="D17" s="10">
        <v>1</v>
      </c>
      <c r="E17" s="12" t="s">
        <v>29</v>
      </c>
      <c r="F17" s="12" t="s">
        <v>29</v>
      </c>
      <c r="G17" s="11">
        <v>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v>120000</v>
      </c>
      <c r="O17" s="100">
        <v>110000</v>
      </c>
      <c r="P17" s="101">
        <v>5.04</v>
      </c>
      <c r="Q17" s="102">
        <v>100.8</v>
      </c>
      <c r="S17" s="103" t="s">
        <v>57</v>
      </c>
      <c r="T17" s="103">
        <v>0.55000000000000004</v>
      </c>
      <c r="U17" s="10">
        <v>1</v>
      </c>
      <c r="V17" s="12" t="s">
        <v>29</v>
      </c>
      <c r="W17" s="12" t="s">
        <v>29</v>
      </c>
      <c r="X17" s="11">
        <v>7</v>
      </c>
      <c r="Y17" s="12">
        <v>1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3">
        <v>140000</v>
      </c>
      <c r="AF17" s="100">
        <v>120000</v>
      </c>
      <c r="AG17" s="101">
        <v>5.08</v>
      </c>
      <c r="AH17" s="102">
        <v>101</v>
      </c>
      <c r="AJ17" s="103" t="s">
        <v>57</v>
      </c>
      <c r="AK17" s="103">
        <v>8.6999999999999994E-2</v>
      </c>
      <c r="AL17" s="10">
        <v>1</v>
      </c>
      <c r="AM17" s="12" t="s">
        <v>29</v>
      </c>
      <c r="AN17" s="12" t="s">
        <v>29</v>
      </c>
      <c r="AO17" s="11">
        <v>11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3">
        <v>220000</v>
      </c>
      <c r="AW17" s="100">
        <v>170000</v>
      </c>
      <c r="AX17" s="101">
        <v>5.23</v>
      </c>
      <c r="AY17" s="102">
        <v>104</v>
      </c>
    </row>
    <row r="18" spans="1:51" x14ac:dyDescent="0.2">
      <c r="B18" s="103"/>
      <c r="C18" s="103"/>
      <c r="D18" s="10">
        <v>2</v>
      </c>
      <c r="E18" s="12" t="s">
        <v>29</v>
      </c>
      <c r="F18" s="12" t="s">
        <v>29</v>
      </c>
      <c r="G18" s="11">
        <v>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>
        <v>100000</v>
      </c>
      <c r="O18" s="100"/>
      <c r="P18" s="101"/>
      <c r="Q18" s="102"/>
      <c r="S18" s="103"/>
      <c r="T18" s="103"/>
      <c r="U18" s="10">
        <v>2</v>
      </c>
      <c r="V18" s="12" t="s">
        <v>29</v>
      </c>
      <c r="W18" s="12" t="s">
        <v>29</v>
      </c>
      <c r="X18" s="11">
        <v>5</v>
      </c>
      <c r="Y18" s="12">
        <v>1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3">
        <v>100000</v>
      </c>
      <c r="AF18" s="100"/>
      <c r="AG18" s="101"/>
      <c r="AH18" s="102"/>
      <c r="AJ18" s="103"/>
      <c r="AK18" s="103"/>
      <c r="AL18" s="10">
        <v>2</v>
      </c>
      <c r="AM18" s="12" t="s">
        <v>29</v>
      </c>
      <c r="AN18" s="12" t="s">
        <v>29</v>
      </c>
      <c r="AO18" s="11">
        <v>6</v>
      </c>
      <c r="AP18" s="12">
        <v>1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3">
        <v>120000</v>
      </c>
      <c r="AW18" s="100"/>
      <c r="AX18" s="101"/>
      <c r="AY18" s="102"/>
    </row>
    <row r="19" spans="1:51" x14ac:dyDescent="0.2">
      <c r="B19" s="103" t="s">
        <v>58</v>
      </c>
      <c r="C19" s="103"/>
      <c r="D19" s="10">
        <v>1</v>
      </c>
      <c r="E19" s="12" t="s">
        <v>29</v>
      </c>
      <c r="F19" s="12" t="s">
        <v>29</v>
      </c>
      <c r="G19" s="12" t="s">
        <v>29</v>
      </c>
      <c r="H19" s="11">
        <v>7</v>
      </c>
      <c r="I19" s="12">
        <v>1</v>
      </c>
      <c r="J19" s="12">
        <v>0</v>
      </c>
      <c r="K19" s="12">
        <v>0</v>
      </c>
      <c r="L19" s="12">
        <v>0</v>
      </c>
      <c r="M19" s="12">
        <v>0</v>
      </c>
      <c r="N19" s="13">
        <v>1400000</v>
      </c>
      <c r="O19" s="100">
        <v>1200000</v>
      </c>
      <c r="P19" s="101">
        <v>6.08</v>
      </c>
      <c r="Q19" s="102">
        <v>101.33333333333334</v>
      </c>
      <c r="S19" s="103" t="s">
        <v>58</v>
      </c>
      <c r="T19" s="103">
        <v>0.57999999999999996</v>
      </c>
      <c r="U19" s="10">
        <v>1</v>
      </c>
      <c r="V19" s="12" t="s">
        <v>29</v>
      </c>
      <c r="W19" s="12" t="s">
        <v>29</v>
      </c>
      <c r="X19" s="12" t="s">
        <v>29</v>
      </c>
      <c r="Y19" s="11">
        <v>5</v>
      </c>
      <c r="Z19" s="12">
        <v>1</v>
      </c>
      <c r="AA19" s="12">
        <v>0</v>
      </c>
      <c r="AB19" s="12">
        <v>0</v>
      </c>
      <c r="AC19" s="12">
        <v>0</v>
      </c>
      <c r="AD19" s="12">
        <v>0</v>
      </c>
      <c r="AE19" s="13">
        <v>1000000</v>
      </c>
      <c r="AF19" s="100">
        <v>1200000</v>
      </c>
      <c r="AG19" s="101">
        <v>6.08</v>
      </c>
      <c r="AH19" s="102">
        <v>100</v>
      </c>
      <c r="AJ19" s="103" t="s">
        <v>58</v>
      </c>
      <c r="AK19" s="103">
        <v>7.3999999999999996E-2</v>
      </c>
      <c r="AL19" s="10">
        <v>1</v>
      </c>
      <c r="AM19" s="12" t="s">
        <v>29</v>
      </c>
      <c r="AN19" s="12" t="s">
        <v>29</v>
      </c>
      <c r="AO19" s="12" t="s">
        <v>29</v>
      </c>
      <c r="AP19" s="11">
        <v>13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3">
        <v>2600000</v>
      </c>
      <c r="AW19" s="100">
        <v>2600000</v>
      </c>
      <c r="AX19" s="101">
        <v>6.41</v>
      </c>
      <c r="AY19" s="102">
        <v>105</v>
      </c>
    </row>
    <row r="20" spans="1:51" x14ac:dyDescent="0.2">
      <c r="B20" s="103"/>
      <c r="C20" s="103"/>
      <c r="D20" s="10">
        <v>2</v>
      </c>
      <c r="E20" s="12" t="s">
        <v>29</v>
      </c>
      <c r="F20" s="12" t="s">
        <v>29</v>
      </c>
      <c r="G20" s="12" t="s">
        <v>29</v>
      </c>
      <c r="H20" s="11">
        <v>5</v>
      </c>
      <c r="I20" s="12">
        <v>1</v>
      </c>
      <c r="J20" s="12">
        <v>1</v>
      </c>
      <c r="K20" s="12">
        <v>0</v>
      </c>
      <c r="L20" s="12">
        <v>0</v>
      </c>
      <c r="M20" s="12">
        <v>0</v>
      </c>
      <c r="N20" s="13">
        <v>1000000</v>
      </c>
      <c r="O20" s="100"/>
      <c r="P20" s="101"/>
      <c r="Q20" s="102"/>
      <c r="S20" s="103"/>
      <c r="T20" s="103"/>
      <c r="U20" s="10">
        <v>2</v>
      </c>
      <c r="V20" s="12" t="s">
        <v>29</v>
      </c>
      <c r="W20" s="12" t="s">
        <v>29</v>
      </c>
      <c r="X20" s="12" t="s">
        <v>29</v>
      </c>
      <c r="Y20" s="11">
        <v>7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3">
        <v>1400000</v>
      </c>
      <c r="AF20" s="100"/>
      <c r="AG20" s="101"/>
      <c r="AH20" s="102"/>
      <c r="AJ20" s="103"/>
      <c r="AK20" s="103"/>
      <c r="AL20" s="10">
        <v>2</v>
      </c>
      <c r="AM20" s="12" t="s">
        <v>29</v>
      </c>
      <c r="AN20" s="12" t="s">
        <v>29</v>
      </c>
      <c r="AO20" s="12" t="s">
        <v>29</v>
      </c>
      <c r="AP20" s="11">
        <v>13</v>
      </c>
      <c r="AQ20" s="12">
        <v>2</v>
      </c>
      <c r="AR20" s="12">
        <v>1</v>
      </c>
      <c r="AS20" s="12">
        <v>0</v>
      </c>
      <c r="AT20" s="12">
        <v>0</v>
      </c>
      <c r="AU20" s="12">
        <v>0</v>
      </c>
      <c r="AV20" s="13">
        <v>2600000</v>
      </c>
      <c r="AW20" s="100"/>
      <c r="AX20" s="101"/>
      <c r="AY20" s="102"/>
    </row>
    <row r="21" spans="1:51" x14ac:dyDescent="0.2">
      <c r="B21" s="103" t="s">
        <v>59</v>
      </c>
      <c r="C21" s="103"/>
      <c r="D21" s="10">
        <v>1</v>
      </c>
      <c r="E21" s="12" t="s">
        <v>29</v>
      </c>
      <c r="F21" s="12" t="s">
        <v>29</v>
      </c>
      <c r="G21" s="12" t="s">
        <v>29</v>
      </c>
      <c r="H21" s="12" t="s">
        <v>29</v>
      </c>
      <c r="I21" s="11">
        <v>4</v>
      </c>
      <c r="J21" s="12">
        <v>0</v>
      </c>
      <c r="K21" s="12">
        <v>0</v>
      </c>
      <c r="L21" s="12">
        <v>0</v>
      </c>
      <c r="M21" s="12">
        <v>0</v>
      </c>
      <c r="N21" s="13">
        <v>8000000</v>
      </c>
      <c r="O21" s="100">
        <v>7000000</v>
      </c>
      <c r="P21" s="101">
        <v>6.85</v>
      </c>
      <c r="Q21" s="102">
        <v>97.857142857142847</v>
      </c>
      <c r="S21" s="103" t="s">
        <v>59</v>
      </c>
      <c r="T21" s="103">
        <v>0.59</v>
      </c>
      <c r="U21" s="10">
        <v>1</v>
      </c>
      <c r="V21" s="12" t="s">
        <v>29</v>
      </c>
      <c r="W21" s="12" t="s">
        <v>29</v>
      </c>
      <c r="X21" s="12" t="s">
        <v>29</v>
      </c>
      <c r="Y21" s="12" t="s">
        <v>29</v>
      </c>
      <c r="Z21" s="11">
        <v>3</v>
      </c>
      <c r="AA21" s="12">
        <v>1</v>
      </c>
      <c r="AB21" s="12">
        <v>0</v>
      </c>
      <c r="AC21" s="12">
        <v>0</v>
      </c>
      <c r="AD21" s="12">
        <v>0</v>
      </c>
      <c r="AE21" s="13">
        <v>6000000</v>
      </c>
      <c r="AF21" s="100">
        <v>8000000</v>
      </c>
      <c r="AG21" s="101">
        <v>6.9</v>
      </c>
      <c r="AH21" s="102">
        <v>101</v>
      </c>
      <c r="AJ21" s="103" t="s">
        <v>59</v>
      </c>
      <c r="AK21" s="103">
        <v>7.9000000000000001E-2</v>
      </c>
      <c r="AL21" s="10">
        <v>1</v>
      </c>
      <c r="AM21" s="12" t="s">
        <v>29</v>
      </c>
      <c r="AN21" s="12" t="s">
        <v>29</v>
      </c>
      <c r="AO21" s="12" t="s">
        <v>29</v>
      </c>
      <c r="AP21" s="12" t="s">
        <v>29</v>
      </c>
      <c r="AQ21" s="11">
        <v>9</v>
      </c>
      <c r="AR21" s="12">
        <v>1</v>
      </c>
      <c r="AS21" s="12">
        <v>0</v>
      </c>
      <c r="AT21" s="12">
        <v>0</v>
      </c>
      <c r="AU21" s="12">
        <v>0</v>
      </c>
      <c r="AV21" s="13">
        <v>18000000</v>
      </c>
      <c r="AW21" s="100">
        <v>20000000</v>
      </c>
      <c r="AX21" s="101">
        <v>7.3</v>
      </c>
      <c r="AY21" s="102">
        <v>107</v>
      </c>
    </row>
    <row r="22" spans="1:51" x14ac:dyDescent="0.2">
      <c r="B22" s="103"/>
      <c r="C22" s="103"/>
      <c r="D22" s="10">
        <v>2</v>
      </c>
      <c r="E22" s="12" t="s">
        <v>29</v>
      </c>
      <c r="F22" s="12" t="s">
        <v>29</v>
      </c>
      <c r="G22" s="12" t="s">
        <v>29</v>
      </c>
      <c r="H22" s="12" t="s">
        <v>29</v>
      </c>
      <c r="I22" s="11">
        <v>3</v>
      </c>
      <c r="J22" s="12">
        <v>1</v>
      </c>
      <c r="K22" s="12">
        <v>0</v>
      </c>
      <c r="L22" s="12">
        <v>0</v>
      </c>
      <c r="M22" s="12">
        <v>0</v>
      </c>
      <c r="N22" s="13">
        <v>6000000</v>
      </c>
      <c r="O22" s="100"/>
      <c r="P22" s="101"/>
      <c r="Q22" s="102"/>
      <c r="S22" s="103"/>
      <c r="T22" s="103"/>
      <c r="U22" s="10">
        <v>2</v>
      </c>
      <c r="V22" s="12" t="s">
        <v>29</v>
      </c>
      <c r="W22" s="12" t="s">
        <v>29</v>
      </c>
      <c r="X22" s="12" t="s">
        <v>29</v>
      </c>
      <c r="Y22" s="12" t="s">
        <v>29</v>
      </c>
      <c r="Z22" s="11">
        <v>5</v>
      </c>
      <c r="AA22" s="12">
        <v>1</v>
      </c>
      <c r="AB22" s="12">
        <v>0</v>
      </c>
      <c r="AC22" s="12">
        <v>0</v>
      </c>
      <c r="AD22" s="12">
        <v>0</v>
      </c>
      <c r="AE22" s="13">
        <v>10000000</v>
      </c>
      <c r="AF22" s="100"/>
      <c r="AG22" s="101"/>
      <c r="AH22" s="102"/>
      <c r="AJ22" s="103"/>
      <c r="AK22" s="103"/>
      <c r="AL22" s="10">
        <v>2</v>
      </c>
      <c r="AM22" s="12" t="s">
        <v>29</v>
      </c>
      <c r="AN22" s="12" t="s">
        <v>29</v>
      </c>
      <c r="AO22" s="12" t="s">
        <v>29</v>
      </c>
      <c r="AP22" s="12" t="s">
        <v>29</v>
      </c>
      <c r="AQ22" s="11">
        <v>11</v>
      </c>
      <c r="AR22" s="12">
        <v>2</v>
      </c>
      <c r="AS22" s="12">
        <v>0</v>
      </c>
      <c r="AT22" s="12">
        <v>0</v>
      </c>
      <c r="AU22" s="12">
        <v>0</v>
      </c>
      <c r="AV22" s="13">
        <v>22000000</v>
      </c>
      <c r="AW22" s="100"/>
      <c r="AX22" s="101"/>
      <c r="AY22" s="102"/>
    </row>
    <row r="23" spans="1:51" x14ac:dyDescent="0.2">
      <c r="B23" s="103" t="s">
        <v>60</v>
      </c>
      <c r="C23" s="103"/>
      <c r="D23" s="10">
        <v>1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1">
        <v>4</v>
      </c>
      <c r="K23" s="12">
        <v>2</v>
      </c>
      <c r="L23" s="12">
        <v>0</v>
      </c>
      <c r="M23" s="12">
        <v>0</v>
      </c>
      <c r="N23" s="13">
        <v>80000000</v>
      </c>
      <c r="O23" s="100">
        <v>100000000</v>
      </c>
      <c r="P23" s="101">
        <v>8</v>
      </c>
      <c r="Q23" s="102">
        <v>100</v>
      </c>
      <c r="S23" s="103" t="s">
        <v>60</v>
      </c>
      <c r="T23" s="103">
        <v>0.55000000000000004</v>
      </c>
      <c r="U23" s="10">
        <v>1</v>
      </c>
      <c r="V23" s="12" t="s">
        <v>29</v>
      </c>
      <c r="W23" s="12" t="s">
        <v>29</v>
      </c>
      <c r="X23" s="12" t="s">
        <v>29</v>
      </c>
      <c r="Y23" s="12" t="s">
        <v>29</v>
      </c>
      <c r="Z23" s="12" t="s">
        <v>29</v>
      </c>
      <c r="AA23" s="11">
        <v>3</v>
      </c>
      <c r="AB23" s="12">
        <v>1</v>
      </c>
      <c r="AC23" s="12">
        <v>0</v>
      </c>
      <c r="AD23" s="12">
        <v>0</v>
      </c>
      <c r="AE23" s="13">
        <v>60000000</v>
      </c>
      <c r="AF23" s="100">
        <v>100000000</v>
      </c>
      <c r="AG23" s="101">
        <v>8</v>
      </c>
      <c r="AH23" s="102">
        <v>100</v>
      </c>
      <c r="AJ23" s="103" t="s">
        <v>60</v>
      </c>
      <c r="AK23" s="103">
        <v>6.8000000000000005E-2</v>
      </c>
      <c r="AL23" s="10">
        <v>1</v>
      </c>
      <c r="AM23" s="12" t="s">
        <v>29</v>
      </c>
      <c r="AN23" s="12" t="s">
        <v>29</v>
      </c>
      <c r="AO23" s="12" t="s">
        <v>29</v>
      </c>
      <c r="AP23" s="12" t="s">
        <v>29</v>
      </c>
      <c r="AQ23" s="12" t="s">
        <v>29</v>
      </c>
      <c r="AR23" s="11">
        <v>12</v>
      </c>
      <c r="AS23" s="12">
        <v>7</v>
      </c>
      <c r="AT23" s="12">
        <v>0</v>
      </c>
      <c r="AU23" s="12">
        <v>0</v>
      </c>
      <c r="AV23" s="13">
        <v>240000000</v>
      </c>
      <c r="AW23" s="100">
        <v>250000000</v>
      </c>
      <c r="AX23" s="101">
        <v>8.4</v>
      </c>
      <c r="AY23" s="102">
        <v>105</v>
      </c>
    </row>
    <row r="24" spans="1:51" x14ac:dyDescent="0.2">
      <c r="B24" s="103"/>
      <c r="C24" s="103"/>
      <c r="D24" s="10">
        <v>2</v>
      </c>
      <c r="E24" s="12" t="s">
        <v>29</v>
      </c>
      <c r="F24" s="12" t="s">
        <v>29</v>
      </c>
      <c r="G24" s="12" t="s">
        <v>29</v>
      </c>
      <c r="H24" s="12" t="s">
        <v>29</v>
      </c>
      <c r="I24" s="12" t="s">
        <v>29</v>
      </c>
      <c r="J24" s="11">
        <v>6</v>
      </c>
      <c r="K24" s="12">
        <v>2</v>
      </c>
      <c r="L24" s="12">
        <v>0</v>
      </c>
      <c r="M24" s="12">
        <v>0</v>
      </c>
      <c r="N24" s="13">
        <v>120000000</v>
      </c>
      <c r="O24" s="100"/>
      <c r="P24" s="101"/>
      <c r="Q24" s="102"/>
      <c r="S24" s="103"/>
      <c r="T24" s="103"/>
      <c r="U24" s="10">
        <v>2</v>
      </c>
      <c r="V24" s="12" t="s">
        <v>29</v>
      </c>
      <c r="W24" s="12" t="s">
        <v>29</v>
      </c>
      <c r="X24" s="12" t="s">
        <v>29</v>
      </c>
      <c r="Y24" s="12" t="s">
        <v>29</v>
      </c>
      <c r="Z24" s="12" t="s">
        <v>29</v>
      </c>
      <c r="AA24" s="11">
        <v>7</v>
      </c>
      <c r="AB24" s="12">
        <v>3</v>
      </c>
      <c r="AC24" s="12">
        <v>0</v>
      </c>
      <c r="AD24" s="12">
        <v>0</v>
      </c>
      <c r="AE24" s="13">
        <v>140000000</v>
      </c>
      <c r="AF24" s="100"/>
      <c r="AG24" s="101"/>
      <c r="AH24" s="102"/>
      <c r="AJ24" s="103"/>
      <c r="AK24" s="103"/>
      <c r="AL24" s="10">
        <v>2</v>
      </c>
      <c r="AM24" s="12" t="s">
        <v>29</v>
      </c>
      <c r="AN24" s="12" t="s">
        <v>29</v>
      </c>
      <c r="AO24" s="12" t="s">
        <v>29</v>
      </c>
      <c r="AP24" s="12" t="s">
        <v>29</v>
      </c>
      <c r="AQ24" s="12" t="s">
        <v>29</v>
      </c>
      <c r="AR24" s="11">
        <v>13</v>
      </c>
      <c r="AS24" s="12">
        <v>4</v>
      </c>
      <c r="AT24" s="12">
        <v>1</v>
      </c>
      <c r="AU24" s="12">
        <v>1</v>
      </c>
      <c r="AV24" s="13">
        <v>260000000</v>
      </c>
      <c r="AW24" s="100"/>
      <c r="AX24" s="101"/>
      <c r="AY24" s="102"/>
    </row>
    <row r="27" spans="1:51" ht="20" x14ac:dyDescent="0.2">
      <c r="A27" s="17" t="s">
        <v>39</v>
      </c>
      <c r="B27" s="17"/>
      <c r="C27" s="17"/>
      <c r="D27" s="17"/>
      <c r="E27" s="17"/>
    </row>
    <row r="29" spans="1:51" x14ac:dyDescent="0.2">
      <c r="B29" s="3" t="s">
        <v>36</v>
      </c>
      <c r="C29" s="3"/>
      <c r="D29" s="4"/>
      <c r="E29" s="4"/>
      <c r="F29" s="4"/>
      <c r="H29" s="3" t="s">
        <v>37</v>
      </c>
      <c r="I29" s="3"/>
      <c r="J29" s="4"/>
      <c r="K29" s="4"/>
      <c r="L29" s="4"/>
      <c r="M29" s="4"/>
      <c r="N29" s="4"/>
      <c r="O29" s="4"/>
      <c r="Q29" s="3" t="s">
        <v>38</v>
      </c>
      <c r="R29" s="3"/>
      <c r="S29" s="4"/>
      <c r="T29" s="4"/>
      <c r="U29" s="4"/>
      <c r="V29" s="4"/>
      <c r="W29" s="4"/>
      <c r="X29" s="4"/>
    </row>
    <row r="30" spans="1:51" x14ac:dyDescent="0.2">
      <c r="B30" s="105" t="s">
        <v>8</v>
      </c>
      <c r="C30" s="111" t="s">
        <v>9</v>
      </c>
      <c r="D30" s="111"/>
      <c r="E30" s="111"/>
      <c r="F30" s="111"/>
      <c r="H30" s="105" t="s">
        <v>40</v>
      </c>
      <c r="I30" s="111" t="s">
        <v>9</v>
      </c>
      <c r="J30" s="111"/>
      <c r="K30" s="111"/>
      <c r="L30" s="111"/>
      <c r="M30" s="111"/>
      <c r="N30" s="111"/>
      <c r="O30" s="111"/>
      <c r="Q30" s="105" t="s">
        <v>43</v>
      </c>
      <c r="R30" s="111" t="s">
        <v>9</v>
      </c>
      <c r="S30" s="111"/>
      <c r="T30" s="111"/>
      <c r="U30" s="111"/>
      <c r="V30" s="111"/>
      <c r="W30" s="111"/>
      <c r="X30" s="111"/>
    </row>
    <row r="31" spans="1:51" x14ac:dyDescent="0.2">
      <c r="B31" s="105"/>
      <c r="C31" s="107" t="s">
        <v>10</v>
      </c>
      <c r="D31" s="107" t="s">
        <v>11</v>
      </c>
      <c r="E31" s="107" t="s">
        <v>53</v>
      </c>
      <c r="F31" s="107" t="s">
        <v>12</v>
      </c>
      <c r="H31" s="105"/>
      <c r="I31" s="107" t="s">
        <v>10</v>
      </c>
      <c r="J31" s="107" t="s">
        <v>11</v>
      </c>
      <c r="K31" s="107" t="s">
        <v>53</v>
      </c>
      <c r="L31" s="107" t="s">
        <v>12</v>
      </c>
      <c r="M31" s="107" t="s">
        <v>41</v>
      </c>
      <c r="N31" s="107" t="s">
        <v>42</v>
      </c>
      <c r="O31" s="107" t="s">
        <v>25</v>
      </c>
      <c r="Q31" s="105"/>
      <c r="R31" s="107" t="s">
        <v>10</v>
      </c>
      <c r="S31" s="107" t="s">
        <v>11</v>
      </c>
      <c r="T31" s="107" t="s">
        <v>53</v>
      </c>
      <c r="U31" s="107" t="s">
        <v>12</v>
      </c>
      <c r="V31" s="107" t="s">
        <v>44</v>
      </c>
      <c r="W31" s="107" t="s">
        <v>45</v>
      </c>
      <c r="X31" s="107" t="s">
        <v>25</v>
      </c>
    </row>
    <row r="32" spans="1:51" x14ac:dyDescent="0.2">
      <c r="B32" s="105"/>
      <c r="C32" s="107"/>
      <c r="D32" s="107"/>
      <c r="E32" s="107"/>
      <c r="F32" s="107"/>
      <c r="H32" s="105"/>
      <c r="I32" s="107"/>
      <c r="J32" s="107"/>
      <c r="K32" s="107"/>
      <c r="L32" s="107"/>
      <c r="M32" s="107"/>
      <c r="N32" s="107"/>
      <c r="O32" s="107"/>
      <c r="Q32" s="105"/>
      <c r="R32" s="107"/>
      <c r="S32" s="107"/>
      <c r="T32" s="107"/>
      <c r="U32" s="107"/>
      <c r="V32" s="107"/>
      <c r="W32" s="107"/>
      <c r="X32" s="107"/>
    </row>
    <row r="33" spans="2:35" x14ac:dyDescent="0.2">
      <c r="B33" s="105"/>
      <c r="C33" s="107"/>
      <c r="D33" s="107"/>
      <c r="E33" s="107"/>
      <c r="F33" s="107"/>
      <c r="H33" s="105"/>
      <c r="I33" s="107"/>
      <c r="J33" s="107"/>
      <c r="K33" s="107"/>
      <c r="L33" s="107"/>
      <c r="M33" s="107"/>
      <c r="N33" s="107"/>
      <c r="O33" s="107"/>
      <c r="Q33" s="105"/>
      <c r="R33" s="107"/>
      <c r="S33" s="107"/>
      <c r="T33" s="107"/>
      <c r="U33" s="107"/>
      <c r="V33" s="107"/>
      <c r="W33" s="107"/>
      <c r="X33" s="107"/>
      <c r="AI33" s="99"/>
    </row>
    <row r="34" spans="2:35" x14ac:dyDescent="0.2">
      <c r="B34" s="110" t="s">
        <v>13</v>
      </c>
      <c r="C34" s="10" t="s">
        <v>61</v>
      </c>
      <c r="D34" s="14" t="s">
        <v>14</v>
      </c>
      <c r="E34" s="15">
        <v>92.667678833007812</v>
      </c>
      <c r="F34" s="112" t="s">
        <v>15</v>
      </c>
      <c r="H34" s="110" t="s">
        <v>13</v>
      </c>
      <c r="I34" s="10" t="s">
        <v>61</v>
      </c>
      <c r="J34" s="14" t="s">
        <v>14</v>
      </c>
      <c r="K34" s="15">
        <v>92.667678833007812</v>
      </c>
      <c r="L34" s="112" t="s">
        <v>15</v>
      </c>
      <c r="M34" s="100" t="s">
        <v>15</v>
      </c>
      <c r="N34" s="112" t="s">
        <v>15</v>
      </c>
      <c r="O34" s="112" t="s">
        <v>15</v>
      </c>
      <c r="Q34" s="110" t="s">
        <v>13</v>
      </c>
      <c r="R34" s="10" t="s">
        <v>61</v>
      </c>
      <c r="S34" s="14" t="s">
        <v>14</v>
      </c>
      <c r="T34" s="15">
        <v>91.667678833007798</v>
      </c>
      <c r="U34" s="112" t="s">
        <v>15</v>
      </c>
      <c r="V34" s="100" t="s">
        <v>15</v>
      </c>
      <c r="W34" s="112" t="s">
        <v>15</v>
      </c>
      <c r="X34" s="112" t="s">
        <v>15</v>
      </c>
      <c r="AI34" s="99"/>
    </row>
    <row r="35" spans="2:35" x14ac:dyDescent="0.2">
      <c r="B35" s="110"/>
      <c r="C35" s="10" t="s">
        <v>62</v>
      </c>
      <c r="D35" s="14" t="s">
        <v>14</v>
      </c>
      <c r="E35" s="15">
        <v>92.765625</v>
      </c>
      <c r="F35" s="112"/>
      <c r="H35" s="110"/>
      <c r="I35" s="10" t="s">
        <v>62</v>
      </c>
      <c r="J35" s="14" t="s">
        <v>14</v>
      </c>
      <c r="K35" s="15">
        <v>92.765625</v>
      </c>
      <c r="L35" s="112"/>
      <c r="M35" s="100"/>
      <c r="N35" s="112"/>
      <c r="O35" s="112"/>
      <c r="Q35" s="110"/>
      <c r="R35" s="10" t="s">
        <v>62</v>
      </c>
      <c r="S35" s="14" t="s">
        <v>14</v>
      </c>
      <c r="T35" s="15">
        <v>92.235624999999999</v>
      </c>
      <c r="U35" s="112"/>
      <c r="V35" s="100"/>
      <c r="W35" s="112"/>
      <c r="X35" s="112"/>
      <c r="AI35" s="99"/>
    </row>
    <row r="36" spans="2:35" x14ac:dyDescent="0.2">
      <c r="B36" s="110"/>
      <c r="C36" s="10" t="s">
        <v>63</v>
      </c>
      <c r="D36" s="14" t="s">
        <v>14</v>
      </c>
      <c r="E36" s="15">
        <v>92.667678833007812</v>
      </c>
      <c r="F36" s="112"/>
      <c r="H36" s="110"/>
      <c r="I36" s="10" t="s">
        <v>63</v>
      </c>
      <c r="J36" s="14" t="s">
        <v>14</v>
      </c>
      <c r="K36" s="15">
        <v>92.667678833007812</v>
      </c>
      <c r="L36" s="112"/>
      <c r="M36" s="100"/>
      <c r="N36" s="112"/>
      <c r="O36" s="112"/>
      <c r="Q36" s="110"/>
      <c r="R36" s="10" t="s">
        <v>63</v>
      </c>
      <c r="S36" s="14" t="s">
        <v>14</v>
      </c>
      <c r="T36" s="15">
        <v>92.667678833007798</v>
      </c>
      <c r="U36" s="112"/>
      <c r="V36" s="100"/>
      <c r="W36" s="112"/>
      <c r="X36" s="112"/>
      <c r="AI36" s="99"/>
    </row>
    <row r="37" spans="2:35" x14ac:dyDescent="0.2">
      <c r="B37" s="110" t="s">
        <v>54</v>
      </c>
      <c r="C37" s="10" t="s">
        <v>61</v>
      </c>
      <c r="D37" s="14" t="s">
        <v>14</v>
      </c>
      <c r="E37" s="15">
        <v>61.030143737792969</v>
      </c>
      <c r="F37" s="112" t="s">
        <v>15</v>
      </c>
      <c r="H37" s="110" t="s">
        <v>54</v>
      </c>
      <c r="I37" s="10" t="s">
        <v>61</v>
      </c>
      <c r="J37" s="14" t="s">
        <v>14</v>
      </c>
      <c r="K37" s="15">
        <v>61.030143737792969</v>
      </c>
      <c r="L37" s="112" t="s">
        <v>15</v>
      </c>
      <c r="M37" s="100" t="s">
        <v>15</v>
      </c>
      <c r="N37" s="112" t="s">
        <v>15</v>
      </c>
      <c r="O37" s="112" t="s">
        <v>15</v>
      </c>
      <c r="Q37" s="110" t="s">
        <v>54</v>
      </c>
      <c r="R37" s="10" t="s">
        <v>61</v>
      </c>
      <c r="S37" s="14" t="s">
        <v>14</v>
      </c>
      <c r="T37" s="15">
        <v>92.030143737792898</v>
      </c>
      <c r="U37" s="112" t="s">
        <v>15</v>
      </c>
      <c r="V37" s="100" t="s">
        <v>15</v>
      </c>
      <c r="W37" s="112" t="s">
        <v>15</v>
      </c>
      <c r="X37" s="112" t="s">
        <v>15</v>
      </c>
      <c r="AI37" s="99"/>
    </row>
    <row r="38" spans="2:35" x14ac:dyDescent="0.2">
      <c r="B38" s="110"/>
      <c r="C38" s="10" t="s">
        <v>62</v>
      </c>
      <c r="D38" s="14" t="s">
        <v>14</v>
      </c>
      <c r="E38" s="15">
        <v>93.059471130371094</v>
      </c>
      <c r="F38" s="112"/>
      <c r="H38" s="110"/>
      <c r="I38" s="10" t="s">
        <v>62</v>
      </c>
      <c r="J38" s="14" t="s">
        <v>14</v>
      </c>
      <c r="K38" s="15">
        <v>93.059471130371094</v>
      </c>
      <c r="L38" s="112"/>
      <c r="M38" s="100"/>
      <c r="N38" s="112"/>
      <c r="O38" s="112"/>
      <c r="Q38" s="110"/>
      <c r="R38" s="10" t="s">
        <v>62</v>
      </c>
      <c r="S38" s="14" t="s">
        <v>14</v>
      </c>
      <c r="T38" s="15">
        <v>92.059471130370994</v>
      </c>
      <c r="U38" s="112"/>
      <c r="V38" s="100"/>
      <c r="W38" s="112"/>
      <c r="X38" s="112"/>
      <c r="AI38" s="99"/>
    </row>
    <row r="39" spans="2:35" x14ac:dyDescent="0.2">
      <c r="B39" s="110"/>
      <c r="C39" s="10" t="s">
        <v>63</v>
      </c>
      <c r="D39" s="14" t="s">
        <v>14</v>
      </c>
      <c r="E39" s="15">
        <v>93.059471130371094</v>
      </c>
      <c r="F39" s="112"/>
      <c r="H39" s="110"/>
      <c r="I39" s="10" t="s">
        <v>63</v>
      </c>
      <c r="J39" s="14" t="s">
        <v>14</v>
      </c>
      <c r="K39" s="15">
        <v>93.059471130371094</v>
      </c>
      <c r="L39" s="112"/>
      <c r="M39" s="100"/>
      <c r="N39" s="112"/>
      <c r="O39" s="112"/>
      <c r="Q39" s="110"/>
      <c r="R39" s="10" t="s">
        <v>63</v>
      </c>
      <c r="S39" s="14" t="s">
        <v>14</v>
      </c>
      <c r="T39" s="15">
        <v>92.0129471130371</v>
      </c>
      <c r="U39" s="112"/>
      <c r="V39" s="100"/>
      <c r="W39" s="112"/>
      <c r="X39" s="112"/>
      <c r="AI39" s="99"/>
    </row>
    <row r="40" spans="2:35" x14ac:dyDescent="0.2">
      <c r="B40" s="110" t="s">
        <v>55</v>
      </c>
      <c r="C40" s="10">
        <v>1</v>
      </c>
      <c r="D40" s="14">
        <v>34.08599853515625</v>
      </c>
      <c r="E40" s="15">
        <v>81.501487731933594</v>
      </c>
      <c r="F40" s="101">
        <v>33.647333780924477</v>
      </c>
      <c r="H40" s="110" t="s">
        <v>64</v>
      </c>
      <c r="I40" s="10">
        <v>1</v>
      </c>
      <c r="J40" s="14">
        <v>32.292999267578125</v>
      </c>
      <c r="K40" s="15">
        <v>81.501487731933594</v>
      </c>
      <c r="L40" s="101">
        <v>32.093332926432289</v>
      </c>
      <c r="M40" s="100">
        <v>2518.7314746793472</v>
      </c>
      <c r="N40" s="101">
        <v>3.4011818692522824</v>
      </c>
      <c r="O40" s="110">
        <v>104</v>
      </c>
      <c r="Q40" s="110" t="s">
        <v>55</v>
      </c>
      <c r="R40" s="10">
        <v>1</v>
      </c>
      <c r="S40" s="14">
        <v>32.047000885009766</v>
      </c>
      <c r="T40" s="15">
        <v>81.501487731933594</v>
      </c>
      <c r="U40" s="101">
        <v>32.063666025797524</v>
      </c>
      <c r="V40" s="100">
        <v>2567.2998218676084</v>
      </c>
      <c r="W40" s="101">
        <v>3.4094765906733997</v>
      </c>
      <c r="X40" s="110">
        <v>114</v>
      </c>
      <c r="AI40" s="99"/>
    </row>
    <row r="41" spans="2:35" x14ac:dyDescent="0.2">
      <c r="B41" s="110"/>
      <c r="C41" s="10">
        <v>2</v>
      </c>
      <c r="D41" s="14">
        <v>34.262001037597656</v>
      </c>
      <c r="E41" s="15">
        <v>81.599441528320312</v>
      </c>
      <c r="F41" s="101"/>
      <c r="H41" s="110"/>
      <c r="I41" s="10">
        <v>2</v>
      </c>
      <c r="J41" s="14">
        <v>31.388999938964844</v>
      </c>
      <c r="K41" s="15">
        <v>81.403541564941406</v>
      </c>
      <c r="L41" s="101"/>
      <c r="M41" s="100"/>
      <c r="N41" s="101"/>
      <c r="O41" s="110"/>
      <c r="Q41" s="110"/>
      <c r="R41" s="10">
        <v>2</v>
      </c>
      <c r="S41" s="14">
        <v>32.141998291015625</v>
      </c>
      <c r="T41" s="15">
        <v>81.305587768554688</v>
      </c>
      <c r="U41" s="101"/>
      <c r="V41" s="100"/>
      <c r="W41" s="101"/>
      <c r="X41" s="110"/>
    </row>
    <row r="42" spans="2:35" x14ac:dyDescent="0.2">
      <c r="B42" s="110"/>
      <c r="C42" s="10">
        <v>3</v>
      </c>
      <c r="D42" s="14">
        <v>32.594001770019531</v>
      </c>
      <c r="E42" s="15">
        <v>81.501487731933594</v>
      </c>
      <c r="F42" s="101"/>
      <c r="H42" s="110"/>
      <c r="I42" s="10">
        <v>3</v>
      </c>
      <c r="J42" s="14">
        <v>32.597999572753906</v>
      </c>
      <c r="K42" s="15">
        <v>81.403541564941406</v>
      </c>
      <c r="L42" s="101"/>
      <c r="M42" s="100"/>
      <c r="N42" s="101"/>
      <c r="O42" s="110"/>
      <c r="Q42" s="110"/>
      <c r="R42" s="10">
        <v>3</v>
      </c>
      <c r="S42" s="14">
        <v>32.001998901367188</v>
      </c>
      <c r="T42" s="15">
        <v>81.501487731933594</v>
      </c>
      <c r="U42" s="101"/>
      <c r="V42" s="100"/>
      <c r="W42" s="101"/>
      <c r="X42" s="110"/>
    </row>
    <row r="43" spans="2:35" x14ac:dyDescent="0.2">
      <c r="B43" s="110" t="s">
        <v>56</v>
      </c>
      <c r="C43" s="10">
        <v>1</v>
      </c>
      <c r="D43" s="14">
        <v>29.694999694824219</v>
      </c>
      <c r="E43" s="15">
        <v>81.599441528320312</v>
      </c>
      <c r="F43" s="101">
        <v>29.748666763305664</v>
      </c>
      <c r="H43" s="110" t="s">
        <v>65</v>
      </c>
      <c r="I43" s="10">
        <v>1</v>
      </c>
      <c r="J43" s="14">
        <v>28.621999740600586</v>
      </c>
      <c r="K43" s="15">
        <v>81.599441528320312</v>
      </c>
      <c r="L43" s="101">
        <v>28.715333302815754</v>
      </c>
      <c r="M43" s="100">
        <v>22164.307560936883</v>
      </c>
      <c r="N43" s="101">
        <v>4.3456541679763605</v>
      </c>
      <c r="O43" s="110">
        <v>103</v>
      </c>
      <c r="Q43" s="110" t="s">
        <v>56</v>
      </c>
      <c r="R43" s="10">
        <v>1</v>
      </c>
      <c r="S43" s="14">
        <v>29.818000793457031</v>
      </c>
      <c r="T43" s="15">
        <v>81.501487731933594</v>
      </c>
      <c r="U43" s="101">
        <v>29.865999857584637</v>
      </c>
      <c r="V43" s="100">
        <v>10566.554182725382</v>
      </c>
      <c r="W43" s="101">
        <v>4.0239333843357841</v>
      </c>
      <c r="X43" s="110">
        <v>101</v>
      </c>
    </row>
    <row r="44" spans="2:35" x14ac:dyDescent="0.2">
      <c r="B44" s="110"/>
      <c r="C44" s="10">
        <v>2</v>
      </c>
      <c r="D44" s="14">
        <v>29.60099983215332</v>
      </c>
      <c r="E44" s="15">
        <v>81.599441528320312</v>
      </c>
      <c r="F44" s="101"/>
      <c r="H44" s="110"/>
      <c r="I44" s="10">
        <v>2</v>
      </c>
      <c r="J44" s="14">
        <v>28.698999404907227</v>
      </c>
      <c r="K44" s="15">
        <v>81.501487731933594</v>
      </c>
      <c r="L44" s="101"/>
      <c r="M44" s="100"/>
      <c r="N44" s="101"/>
      <c r="O44" s="110"/>
      <c r="Q44" s="110"/>
      <c r="R44" s="10">
        <v>2</v>
      </c>
      <c r="S44" s="14">
        <v>29.813999176025391</v>
      </c>
      <c r="T44" s="15">
        <v>81.501487731933594</v>
      </c>
      <c r="U44" s="101"/>
      <c r="V44" s="100"/>
      <c r="W44" s="101"/>
      <c r="X44" s="110"/>
    </row>
    <row r="45" spans="2:35" x14ac:dyDescent="0.2">
      <c r="B45" s="110"/>
      <c r="C45" s="10">
        <v>3</v>
      </c>
      <c r="D45" s="14">
        <v>29.950000762939453</v>
      </c>
      <c r="E45" s="15">
        <v>81.599441528320312</v>
      </c>
      <c r="F45" s="101"/>
      <c r="H45" s="110"/>
      <c r="I45" s="10">
        <v>3</v>
      </c>
      <c r="J45" s="14">
        <v>28.825000762939453</v>
      </c>
      <c r="K45" s="15">
        <v>81.599441528320312</v>
      </c>
      <c r="L45" s="101"/>
      <c r="M45" s="100"/>
      <c r="N45" s="101"/>
      <c r="O45" s="110"/>
      <c r="Q45" s="110"/>
      <c r="R45" s="10">
        <v>3</v>
      </c>
      <c r="S45" s="14">
        <v>29.965999603271484</v>
      </c>
      <c r="T45" s="15">
        <v>81.501487731933594</v>
      </c>
      <c r="U45" s="101"/>
      <c r="V45" s="100"/>
      <c r="W45" s="101"/>
      <c r="X45" s="110"/>
    </row>
    <row r="46" spans="2:35" x14ac:dyDescent="0.2">
      <c r="B46" s="110" t="s">
        <v>57</v>
      </c>
      <c r="C46" s="10">
        <v>1</v>
      </c>
      <c r="D46" s="14">
        <v>26.555999755859375</v>
      </c>
      <c r="E46" s="15">
        <v>81.6973876953125</v>
      </c>
      <c r="F46" s="101">
        <v>26.591999689737957</v>
      </c>
      <c r="H46" s="110" t="s">
        <v>66</v>
      </c>
      <c r="I46" s="10">
        <v>1</v>
      </c>
      <c r="J46" s="14">
        <v>25.465000152587891</v>
      </c>
      <c r="K46" s="15">
        <v>81.501487731933594</v>
      </c>
      <c r="L46" s="101">
        <v>25.424666722615559</v>
      </c>
      <c r="M46" s="100">
        <v>184377.77579935087</v>
      </c>
      <c r="N46" s="101">
        <v>5.2657085716558862</v>
      </c>
      <c r="O46" s="110">
        <v>100</v>
      </c>
      <c r="Q46" s="110" t="s">
        <v>57</v>
      </c>
      <c r="R46" s="10">
        <v>1</v>
      </c>
      <c r="S46" s="14">
        <v>27.152000427246094</v>
      </c>
      <c r="T46" s="15">
        <v>81.501487731933594</v>
      </c>
      <c r="U46" s="101">
        <v>27.158666610717773</v>
      </c>
      <c r="V46" s="100">
        <v>60379.653912710055</v>
      </c>
      <c r="W46" s="101">
        <v>4.7808906193821592</v>
      </c>
      <c r="X46" s="110">
        <v>96</v>
      </c>
    </row>
    <row r="47" spans="2:35" x14ac:dyDescent="0.2">
      <c r="B47" s="110"/>
      <c r="C47" s="10">
        <v>2</v>
      </c>
      <c r="D47" s="14">
        <v>26.520999908447266</v>
      </c>
      <c r="E47" s="15">
        <v>81.599441528320312</v>
      </c>
      <c r="F47" s="101"/>
      <c r="H47" s="110"/>
      <c r="I47" s="10">
        <v>2</v>
      </c>
      <c r="J47" s="14">
        <v>25.496999740600586</v>
      </c>
      <c r="K47" s="15">
        <v>81.599441528320312</v>
      </c>
      <c r="L47" s="101"/>
      <c r="M47" s="100"/>
      <c r="N47" s="101"/>
      <c r="O47" s="110"/>
      <c r="Q47" s="110"/>
      <c r="R47" s="10">
        <v>2</v>
      </c>
      <c r="S47" s="14">
        <v>27.146999359130859</v>
      </c>
      <c r="T47" s="15">
        <v>81.599441528320312</v>
      </c>
      <c r="U47" s="101"/>
      <c r="V47" s="100"/>
      <c r="W47" s="101"/>
      <c r="X47" s="110"/>
    </row>
    <row r="48" spans="2:35" x14ac:dyDescent="0.2">
      <c r="B48" s="110"/>
      <c r="C48" s="10">
        <v>3</v>
      </c>
      <c r="D48" s="14">
        <v>26.698999404907227</v>
      </c>
      <c r="E48" s="15">
        <v>81.403541564941406</v>
      </c>
      <c r="F48" s="101"/>
      <c r="H48" s="110"/>
      <c r="I48" s="10">
        <v>3</v>
      </c>
      <c r="J48" s="14">
        <v>25.312000274658203</v>
      </c>
      <c r="K48" s="15">
        <v>81.599441528320312</v>
      </c>
      <c r="L48" s="101"/>
      <c r="M48" s="100"/>
      <c r="N48" s="101"/>
      <c r="O48" s="110"/>
      <c r="Q48" s="110"/>
      <c r="R48" s="10">
        <v>3</v>
      </c>
      <c r="S48" s="14">
        <v>27.177000045776367</v>
      </c>
      <c r="T48" s="15">
        <v>81.599441528320312</v>
      </c>
      <c r="U48" s="101"/>
      <c r="V48" s="100"/>
      <c r="W48" s="101"/>
      <c r="X48" s="110"/>
    </row>
    <row r="49" spans="1:51" x14ac:dyDescent="0.2">
      <c r="B49" s="110" t="s">
        <v>58</v>
      </c>
      <c r="C49" s="10">
        <v>1</v>
      </c>
      <c r="D49" s="14">
        <v>22.482999801635742</v>
      </c>
      <c r="E49" s="15">
        <v>81.599441528320312</v>
      </c>
      <c r="F49" s="101">
        <v>22.590333302815754</v>
      </c>
      <c r="H49" s="110" t="s">
        <v>67</v>
      </c>
      <c r="I49" s="10">
        <v>1</v>
      </c>
      <c r="J49" s="14">
        <v>21.819999694824219</v>
      </c>
      <c r="K49" s="15">
        <v>81.305587768554688</v>
      </c>
      <c r="L49" s="101">
        <v>21.790999730428059</v>
      </c>
      <c r="M49" s="100">
        <v>1912776.4920651026</v>
      </c>
      <c r="N49" s="101">
        <v>6.2816642256813573</v>
      </c>
      <c r="O49" s="110">
        <v>101</v>
      </c>
      <c r="Q49" s="110" t="s">
        <v>58</v>
      </c>
      <c r="R49" s="10">
        <v>1</v>
      </c>
      <c r="S49" s="14">
        <v>23.709999084472656</v>
      </c>
      <c r="T49" s="15">
        <v>81.501487731933594</v>
      </c>
      <c r="U49" s="101">
        <v>23.650333404541016</v>
      </c>
      <c r="V49" s="100">
        <v>577834.61582421139</v>
      </c>
      <c r="W49" s="101">
        <v>5.7618035551806157</v>
      </c>
      <c r="X49" s="110">
        <v>96</v>
      </c>
    </row>
    <row r="50" spans="1:51" x14ac:dyDescent="0.2">
      <c r="B50" s="110"/>
      <c r="C50" s="10">
        <v>2</v>
      </c>
      <c r="D50" s="14">
        <v>22.603000640869141</v>
      </c>
      <c r="E50" s="15">
        <v>81.599441528320312</v>
      </c>
      <c r="F50" s="101"/>
      <c r="H50" s="110"/>
      <c r="I50" s="10">
        <v>2</v>
      </c>
      <c r="J50" s="14">
        <v>21.875999450683594</v>
      </c>
      <c r="K50" s="15">
        <v>81.501487731933594</v>
      </c>
      <c r="L50" s="101"/>
      <c r="M50" s="100"/>
      <c r="N50" s="101"/>
      <c r="O50" s="110"/>
      <c r="Q50" s="110"/>
      <c r="R50" s="10">
        <v>2</v>
      </c>
      <c r="S50" s="14">
        <v>23.66200065612793</v>
      </c>
      <c r="T50" s="15">
        <v>81.501487731933594</v>
      </c>
      <c r="U50" s="101"/>
      <c r="V50" s="100"/>
      <c r="W50" s="101"/>
      <c r="X50" s="110"/>
    </row>
    <row r="51" spans="1:51" x14ac:dyDescent="0.2">
      <c r="B51" s="110"/>
      <c r="C51" s="10">
        <v>3</v>
      </c>
      <c r="D51" s="14">
        <v>22.684999465942383</v>
      </c>
      <c r="E51" s="15">
        <v>81.501487731933594</v>
      </c>
      <c r="F51" s="101"/>
      <c r="H51" s="110"/>
      <c r="I51" s="10">
        <v>3</v>
      </c>
      <c r="J51" s="14">
        <v>21.677000045776367</v>
      </c>
      <c r="K51" s="15">
        <v>81.599441528320312</v>
      </c>
      <c r="L51" s="101"/>
      <c r="M51" s="100"/>
      <c r="N51" s="101"/>
      <c r="O51" s="110"/>
      <c r="Q51" s="110"/>
      <c r="R51" s="10">
        <v>3</v>
      </c>
      <c r="S51" s="14">
        <v>23.579000473022461</v>
      </c>
      <c r="T51" s="15">
        <v>81.501487731933594</v>
      </c>
      <c r="U51" s="101"/>
      <c r="V51" s="100"/>
      <c r="W51" s="101"/>
      <c r="X51" s="110"/>
    </row>
    <row r="52" spans="1:51" x14ac:dyDescent="0.2">
      <c r="B52" s="110" t="s">
        <v>59</v>
      </c>
      <c r="C52" s="10">
        <v>1</v>
      </c>
      <c r="D52" s="14">
        <v>19.184999465942383</v>
      </c>
      <c r="E52" s="15">
        <v>81.501487731933594</v>
      </c>
      <c r="F52" s="101">
        <v>19.197999318440754</v>
      </c>
      <c r="H52" s="110" t="s">
        <v>68</v>
      </c>
      <c r="I52" s="10">
        <v>1</v>
      </c>
      <c r="J52" s="14">
        <v>18.517000198364258</v>
      </c>
      <c r="K52" s="15">
        <v>81.501487731933594</v>
      </c>
      <c r="L52" s="101">
        <v>18.597667058308918</v>
      </c>
      <c r="M52" s="100">
        <v>14945296.694823563</v>
      </c>
      <c r="N52" s="101">
        <v>7.1745045410979946</v>
      </c>
      <c r="O52" s="110">
        <v>99</v>
      </c>
      <c r="Q52" s="110" t="s">
        <v>59</v>
      </c>
      <c r="R52" s="10">
        <v>1</v>
      </c>
      <c r="S52" s="14">
        <v>20.180000305175781</v>
      </c>
      <c r="T52" s="15">
        <v>81.403541564941406</v>
      </c>
      <c r="U52" s="101">
        <v>20.097333272298176</v>
      </c>
      <c r="V52" s="100">
        <v>5691217.0209315</v>
      </c>
      <c r="W52" s="101">
        <v>6.7552051467040846</v>
      </c>
      <c r="X52" s="110">
        <v>97</v>
      </c>
    </row>
    <row r="53" spans="1:51" x14ac:dyDescent="0.2">
      <c r="B53" s="110"/>
      <c r="C53" s="10">
        <v>2</v>
      </c>
      <c r="D53" s="14">
        <v>19.226999282836914</v>
      </c>
      <c r="E53" s="15">
        <v>81.501487731933594</v>
      </c>
      <c r="F53" s="101"/>
      <c r="H53" s="110"/>
      <c r="I53" s="10">
        <v>2</v>
      </c>
      <c r="J53" s="14">
        <v>18.610000610351562</v>
      </c>
      <c r="K53" s="15">
        <v>81.599441528320312</v>
      </c>
      <c r="L53" s="101"/>
      <c r="M53" s="100"/>
      <c r="N53" s="101"/>
      <c r="O53" s="110"/>
      <c r="Q53" s="110"/>
      <c r="R53" s="10">
        <v>2</v>
      </c>
      <c r="S53" s="14">
        <v>20.077999114990234</v>
      </c>
      <c r="T53" s="15">
        <v>81.501487731933594</v>
      </c>
      <c r="U53" s="101"/>
      <c r="V53" s="100"/>
      <c r="W53" s="101"/>
      <c r="X53" s="110"/>
    </row>
    <row r="54" spans="1:51" x14ac:dyDescent="0.2">
      <c r="B54" s="110"/>
      <c r="C54" s="10">
        <v>3</v>
      </c>
      <c r="D54" s="14">
        <v>19.181999206542969</v>
      </c>
      <c r="E54" s="15">
        <v>81.501487731933594</v>
      </c>
      <c r="F54" s="101"/>
      <c r="H54" s="110"/>
      <c r="I54" s="10">
        <v>3</v>
      </c>
      <c r="J54" s="14">
        <v>18.666000366210938</v>
      </c>
      <c r="K54" s="15">
        <v>81.403541564941406</v>
      </c>
      <c r="L54" s="101"/>
      <c r="M54" s="100"/>
      <c r="N54" s="101"/>
      <c r="O54" s="110"/>
      <c r="Q54" s="110"/>
      <c r="R54" s="10">
        <v>3</v>
      </c>
      <c r="S54" s="14">
        <v>20.034000396728516</v>
      </c>
      <c r="T54" s="15">
        <v>81.501487731933594</v>
      </c>
      <c r="U54" s="101"/>
      <c r="V54" s="100"/>
      <c r="W54" s="101"/>
      <c r="X54" s="110"/>
    </row>
    <row r="55" spans="1:51" x14ac:dyDescent="0.2">
      <c r="B55" s="110" t="s">
        <v>60</v>
      </c>
      <c r="C55" s="10">
        <v>1</v>
      </c>
      <c r="D55" s="14">
        <v>15.744999885559082</v>
      </c>
      <c r="E55" s="15">
        <v>81.305587768554688</v>
      </c>
      <c r="F55" s="101">
        <v>15.741999944051107</v>
      </c>
      <c r="H55" s="110" t="s">
        <v>69</v>
      </c>
      <c r="I55" s="10">
        <v>1</v>
      </c>
      <c r="J55" s="14">
        <v>16.777999877929688</v>
      </c>
      <c r="K55" s="15">
        <v>81.501487731933594</v>
      </c>
      <c r="L55" s="101">
        <v>16.844666798909504</v>
      </c>
      <c r="M55" s="100">
        <v>46199247.840442292</v>
      </c>
      <c r="N55" s="101">
        <v>7.6646349049629539</v>
      </c>
      <c r="O55" s="110">
        <v>93</v>
      </c>
      <c r="Q55" s="110" t="s">
        <v>60</v>
      </c>
      <c r="R55" s="10">
        <v>1</v>
      </c>
      <c r="S55" s="14">
        <v>16.589000701904297</v>
      </c>
      <c r="T55" s="15">
        <v>81.599441528320312</v>
      </c>
      <c r="U55" s="101">
        <v>16.628334045410156</v>
      </c>
      <c r="V55" s="100">
        <v>53103175.587448232</v>
      </c>
      <c r="W55" s="101">
        <v>7.725120492811568</v>
      </c>
      <c r="X55" s="110">
        <v>97</v>
      </c>
    </row>
    <row r="56" spans="1:51" x14ac:dyDescent="0.2">
      <c r="B56" s="110"/>
      <c r="C56" s="10">
        <v>2</v>
      </c>
      <c r="D56" s="14">
        <v>15.807999610900879</v>
      </c>
      <c r="E56" s="15">
        <v>81.305587768554688</v>
      </c>
      <c r="F56" s="101"/>
      <c r="H56" s="110"/>
      <c r="I56" s="10">
        <v>2</v>
      </c>
      <c r="J56" s="14">
        <v>16.86400032043457</v>
      </c>
      <c r="K56" s="15">
        <v>81.599441528320312</v>
      </c>
      <c r="L56" s="101"/>
      <c r="M56" s="100"/>
      <c r="N56" s="101"/>
      <c r="O56" s="110"/>
      <c r="Q56" s="110"/>
      <c r="R56" s="10">
        <v>2</v>
      </c>
      <c r="S56" s="14">
        <v>16.66200065612793</v>
      </c>
      <c r="T56" s="15">
        <v>81.501487731933594</v>
      </c>
      <c r="U56" s="101"/>
      <c r="V56" s="100"/>
      <c r="W56" s="101"/>
      <c r="X56" s="110"/>
    </row>
    <row r="57" spans="1:51" x14ac:dyDescent="0.2">
      <c r="B57" s="110"/>
      <c r="C57" s="10">
        <v>3</v>
      </c>
      <c r="D57" s="14">
        <v>15.673000335693359</v>
      </c>
      <c r="E57" s="15">
        <v>81.403541564941406</v>
      </c>
      <c r="F57" s="101"/>
      <c r="H57" s="110"/>
      <c r="I57" s="10">
        <v>3</v>
      </c>
      <c r="J57" s="14">
        <v>16.892000198364258</v>
      </c>
      <c r="K57" s="15">
        <v>81.599441528320312</v>
      </c>
      <c r="L57" s="101"/>
      <c r="M57" s="100"/>
      <c r="N57" s="101"/>
      <c r="O57" s="110"/>
      <c r="Q57" s="110"/>
      <c r="R57" s="10">
        <v>3</v>
      </c>
      <c r="S57" s="14">
        <v>16.634000778198242</v>
      </c>
      <c r="T57" s="15">
        <v>81.501487731933594</v>
      </c>
      <c r="U57" s="101"/>
      <c r="V57" s="100"/>
      <c r="W57" s="101"/>
      <c r="X57" s="110"/>
    </row>
    <row r="58" spans="1:51" x14ac:dyDescent="0.2">
      <c r="B58" s="16" t="s">
        <v>16</v>
      </c>
      <c r="C58" s="6"/>
      <c r="D58" s="6"/>
      <c r="E58" s="6"/>
      <c r="F58" s="6"/>
      <c r="H58" s="16" t="s">
        <v>16</v>
      </c>
      <c r="Q58" s="16" t="s">
        <v>16</v>
      </c>
    </row>
    <row r="59" spans="1:51" x14ac:dyDescent="0.2">
      <c r="B59" s="16" t="s">
        <v>17</v>
      </c>
      <c r="C59" s="6"/>
      <c r="D59" s="6"/>
      <c r="E59" s="6"/>
      <c r="F59" s="6"/>
    </row>
    <row r="62" spans="1:51" ht="20" x14ac:dyDescent="0.2">
      <c r="A62" s="17" t="s">
        <v>46</v>
      </c>
      <c r="B62" s="17"/>
      <c r="C62" s="17"/>
      <c r="D62" s="17"/>
    </row>
    <row r="64" spans="1:51" x14ac:dyDescent="0.2">
      <c r="B64" s="3" t="s">
        <v>36</v>
      </c>
      <c r="C64" s="3"/>
      <c r="D64" s="4"/>
      <c r="E64" s="3"/>
      <c r="F64" s="3"/>
      <c r="G64" s="3"/>
      <c r="H64" s="3"/>
      <c r="I64" s="3"/>
      <c r="J64" s="3"/>
      <c r="K64" s="3"/>
      <c r="L64" s="3"/>
      <c r="M64" s="5"/>
      <c r="N64" s="6"/>
      <c r="O64" s="6"/>
      <c r="P64" s="6"/>
      <c r="Q64" s="6"/>
      <c r="S64" s="3" t="s">
        <v>37</v>
      </c>
      <c r="T64" s="3"/>
      <c r="U64" s="4"/>
      <c r="V64" s="3"/>
      <c r="W64" s="3"/>
      <c r="X64" s="3"/>
      <c r="Y64" s="3"/>
      <c r="Z64" s="3"/>
      <c r="AA64" s="3"/>
      <c r="AB64" s="3"/>
      <c r="AC64" s="3"/>
      <c r="AD64" s="5"/>
      <c r="AE64" s="6"/>
      <c r="AF64" s="6"/>
      <c r="AG64" s="6"/>
      <c r="AH64" s="6"/>
      <c r="AJ64" s="3" t="s">
        <v>38</v>
      </c>
      <c r="AK64" s="3"/>
      <c r="AL64" s="4"/>
      <c r="AM64" s="3"/>
      <c r="AN64" s="3"/>
      <c r="AO64" s="3"/>
      <c r="AP64" s="3"/>
      <c r="AQ64" s="3"/>
      <c r="AR64" s="3"/>
      <c r="AS64" s="3"/>
      <c r="AT64" s="3"/>
      <c r="AU64" s="5"/>
      <c r="AV64" s="6"/>
      <c r="AW64" s="6"/>
      <c r="AX64" s="6"/>
      <c r="AY64" s="6"/>
    </row>
    <row r="65" spans="2:51" x14ac:dyDescent="0.2">
      <c r="B65" s="105" t="s">
        <v>19</v>
      </c>
      <c r="C65" s="105"/>
      <c r="D65" s="107" t="s">
        <v>20</v>
      </c>
      <c r="E65" s="108" t="s">
        <v>21</v>
      </c>
      <c r="F65" s="108"/>
      <c r="G65" s="108"/>
      <c r="H65" s="108"/>
      <c r="I65" s="108"/>
      <c r="J65" s="108"/>
      <c r="K65" s="108"/>
      <c r="L65" s="108"/>
      <c r="M65" s="108"/>
      <c r="N65" s="104" t="s">
        <v>22</v>
      </c>
      <c r="O65" s="104" t="s">
        <v>47</v>
      </c>
      <c r="P65" s="105" t="s">
        <v>48</v>
      </c>
      <c r="Q65" s="105" t="s">
        <v>25</v>
      </c>
      <c r="S65" s="105" t="s">
        <v>19</v>
      </c>
      <c r="T65" s="107" t="s">
        <v>30</v>
      </c>
      <c r="U65" s="107" t="s">
        <v>20</v>
      </c>
      <c r="V65" s="108" t="s">
        <v>21</v>
      </c>
      <c r="W65" s="108"/>
      <c r="X65" s="108"/>
      <c r="Y65" s="108"/>
      <c r="Z65" s="108"/>
      <c r="AA65" s="108"/>
      <c r="AB65" s="108"/>
      <c r="AC65" s="108"/>
      <c r="AD65" s="108"/>
      <c r="AE65" s="104" t="s">
        <v>22</v>
      </c>
      <c r="AF65" s="104" t="s">
        <v>31</v>
      </c>
      <c r="AG65" s="105" t="s">
        <v>32</v>
      </c>
      <c r="AH65" s="105" t="s">
        <v>25</v>
      </c>
      <c r="AJ65" s="105" t="s">
        <v>19</v>
      </c>
      <c r="AK65" s="107" t="s">
        <v>33</v>
      </c>
      <c r="AL65" s="107" t="s">
        <v>20</v>
      </c>
      <c r="AM65" s="108" t="s">
        <v>21</v>
      </c>
      <c r="AN65" s="108"/>
      <c r="AO65" s="108"/>
      <c r="AP65" s="108"/>
      <c r="AQ65" s="108"/>
      <c r="AR65" s="108"/>
      <c r="AS65" s="108"/>
      <c r="AT65" s="108"/>
      <c r="AU65" s="108"/>
      <c r="AV65" s="104" t="s">
        <v>22</v>
      </c>
      <c r="AW65" s="104" t="s">
        <v>34</v>
      </c>
      <c r="AX65" s="105" t="s">
        <v>35</v>
      </c>
      <c r="AY65" s="105" t="s">
        <v>25</v>
      </c>
    </row>
    <row r="66" spans="2:51" x14ac:dyDescent="0.2">
      <c r="B66" s="105"/>
      <c r="C66" s="105"/>
      <c r="D66" s="107"/>
      <c r="E66" s="108"/>
      <c r="F66" s="108"/>
      <c r="G66" s="108"/>
      <c r="H66" s="108"/>
      <c r="I66" s="108"/>
      <c r="J66" s="108"/>
      <c r="K66" s="108"/>
      <c r="L66" s="108"/>
      <c r="M66" s="108"/>
      <c r="N66" s="104"/>
      <c r="O66" s="104"/>
      <c r="P66" s="105"/>
      <c r="Q66" s="105"/>
      <c r="S66" s="105"/>
      <c r="T66" s="107"/>
      <c r="U66" s="107"/>
      <c r="V66" s="108"/>
      <c r="W66" s="108"/>
      <c r="X66" s="108"/>
      <c r="Y66" s="108"/>
      <c r="Z66" s="108"/>
      <c r="AA66" s="108"/>
      <c r="AB66" s="108"/>
      <c r="AC66" s="108"/>
      <c r="AD66" s="108"/>
      <c r="AE66" s="104"/>
      <c r="AF66" s="104"/>
      <c r="AG66" s="105"/>
      <c r="AH66" s="105"/>
      <c r="AJ66" s="105"/>
      <c r="AK66" s="107"/>
      <c r="AL66" s="107"/>
      <c r="AM66" s="108"/>
      <c r="AN66" s="108"/>
      <c r="AO66" s="108"/>
      <c r="AP66" s="108"/>
      <c r="AQ66" s="108"/>
      <c r="AR66" s="108"/>
      <c r="AS66" s="108"/>
      <c r="AT66" s="108"/>
      <c r="AU66" s="108"/>
      <c r="AV66" s="104"/>
      <c r="AW66" s="104"/>
      <c r="AX66" s="105"/>
      <c r="AY66" s="105"/>
    </row>
    <row r="67" spans="2:51" ht="18" x14ac:dyDescent="0.2">
      <c r="B67" s="105"/>
      <c r="C67" s="105"/>
      <c r="D67" s="107"/>
      <c r="E67" s="98" t="s">
        <v>26</v>
      </c>
      <c r="F67" s="98" t="s">
        <v>112</v>
      </c>
      <c r="G67" s="98" t="s">
        <v>113</v>
      </c>
      <c r="H67" s="98" t="s">
        <v>114</v>
      </c>
      <c r="I67" s="98" t="s">
        <v>115</v>
      </c>
      <c r="J67" s="98" t="s">
        <v>116</v>
      </c>
      <c r="K67" s="98" t="s">
        <v>117</v>
      </c>
      <c r="L67" s="98" t="s">
        <v>118</v>
      </c>
      <c r="M67" s="98" t="s">
        <v>119</v>
      </c>
      <c r="N67" s="104"/>
      <c r="O67" s="104"/>
      <c r="P67" s="105"/>
      <c r="Q67" s="105"/>
      <c r="S67" s="105"/>
      <c r="T67" s="107"/>
      <c r="U67" s="107"/>
      <c r="V67" s="98" t="s">
        <v>26</v>
      </c>
      <c r="W67" s="98" t="s">
        <v>112</v>
      </c>
      <c r="X67" s="98" t="s">
        <v>113</v>
      </c>
      <c r="Y67" s="98" t="s">
        <v>114</v>
      </c>
      <c r="Z67" s="98" t="s">
        <v>115</v>
      </c>
      <c r="AA67" s="98" t="s">
        <v>116</v>
      </c>
      <c r="AB67" s="98" t="s">
        <v>117</v>
      </c>
      <c r="AC67" s="98" t="s">
        <v>118</v>
      </c>
      <c r="AD67" s="98" t="s">
        <v>119</v>
      </c>
      <c r="AE67" s="104"/>
      <c r="AF67" s="104"/>
      <c r="AG67" s="105"/>
      <c r="AH67" s="105"/>
      <c r="AJ67" s="105"/>
      <c r="AK67" s="107"/>
      <c r="AL67" s="107"/>
      <c r="AM67" s="98" t="s">
        <v>26</v>
      </c>
      <c r="AN67" s="98" t="s">
        <v>112</v>
      </c>
      <c r="AO67" s="98" t="s">
        <v>113</v>
      </c>
      <c r="AP67" s="98" t="s">
        <v>114</v>
      </c>
      <c r="AQ67" s="98" t="s">
        <v>115</v>
      </c>
      <c r="AR67" s="98" t="s">
        <v>116</v>
      </c>
      <c r="AS67" s="98" t="s">
        <v>117</v>
      </c>
      <c r="AT67" s="98" t="s">
        <v>118</v>
      </c>
      <c r="AU67" s="98" t="s">
        <v>119</v>
      </c>
      <c r="AV67" s="104"/>
      <c r="AW67" s="104"/>
      <c r="AX67" s="105"/>
      <c r="AY67" s="105"/>
    </row>
    <row r="68" spans="2:51" x14ac:dyDescent="0.2">
      <c r="B68" s="103" t="s">
        <v>13</v>
      </c>
      <c r="C68" s="103"/>
      <c r="D68" s="10">
        <v>1</v>
      </c>
      <c r="E68" s="1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3" t="s">
        <v>27</v>
      </c>
      <c r="O68" s="100" t="s">
        <v>15</v>
      </c>
      <c r="P68" s="100" t="s">
        <v>15</v>
      </c>
      <c r="Q68" s="106" t="s">
        <v>28</v>
      </c>
      <c r="S68" s="103" t="s">
        <v>13</v>
      </c>
      <c r="T68" s="103">
        <v>0.75</v>
      </c>
      <c r="U68" s="10">
        <v>1</v>
      </c>
      <c r="V68" s="11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3" t="s">
        <v>27</v>
      </c>
      <c r="AF68" s="100" t="s">
        <v>15</v>
      </c>
      <c r="AG68" s="100" t="s">
        <v>15</v>
      </c>
      <c r="AH68" s="106" t="s">
        <v>28</v>
      </c>
      <c r="AJ68" s="103" t="s">
        <v>13</v>
      </c>
      <c r="AK68" s="103">
        <v>0.04</v>
      </c>
      <c r="AL68" s="10">
        <v>1</v>
      </c>
      <c r="AM68" s="11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3" t="s">
        <v>27</v>
      </c>
      <c r="AW68" s="100" t="s">
        <v>15</v>
      </c>
      <c r="AX68" s="100" t="s">
        <v>15</v>
      </c>
      <c r="AY68" s="106" t="s">
        <v>28</v>
      </c>
    </row>
    <row r="69" spans="2:51" x14ac:dyDescent="0.2">
      <c r="B69" s="103"/>
      <c r="C69" s="103"/>
      <c r="D69" s="10">
        <v>2</v>
      </c>
      <c r="E69" s="1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3" t="s">
        <v>27</v>
      </c>
      <c r="O69" s="100"/>
      <c r="P69" s="100"/>
      <c r="Q69" s="100"/>
      <c r="S69" s="103"/>
      <c r="T69" s="103"/>
      <c r="U69" s="10">
        <v>2</v>
      </c>
      <c r="V69" s="11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3" t="s">
        <v>27</v>
      </c>
      <c r="AF69" s="100"/>
      <c r="AG69" s="100"/>
      <c r="AH69" s="100"/>
      <c r="AJ69" s="103"/>
      <c r="AK69" s="103"/>
      <c r="AL69" s="10">
        <v>2</v>
      </c>
      <c r="AM69" s="11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3" t="s">
        <v>27</v>
      </c>
      <c r="AW69" s="100"/>
      <c r="AX69" s="100"/>
      <c r="AY69" s="100"/>
    </row>
    <row r="70" spans="2:51" x14ac:dyDescent="0.2">
      <c r="B70" s="103" t="s">
        <v>54</v>
      </c>
      <c r="C70" s="103"/>
      <c r="D70" s="10">
        <v>1</v>
      </c>
      <c r="E70" s="1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3" t="s">
        <v>27</v>
      </c>
      <c r="O70" s="100" t="s">
        <v>27</v>
      </c>
      <c r="P70" s="101" t="s">
        <v>49</v>
      </c>
      <c r="Q70" s="110" t="s">
        <v>28</v>
      </c>
      <c r="S70" s="103" t="s">
        <v>54</v>
      </c>
      <c r="T70" s="103">
        <v>0.75</v>
      </c>
      <c r="U70" s="10">
        <v>1</v>
      </c>
      <c r="V70" s="11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3" t="s">
        <v>27</v>
      </c>
      <c r="AF70" s="100">
        <v>300</v>
      </c>
      <c r="AG70" s="101">
        <v>2.48</v>
      </c>
      <c r="AH70" s="110">
        <v>108</v>
      </c>
      <c r="AJ70" s="103" t="s">
        <v>54</v>
      </c>
      <c r="AK70" s="103">
        <v>4.4999999999999998E-2</v>
      </c>
      <c r="AL70" s="10">
        <v>1</v>
      </c>
      <c r="AM70" s="11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3" t="s">
        <v>27</v>
      </c>
      <c r="AW70" s="100">
        <v>200</v>
      </c>
      <c r="AX70" s="101">
        <v>2.2999999999999998</v>
      </c>
      <c r="AY70" s="110">
        <v>100</v>
      </c>
    </row>
    <row r="71" spans="2:51" x14ac:dyDescent="0.2">
      <c r="B71" s="103"/>
      <c r="C71" s="103"/>
      <c r="D71" s="10">
        <v>2</v>
      </c>
      <c r="E71" s="1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3" t="s">
        <v>27</v>
      </c>
      <c r="O71" s="100"/>
      <c r="P71" s="101"/>
      <c r="Q71" s="110"/>
      <c r="S71" s="103"/>
      <c r="T71" s="103"/>
      <c r="U71" s="10">
        <v>2</v>
      </c>
      <c r="V71" s="11">
        <v>2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3">
        <v>400</v>
      </c>
      <c r="AF71" s="100"/>
      <c r="AG71" s="101"/>
      <c r="AH71" s="110"/>
      <c r="AJ71" s="103"/>
      <c r="AK71" s="103"/>
      <c r="AL71" s="10">
        <v>2</v>
      </c>
      <c r="AM71" s="11">
        <v>1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3">
        <v>200</v>
      </c>
      <c r="AW71" s="100"/>
      <c r="AX71" s="101"/>
      <c r="AY71" s="110"/>
    </row>
    <row r="72" spans="2:51" x14ac:dyDescent="0.2">
      <c r="B72" s="103" t="s">
        <v>55</v>
      </c>
      <c r="C72" s="103"/>
      <c r="D72" s="10">
        <v>1</v>
      </c>
      <c r="E72" s="11">
        <v>2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3">
        <v>400</v>
      </c>
      <c r="O72" s="100">
        <v>400</v>
      </c>
      <c r="P72" s="101">
        <v>2.6</v>
      </c>
      <c r="Q72" s="102">
        <v>86.666666666666671</v>
      </c>
      <c r="S72" s="103" t="s">
        <v>55</v>
      </c>
      <c r="T72" s="103">
        <v>0.82</v>
      </c>
      <c r="U72" s="10">
        <v>1</v>
      </c>
      <c r="V72" s="11">
        <v>4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3">
        <v>800</v>
      </c>
      <c r="AF72" s="100">
        <v>700</v>
      </c>
      <c r="AG72" s="101">
        <v>2.85</v>
      </c>
      <c r="AH72" s="102">
        <v>110</v>
      </c>
      <c r="AJ72" s="103" t="s">
        <v>55</v>
      </c>
      <c r="AK72" s="103">
        <v>4.9000000000000002E-2</v>
      </c>
      <c r="AL72" s="10">
        <v>1</v>
      </c>
      <c r="AM72" s="11">
        <v>3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3">
        <v>600</v>
      </c>
      <c r="AW72" s="100">
        <v>800</v>
      </c>
      <c r="AX72" s="101">
        <v>2.9</v>
      </c>
      <c r="AY72" s="102">
        <v>112</v>
      </c>
    </row>
    <row r="73" spans="2:51" x14ac:dyDescent="0.2">
      <c r="B73" s="103"/>
      <c r="C73" s="103"/>
      <c r="D73" s="10">
        <v>2</v>
      </c>
      <c r="E73" s="11">
        <v>2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3">
        <v>400</v>
      </c>
      <c r="O73" s="100"/>
      <c r="P73" s="101"/>
      <c r="Q73" s="102"/>
      <c r="S73" s="103"/>
      <c r="T73" s="103"/>
      <c r="U73" s="10">
        <v>2</v>
      </c>
      <c r="V73" s="11">
        <v>3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3">
        <v>600</v>
      </c>
      <c r="AF73" s="100"/>
      <c r="AG73" s="101"/>
      <c r="AH73" s="102"/>
      <c r="AJ73" s="103"/>
      <c r="AK73" s="103"/>
      <c r="AL73" s="10">
        <v>2</v>
      </c>
      <c r="AM73" s="11">
        <v>5</v>
      </c>
      <c r="AN73" s="12">
        <v>1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3">
        <v>1000</v>
      </c>
      <c r="AW73" s="100"/>
      <c r="AX73" s="101"/>
      <c r="AY73" s="102"/>
    </row>
    <row r="74" spans="2:51" x14ac:dyDescent="0.2">
      <c r="B74" s="103" t="s">
        <v>56</v>
      </c>
      <c r="C74" s="103"/>
      <c r="D74" s="10">
        <v>1</v>
      </c>
      <c r="E74" s="11">
        <v>27</v>
      </c>
      <c r="F74" s="12">
        <v>3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3">
        <v>5400</v>
      </c>
      <c r="O74" s="100">
        <v>4400</v>
      </c>
      <c r="P74" s="101">
        <v>3.64</v>
      </c>
      <c r="Q74" s="102">
        <v>91</v>
      </c>
      <c r="S74" s="103" t="s">
        <v>56</v>
      </c>
      <c r="T74" s="103">
        <v>0.82</v>
      </c>
      <c r="U74" s="10">
        <v>1</v>
      </c>
      <c r="V74" s="11">
        <v>19</v>
      </c>
      <c r="W74" s="12">
        <v>2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3">
        <v>3800</v>
      </c>
      <c r="AF74" s="100">
        <v>3800</v>
      </c>
      <c r="AG74" s="101">
        <v>3.58</v>
      </c>
      <c r="AH74" s="102">
        <v>98</v>
      </c>
      <c r="AJ74" s="103" t="s">
        <v>56</v>
      </c>
      <c r="AK74" s="103">
        <v>4.8000000000000001E-2</v>
      </c>
      <c r="AL74" s="10">
        <v>1</v>
      </c>
      <c r="AM74" s="11">
        <v>28</v>
      </c>
      <c r="AN74" s="12">
        <v>4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3">
        <v>5600</v>
      </c>
      <c r="AW74" s="100">
        <v>5800</v>
      </c>
      <c r="AX74" s="101">
        <v>3.76</v>
      </c>
      <c r="AY74" s="102">
        <v>103</v>
      </c>
    </row>
    <row r="75" spans="2:51" x14ac:dyDescent="0.2">
      <c r="B75" s="103"/>
      <c r="C75" s="103"/>
      <c r="D75" s="10">
        <v>2</v>
      </c>
      <c r="E75" s="11">
        <v>17</v>
      </c>
      <c r="F75" s="12">
        <v>4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3">
        <v>3400</v>
      </c>
      <c r="O75" s="100"/>
      <c r="P75" s="101"/>
      <c r="Q75" s="102"/>
      <c r="S75" s="103"/>
      <c r="T75" s="103"/>
      <c r="U75" s="10">
        <v>2</v>
      </c>
      <c r="V75" s="11">
        <v>19</v>
      </c>
      <c r="W75" s="12">
        <v>2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3">
        <v>3800</v>
      </c>
      <c r="AF75" s="100"/>
      <c r="AG75" s="101"/>
      <c r="AH75" s="102"/>
      <c r="AJ75" s="103"/>
      <c r="AK75" s="103"/>
      <c r="AL75" s="10">
        <v>2</v>
      </c>
      <c r="AM75" s="11">
        <v>30</v>
      </c>
      <c r="AN75" s="12">
        <v>1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3">
        <v>6000</v>
      </c>
      <c r="AW75" s="100"/>
      <c r="AX75" s="101"/>
      <c r="AY75" s="102"/>
    </row>
    <row r="76" spans="2:51" x14ac:dyDescent="0.2">
      <c r="B76" s="103" t="s">
        <v>57</v>
      </c>
      <c r="C76" s="103"/>
      <c r="D76" s="10">
        <v>1</v>
      </c>
      <c r="E76" s="12" t="s">
        <v>29</v>
      </c>
      <c r="F76" s="11">
        <v>16</v>
      </c>
      <c r="G76" s="12">
        <v>3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3">
        <v>32000</v>
      </c>
      <c r="O76" s="100">
        <v>36000</v>
      </c>
      <c r="P76" s="101">
        <v>4.5599999999999996</v>
      </c>
      <c r="Q76" s="102">
        <v>91.199999999999989</v>
      </c>
      <c r="S76" s="103" t="s">
        <v>57</v>
      </c>
      <c r="T76" s="103">
        <v>0.85</v>
      </c>
      <c r="U76" s="10">
        <v>1</v>
      </c>
      <c r="V76" s="12" t="s">
        <v>29</v>
      </c>
      <c r="W76" s="12" t="s">
        <v>29</v>
      </c>
      <c r="X76" s="11">
        <v>6</v>
      </c>
      <c r="Y76" s="12">
        <v>2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3">
        <v>120000</v>
      </c>
      <c r="AF76" s="100">
        <v>110000</v>
      </c>
      <c r="AG76" s="101">
        <v>5.04</v>
      </c>
      <c r="AH76" s="102">
        <v>111</v>
      </c>
      <c r="AJ76" s="103" t="s">
        <v>57</v>
      </c>
      <c r="AK76" s="103">
        <v>4.1000000000000002E-2</v>
      </c>
      <c r="AL76" s="10">
        <v>1</v>
      </c>
      <c r="AM76" s="12" t="s">
        <v>29</v>
      </c>
      <c r="AN76" s="11">
        <v>25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3">
        <v>50000</v>
      </c>
      <c r="AW76" s="100">
        <v>61000</v>
      </c>
      <c r="AX76" s="101">
        <v>4.79</v>
      </c>
      <c r="AY76" s="102">
        <v>105</v>
      </c>
    </row>
    <row r="77" spans="2:51" x14ac:dyDescent="0.2">
      <c r="B77" s="103"/>
      <c r="C77" s="103"/>
      <c r="D77" s="10">
        <v>2</v>
      </c>
      <c r="E77" s="12" t="s">
        <v>29</v>
      </c>
      <c r="F77" s="11">
        <v>20</v>
      </c>
      <c r="G77" s="12">
        <v>2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3">
        <v>40000</v>
      </c>
      <c r="O77" s="100"/>
      <c r="P77" s="101"/>
      <c r="Q77" s="102"/>
      <c r="S77" s="103"/>
      <c r="T77" s="103"/>
      <c r="U77" s="10">
        <v>2</v>
      </c>
      <c r="V77" s="12" t="s">
        <v>29</v>
      </c>
      <c r="W77" s="12" t="s">
        <v>29</v>
      </c>
      <c r="X77" s="11">
        <v>5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3">
        <v>100000</v>
      </c>
      <c r="AF77" s="100"/>
      <c r="AG77" s="101"/>
      <c r="AH77" s="102"/>
      <c r="AJ77" s="103"/>
      <c r="AK77" s="103"/>
      <c r="AL77" s="10">
        <v>2</v>
      </c>
      <c r="AM77" s="12" t="s">
        <v>29</v>
      </c>
      <c r="AN77" s="11">
        <v>36</v>
      </c>
      <c r="AO77" s="12">
        <v>1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3">
        <v>72000</v>
      </c>
      <c r="AW77" s="100"/>
      <c r="AX77" s="101"/>
      <c r="AY77" s="102"/>
    </row>
    <row r="78" spans="2:51" x14ac:dyDescent="0.2">
      <c r="B78" s="103" t="s">
        <v>58</v>
      </c>
      <c r="C78" s="103"/>
      <c r="D78" s="10">
        <v>1</v>
      </c>
      <c r="E78" s="12" t="s">
        <v>29</v>
      </c>
      <c r="F78" s="12" t="s">
        <v>29</v>
      </c>
      <c r="G78" s="11">
        <v>15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3">
        <v>300000</v>
      </c>
      <c r="O78" s="100">
        <v>250000</v>
      </c>
      <c r="P78" s="101">
        <v>5.4</v>
      </c>
      <c r="Q78" s="102">
        <v>90</v>
      </c>
      <c r="S78" s="103" t="s">
        <v>58</v>
      </c>
      <c r="T78" s="103">
        <v>0.9</v>
      </c>
      <c r="U78" s="10">
        <v>1</v>
      </c>
      <c r="V78" s="12" t="s">
        <v>29</v>
      </c>
      <c r="W78" s="12" t="s">
        <v>29</v>
      </c>
      <c r="X78" s="11">
        <v>30</v>
      </c>
      <c r="Y78" s="12">
        <v>5</v>
      </c>
      <c r="Z78" s="12">
        <v>1</v>
      </c>
      <c r="AA78" s="12">
        <v>0</v>
      </c>
      <c r="AB78" s="12">
        <v>0</v>
      </c>
      <c r="AC78" s="12">
        <v>0</v>
      </c>
      <c r="AD78" s="12">
        <v>0</v>
      </c>
      <c r="AE78" s="13">
        <v>600000</v>
      </c>
      <c r="AF78" s="100">
        <v>530000</v>
      </c>
      <c r="AG78" s="101">
        <v>5.72</v>
      </c>
      <c r="AH78" s="102">
        <v>106</v>
      </c>
      <c r="AJ78" s="103" t="s">
        <v>58</v>
      </c>
      <c r="AK78" s="103">
        <v>5.6000000000000001E-2</v>
      </c>
      <c r="AL78" s="10">
        <v>1</v>
      </c>
      <c r="AM78" s="12" t="s">
        <v>29</v>
      </c>
      <c r="AN78" s="12" t="s">
        <v>29</v>
      </c>
      <c r="AO78" s="11">
        <v>22</v>
      </c>
      <c r="AP78" s="12">
        <v>4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3">
        <v>440000</v>
      </c>
      <c r="AW78" s="100">
        <v>540000</v>
      </c>
      <c r="AX78" s="101">
        <v>5.73</v>
      </c>
      <c r="AY78" s="102">
        <v>106</v>
      </c>
    </row>
    <row r="79" spans="2:51" x14ac:dyDescent="0.2">
      <c r="B79" s="103"/>
      <c r="C79" s="103"/>
      <c r="D79" s="10">
        <v>2</v>
      </c>
      <c r="E79" s="12" t="s">
        <v>29</v>
      </c>
      <c r="F79" s="12" t="s">
        <v>29</v>
      </c>
      <c r="G79" s="11">
        <v>10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3">
        <v>200000</v>
      </c>
      <c r="O79" s="100"/>
      <c r="P79" s="101"/>
      <c r="Q79" s="102"/>
      <c r="S79" s="103"/>
      <c r="T79" s="103"/>
      <c r="U79" s="10">
        <v>2</v>
      </c>
      <c r="V79" s="12" t="s">
        <v>29</v>
      </c>
      <c r="W79" s="12" t="s">
        <v>29</v>
      </c>
      <c r="X79" s="11">
        <v>23</v>
      </c>
      <c r="Y79" s="12">
        <v>3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3">
        <v>460000</v>
      </c>
      <c r="AF79" s="100"/>
      <c r="AG79" s="101"/>
      <c r="AH79" s="102"/>
      <c r="AJ79" s="103"/>
      <c r="AK79" s="103"/>
      <c r="AL79" s="10">
        <v>2</v>
      </c>
      <c r="AM79" s="12" t="s">
        <v>29</v>
      </c>
      <c r="AN79" s="12" t="s">
        <v>29</v>
      </c>
      <c r="AO79" s="11">
        <v>32</v>
      </c>
      <c r="AP79" s="12">
        <v>2</v>
      </c>
      <c r="AQ79" s="12">
        <v>1</v>
      </c>
      <c r="AR79" s="12">
        <v>0</v>
      </c>
      <c r="AS79" s="12">
        <v>0</v>
      </c>
      <c r="AT79" s="12">
        <v>0</v>
      </c>
      <c r="AU79" s="12">
        <v>0</v>
      </c>
      <c r="AV79" s="13">
        <v>640000</v>
      </c>
      <c r="AW79" s="100"/>
      <c r="AX79" s="101"/>
      <c r="AY79" s="102"/>
    </row>
    <row r="80" spans="2:51" x14ac:dyDescent="0.2">
      <c r="B80" s="103" t="s">
        <v>59</v>
      </c>
      <c r="C80" s="103"/>
      <c r="D80" s="10">
        <v>1</v>
      </c>
      <c r="E80" s="12" t="s">
        <v>29</v>
      </c>
      <c r="F80" s="12" t="s">
        <v>29</v>
      </c>
      <c r="G80" s="12" t="s">
        <v>29</v>
      </c>
      <c r="H80" s="11">
        <v>16</v>
      </c>
      <c r="I80" s="12">
        <v>3</v>
      </c>
      <c r="J80" s="12">
        <v>0</v>
      </c>
      <c r="K80" s="12">
        <v>0</v>
      </c>
      <c r="L80" s="12">
        <v>0</v>
      </c>
      <c r="M80" s="12">
        <v>0</v>
      </c>
      <c r="N80" s="13">
        <v>3200000</v>
      </c>
      <c r="O80" s="100">
        <v>3200000</v>
      </c>
      <c r="P80" s="101">
        <v>6.51</v>
      </c>
      <c r="Q80" s="102">
        <v>93</v>
      </c>
      <c r="S80" s="103" t="s">
        <v>59</v>
      </c>
      <c r="T80" s="103">
        <v>0.78</v>
      </c>
      <c r="U80" s="10">
        <v>1</v>
      </c>
      <c r="V80" s="12" t="s">
        <v>29</v>
      </c>
      <c r="W80" s="12" t="s">
        <v>29</v>
      </c>
      <c r="X80" s="12" t="s">
        <v>29</v>
      </c>
      <c r="Y80" s="11">
        <v>30</v>
      </c>
      <c r="Z80" s="12">
        <v>2</v>
      </c>
      <c r="AA80" s="12">
        <v>1</v>
      </c>
      <c r="AB80" s="12">
        <v>0</v>
      </c>
      <c r="AC80" s="12">
        <v>0</v>
      </c>
      <c r="AD80" s="12">
        <v>0</v>
      </c>
      <c r="AE80" s="13">
        <v>6000000</v>
      </c>
      <c r="AF80" s="100">
        <v>6900000</v>
      </c>
      <c r="AG80" s="101">
        <v>6.84</v>
      </c>
      <c r="AH80" s="102">
        <v>105</v>
      </c>
      <c r="AJ80" s="103" t="s">
        <v>59</v>
      </c>
      <c r="AK80" s="103">
        <v>4.7E-2</v>
      </c>
      <c r="AL80" s="10">
        <v>1</v>
      </c>
      <c r="AM80" s="12" t="s">
        <v>29</v>
      </c>
      <c r="AN80" s="12" t="s">
        <v>29</v>
      </c>
      <c r="AO80" s="12" t="s">
        <v>29</v>
      </c>
      <c r="AP80" s="11">
        <v>40</v>
      </c>
      <c r="AQ80" s="12">
        <v>2</v>
      </c>
      <c r="AR80" s="12">
        <v>0</v>
      </c>
      <c r="AS80" s="12">
        <v>0</v>
      </c>
      <c r="AT80" s="12">
        <v>0</v>
      </c>
      <c r="AU80" s="12">
        <v>0</v>
      </c>
      <c r="AV80" s="13">
        <v>8000000</v>
      </c>
      <c r="AW80" s="100">
        <v>7000000</v>
      </c>
      <c r="AX80" s="101">
        <v>6.85</v>
      </c>
      <c r="AY80" s="102">
        <v>105</v>
      </c>
    </row>
    <row r="81" spans="1:51" x14ac:dyDescent="0.2">
      <c r="B81" s="103"/>
      <c r="C81" s="103"/>
      <c r="D81" s="10">
        <v>2</v>
      </c>
      <c r="E81" s="12" t="s">
        <v>29</v>
      </c>
      <c r="F81" s="12" t="s">
        <v>29</v>
      </c>
      <c r="G81" s="12" t="s">
        <v>29</v>
      </c>
      <c r="H81" s="11">
        <v>16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3">
        <v>3200000</v>
      </c>
      <c r="O81" s="100"/>
      <c r="P81" s="101"/>
      <c r="Q81" s="102"/>
      <c r="S81" s="103"/>
      <c r="T81" s="103"/>
      <c r="U81" s="10">
        <v>2</v>
      </c>
      <c r="V81" s="12" t="s">
        <v>29</v>
      </c>
      <c r="W81" s="12" t="s">
        <v>29</v>
      </c>
      <c r="X81" s="12" t="s">
        <v>29</v>
      </c>
      <c r="Y81" s="11">
        <v>39</v>
      </c>
      <c r="Z81" s="12">
        <v>4</v>
      </c>
      <c r="AA81" s="12">
        <v>0</v>
      </c>
      <c r="AB81" s="12">
        <v>0</v>
      </c>
      <c r="AC81" s="12">
        <v>0</v>
      </c>
      <c r="AD81" s="12">
        <v>0</v>
      </c>
      <c r="AE81" s="13">
        <v>7800000</v>
      </c>
      <c r="AF81" s="100"/>
      <c r="AG81" s="101"/>
      <c r="AH81" s="102"/>
      <c r="AJ81" s="103"/>
      <c r="AK81" s="103"/>
      <c r="AL81" s="10">
        <v>2</v>
      </c>
      <c r="AM81" s="12" t="s">
        <v>29</v>
      </c>
      <c r="AN81" s="12" t="s">
        <v>29</v>
      </c>
      <c r="AO81" s="12" t="s">
        <v>29</v>
      </c>
      <c r="AP81" s="11">
        <v>30</v>
      </c>
      <c r="AQ81" s="12">
        <v>5</v>
      </c>
      <c r="AR81" s="12">
        <v>1</v>
      </c>
      <c r="AS81" s="12">
        <v>0</v>
      </c>
      <c r="AT81" s="12">
        <v>0</v>
      </c>
      <c r="AU81" s="12">
        <v>0</v>
      </c>
      <c r="AV81" s="13">
        <v>6000000</v>
      </c>
      <c r="AW81" s="100"/>
      <c r="AX81" s="101"/>
      <c r="AY81" s="102"/>
    </row>
    <row r="82" spans="1:51" x14ac:dyDescent="0.2">
      <c r="B82" s="103" t="s">
        <v>60</v>
      </c>
      <c r="C82" s="103"/>
      <c r="D82" s="10">
        <v>1</v>
      </c>
      <c r="E82" s="12" t="s">
        <v>29</v>
      </c>
      <c r="F82" s="12" t="s">
        <v>29</v>
      </c>
      <c r="G82" s="12" t="s">
        <v>29</v>
      </c>
      <c r="H82" s="12" t="s">
        <v>29</v>
      </c>
      <c r="I82" s="11">
        <v>19</v>
      </c>
      <c r="J82" s="12">
        <v>4</v>
      </c>
      <c r="K82" s="12">
        <v>1</v>
      </c>
      <c r="L82" s="12">
        <v>0</v>
      </c>
      <c r="M82" s="12">
        <v>0</v>
      </c>
      <c r="N82" s="13">
        <v>38000000</v>
      </c>
      <c r="O82" s="100">
        <v>42000000</v>
      </c>
      <c r="P82" s="101">
        <v>7.62</v>
      </c>
      <c r="Q82" s="102">
        <v>95.25</v>
      </c>
      <c r="S82" s="103" t="s">
        <v>60</v>
      </c>
      <c r="T82" s="103">
        <v>0.6</v>
      </c>
      <c r="U82" s="10">
        <v>1</v>
      </c>
      <c r="V82" s="12" t="s">
        <v>29</v>
      </c>
      <c r="W82" s="12" t="s">
        <v>29</v>
      </c>
      <c r="X82" s="12" t="s">
        <v>29</v>
      </c>
      <c r="Y82" s="12" t="s">
        <v>29</v>
      </c>
      <c r="Z82" s="11">
        <v>30</v>
      </c>
      <c r="AA82" s="12">
        <v>5</v>
      </c>
      <c r="AB82" s="12">
        <v>3</v>
      </c>
      <c r="AC82" s="12">
        <v>0</v>
      </c>
      <c r="AD82" s="12">
        <v>0</v>
      </c>
      <c r="AE82" s="13">
        <v>60000000</v>
      </c>
      <c r="AF82" s="100">
        <v>70000000</v>
      </c>
      <c r="AG82" s="101">
        <v>7.85</v>
      </c>
      <c r="AH82" s="102">
        <v>103</v>
      </c>
      <c r="AJ82" s="103" t="s">
        <v>60</v>
      </c>
      <c r="AK82" s="103">
        <v>3.5999999999999997E-2</v>
      </c>
      <c r="AL82" s="10">
        <v>1</v>
      </c>
      <c r="AM82" s="12" t="s">
        <v>29</v>
      </c>
      <c r="AN82" s="12" t="s">
        <v>29</v>
      </c>
      <c r="AO82" s="12" t="s">
        <v>29</v>
      </c>
      <c r="AP82" s="12" t="s">
        <v>29</v>
      </c>
      <c r="AQ82" s="11">
        <v>22</v>
      </c>
      <c r="AR82" s="12">
        <v>1</v>
      </c>
      <c r="AS82" s="12">
        <v>1</v>
      </c>
      <c r="AT82" s="12">
        <v>0</v>
      </c>
      <c r="AU82" s="12">
        <v>0</v>
      </c>
      <c r="AV82" s="13">
        <v>44000000</v>
      </c>
      <c r="AW82" s="100">
        <v>48000000</v>
      </c>
      <c r="AX82" s="101">
        <v>7.68</v>
      </c>
      <c r="AY82" s="102">
        <v>101</v>
      </c>
    </row>
    <row r="83" spans="1:51" x14ac:dyDescent="0.2">
      <c r="B83" s="103"/>
      <c r="C83" s="103"/>
      <c r="D83" s="10">
        <v>2</v>
      </c>
      <c r="E83" s="12" t="s">
        <v>29</v>
      </c>
      <c r="F83" s="12" t="s">
        <v>29</v>
      </c>
      <c r="G83" s="12" t="s">
        <v>29</v>
      </c>
      <c r="H83" s="12" t="s">
        <v>29</v>
      </c>
      <c r="I83" s="11">
        <v>23</v>
      </c>
      <c r="J83" s="12">
        <v>2</v>
      </c>
      <c r="K83" s="12">
        <v>0</v>
      </c>
      <c r="L83" s="12">
        <v>0</v>
      </c>
      <c r="M83" s="12">
        <v>0</v>
      </c>
      <c r="N83" s="13">
        <v>46000000</v>
      </c>
      <c r="O83" s="100"/>
      <c r="P83" s="101"/>
      <c r="Q83" s="102"/>
      <c r="S83" s="103"/>
      <c r="T83" s="103"/>
      <c r="U83" s="10">
        <v>2</v>
      </c>
      <c r="V83" s="12" t="s">
        <v>29</v>
      </c>
      <c r="W83" s="12" t="s">
        <v>29</v>
      </c>
      <c r="X83" s="12" t="s">
        <v>29</v>
      </c>
      <c r="Y83" s="12" t="s">
        <v>29</v>
      </c>
      <c r="Z83" s="12" t="s">
        <v>29</v>
      </c>
      <c r="AA83" s="11">
        <v>4</v>
      </c>
      <c r="AB83" s="12">
        <v>0</v>
      </c>
      <c r="AC83" s="12">
        <v>0</v>
      </c>
      <c r="AD83" s="12">
        <v>0</v>
      </c>
      <c r="AE83" s="13">
        <v>80000000</v>
      </c>
      <c r="AF83" s="100"/>
      <c r="AG83" s="101"/>
      <c r="AH83" s="102"/>
      <c r="AJ83" s="103"/>
      <c r="AK83" s="103"/>
      <c r="AL83" s="10">
        <v>2</v>
      </c>
      <c r="AM83" s="12" t="s">
        <v>29</v>
      </c>
      <c r="AN83" s="12" t="s">
        <v>29</v>
      </c>
      <c r="AO83" s="12" t="s">
        <v>29</v>
      </c>
      <c r="AP83" s="12" t="s">
        <v>29</v>
      </c>
      <c r="AQ83" s="11">
        <v>26</v>
      </c>
      <c r="AR83" s="12">
        <v>9</v>
      </c>
      <c r="AS83" s="12">
        <v>1</v>
      </c>
      <c r="AT83" s="12">
        <v>0</v>
      </c>
      <c r="AU83" s="12">
        <v>0</v>
      </c>
      <c r="AV83" s="13">
        <v>52000000</v>
      </c>
      <c r="AW83" s="100"/>
      <c r="AX83" s="101"/>
      <c r="AY83" s="102"/>
    </row>
    <row r="84" spans="1:51" x14ac:dyDescent="0.2">
      <c r="B84" s="113" t="s">
        <v>50</v>
      </c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</row>
    <row r="86" spans="1:51" ht="20" x14ac:dyDescent="0.2">
      <c r="A86" s="17" t="s">
        <v>51</v>
      </c>
      <c r="B86" s="17"/>
      <c r="C86" s="17"/>
      <c r="D86" s="17"/>
      <c r="F86" s="17"/>
      <c r="G86" s="17"/>
      <c r="H86" s="17"/>
      <c r="I86" s="17"/>
      <c r="J86" s="17"/>
    </row>
    <row r="88" spans="1:51" x14ac:dyDescent="0.2">
      <c r="B88" s="3" t="s">
        <v>36</v>
      </c>
      <c r="C88" s="3"/>
      <c r="D88" s="4"/>
      <c r="E88" s="4"/>
      <c r="F88" s="4"/>
      <c r="H88" s="3" t="s">
        <v>37</v>
      </c>
      <c r="I88" s="3"/>
      <c r="J88" s="4"/>
      <c r="K88" s="4"/>
      <c r="L88" s="4"/>
      <c r="M88" s="4"/>
      <c r="N88" s="4"/>
      <c r="O88" s="4"/>
      <c r="Q88" s="3" t="s">
        <v>38</v>
      </c>
      <c r="R88" s="3"/>
      <c r="S88" s="4"/>
      <c r="T88" s="4"/>
      <c r="U88" s="4"/>
      <c r="V88" s="4"/>
      <c r="W88" s="4"/>
      <c r="X88" s="4"/>
    </row>
    <row r="89" spans="1:51" x14ac:dyDescent="0.2">
      <c r="B89" s="105" t="s">
        <v>52</v>
      </c>
      <c r="C89" s="111" t="s">
        <v>9</v>
      </c>
      <c r="D89" s="111"/>
      <c r="E89" s="111"/>
      <c r="F89" s="111"/>
      <c r="H89" s="105" t="s">
        <v>40</v>
      </c>
      <c r="I89" s="111" t="s">
        <v>9</v>
      </c>
      <c r="J89" s="111"/>
      <c r="K89" s="111"/>
      <c r="L89" s="111"/>
      <c r="M89" s="111"/>
      <c r="N89" s="111"/>
      <c r="O89" s="111"/>
      <c r="Q89" s="105" t="s">
        <v>43</v>
      </c>
      <c r="R89" s="111" t="s">
        <v>9</v>
      </c>
      <c r="S89" s="111"/>
      <c r="T89" s="111"/>
      <c r="U89" s="111"/>
      <c r="V89" s="111"/>
      <c r="W89" s="111"/>
      <c r="X89" s="111"/>
    </row>
    <row r="90" spans="1:51" x14ac:dyDescent="0.2">
      <c r="B90" s="105"/>
      <c r="C90" s="107" t="s">
        <v>10</v>
      </c>
      <c r="D90" s="107" t="s">
        <v>11</v>
      </c>
      <c r="E90" s="107" t="s">
        <v>53</v>
      </c>
      <c r="F90" s="107" t="s">
        <v>12</v>
      </c>
      <c r="H90" s="105"/>
      <c r="I90" s="107" t="s">
        <v>10</v>
      </c>
      <c r="J90" s="107" t="s">
        <v>11</v>
      </c>
      <c r="K90" s="107" t="s">
        <v>53</v>
      </c>
      <c r="L90" s="107" t="s">
        <v>12</v>
      </c>
      <c r="M90" s="107" t="s">
        <v>41</v>
      </c>
      <c r="N90" s="107" t="s">
        <v>42</v>
      </c>
      <c r="O90" s="107" t="s">
        <v>25</v>
      </c>
      <c r="Q90" s="105"/>
      <c r="R90" s="107" t="s">
        <v>10</v>
      </c>
      <c r="S90" s="107" t="s">
        <v>11</v>
      </c>
      <c r="T90" s="107" t="s">
        <v>53</v>
      </c>
      <c r="U90" s="107" t="s">
        <v>12</v>
      </c>
      <c r="V90" s="107" t="s">
        <v>44</v>
      </c>
      <c r="W90" s="107" t="s">
        <v>45</v>
      </c>
      <c r="X90" s="107" t="s">
        <v>25</v>
      </c>
    </row>
    <row r="91" spans="1:51" x14ac:dyDescent="0.2">
      <c r="B91" s="105"/>
      <c r="C91" s="107"/>
      <c r="D91" s="107"/>
      <c r="E91" s="107"/>
      <c r="F91" s="107"/>
      <c r="H91" s="105"/>
      <c r="I91" s="107"/>
      <c r="J91" s="107"/>
      <c r="K91" s="107"/>
      <c r="L91" s="107"/>
      <c r="M91" s="107"/>
      <c r="N91" s="107"/>
      <c r="O91" s="107"/>
      <c r="Q91" s="105"/>
      <c r="R91" s="107"/>
      <c r="S91" s="107"/>
      <c r="T91" s="107"/>
      <c r="U91" s="107"/>
      <c r="V91" s="107"/>
      <c r="W91" s="107"/>
      <c r="X91" s="107"/>
    </row>
    <row r="92" spans="1:51" x14ac:dyDescent="0.2">
      <c r="B92" s="105"/>
      <c r="C92" s="107"/>
      <c r="D92" s="107"/>
      <c r="E92" s="107"/>
      <c r="F92" s="107"/>
      <c r="H92" s="105"/>
      <c r="I92" s="107"/>
      <c r="J92" s="107"/>
      <c r="K92" s="107"/>
      <c r="L92" s="107"/>
      <c r="M92" s="107"/>
      <c r="N92" s="107"/>
      <c r="O92" s="107"/>
      <c r="Q92" s="105"/>
      <c r="R92" s="107"/>
      <c r="S92" s="107"/>
      <c r="T92" s="107"/>
      <c r="U92" s="107"/>
      <c r="V92" s="107"/>
      <c r="W92" s="107"/>
      <c r="X92" s="107"/>
    </row>
    <row r="93" spans="1:51" x14ac:dyDescent="0.2">
      <c r="B93" s="110" t="s">
        <v>13</v>
      </c>
      <c r="C93" s="10" t="s">
        <v>61</v>
      </c>
      <c r="D93" s="14" t="s">
        <v>14</v>
      </c>
      <c r="E93" s="15">
        <v>92.083023071289062</v>
      </c>
      <c r="F93" s="112" t="s">
        <v>15</v>
      </c>
      <c r="H93" s="110" t="s">
        <v>13</v>
      </c>
      <c r="I93" s="10" t="s">
        <v>61</v>
      </c>
      <c r="J93" s="14" t="s">
        <v>14</v>
      </c>
      <c r="K93" s="15">
        <v>85.618034362792969</v>
      </c>
      <c r="L93" s="112" t="s">
        <v>15</v>
      </c>
      <c r="M93" s="100" t="s">
        <v>15</v>
      </c>
      <c r="N93" s="112" t="s">
        <v>15</v>
      </c>
      <c r="O93" s="112" t="s">
        <v>15</v>
      </c>
      <c r="Q93" s="110" t="s">
        <v>13</v>
      </c>
      <c r="R93" s="10" t="s">
        <v>61</v>
      </c>
      <c r="S93" s="14" t="s">
        <v>14</v>
      </c>
      <c r="T93" s="15">
        <v>92.572799682617188</v>
      </c>
      <c r="U93" s="112" t="s">
        <v>15</v>
      </c>
      <c r="V93" s="100" t="s">
        <v>15</v>
      </c>
      <c r="W93" s="112" t="s">
        <v>15</v>
      </c>
      <c r="X93" s="112" t="s">
        <v>15</v>
      </c>
    </row>
    <row r="94" spans="1:51" x14ac:dyDescent="0.2">
      <c r="B94" s="110"/>
      <c r="C94" s="10" t="s">
        <v>62</v>
      </c>
      <c r="D94" s="14" t="s">
        <v>14</v>
      </c>
      <c r="E94" s="15">
        <v>61.031490325927734</v>
      </c>
      <c r="F94" s="112"/>
      <c r="H94" s="110"/>
      <c r="I94" s="10" t="s">
        <v>62</v>
      </c>
      <c r="J94" s="14" t="s">
        <v>14</v>
      </c>
      <c r="K94" s="15">
        <v>85.813941955566406</v>
      </c>
      <c r="L94" s="112"/>
      <c r="M94" s="100"/>
      <c r="N94" s="112"/>
      <c r="O94" s="112"/>
      <c r="Q94" s="110"/>
      <c r="R94" s="10" t="s">
        <v>62</v>
      </c>
      <c r="S94" s="14" t="s">
        <v>14</v>
      </c>
      <c r="T94" s="15">
        <v>86.40167236328125</v>
      </c>
      <c r="U94" s="112"/>
      <c r="V94" s="100"/>
      <c r="W94" s="112"/>
      <c r="X94" s="112"/>
    </row>
    <row r="95" spans="1:51" x14ac:dyDescent="0.2">
      <c r="B95" s="110"/>
      <c r="C95" s="10" t="s">
        <v>63</v>
      </c>
      <c r="D95" s="14" t="s">
        <v>14</v>
      </c>
      <c r="E95" s="15">
        <v>61.129444122314453</v>
      </c>
      <c r="F95" s="112"/>
      <c r="H95" s="110"/>
      <c r="I95" s="10" t="s">
        <v>63</v>
      </c>
      <c r="J95" s="14" t="s">
        <v>14</v>
      </c>
      <c r="K95" s="15">
        <v>85.813941955566406</v>
      </c>
      <c r="L95" s="112"/>
      <c r="M95" s="100"/>
      <c r="N95" s="112"/>
      <c r="O95" s="112"/>
      <c r="Q95" s="110"/>
      <c r="R95" s="10" t="s">
        <v>63</v>
      </c>
      <c r="S95" s="14" t="s">
        <v>14</v>
      </c>
      <c r="T95" s="15">
        <v>61.129444122314453</v>
      </c>
      <c r="U95" s="112"/>
      <c r="V95" s="100"/>
      <c r="W95" s="112"/>
      <c r="X95" s="112"/>
    </row>
    <row r="96" spans="1:51" x14ac:dyDescent="0.2">
      <c r="B96" s="110" t="s">
        <v>54</v>
      </c>
      <c r="C96" s="10" t="s">
        <v>61</v>
      </c>
      <c r="D96" s="14">
        <v>35.488998413085938</v>
      </c>
      <c r="E96" s="15">
        <v>81.601905822753906</v>
      </c>
      <c r="F96" s="112" t="s">
        <v>15</v>
      </c>
      <c r="H96" s="110" t="s">
        <v>54</v>
      </c>
      <c r="I96" s="10" t="s">
        <v>61</v>
      </c>
      <c r="J96" s="14">
        <v>36.216999053955078</v>
      </c>
      <c r="K96" s="15">
        <v>81.699859619140625</v>
      </c>
      <c r="L96" s="112" t="s">
        <v>15</v>
      </c>
      <c r="M96" s="100" t="s">
        <v>15</v>
      </c>
      <c r="N96" s="112" t="s">
        <v>15</v>
      </c>
      <c r="O96" s="112" t="s">
        <v>15</v>
      </c>
      <c r="Q96" s="110" t="s">
        <v>54</v>
      </c>
      <c r="R96" s="10" t="s">
        <v>61</v>
      </c>
      <c r="S96" s="14" t="s">
        <v>14</v>
      </c>
      <c r="T96" s="15">
        <v>61.129444122314453</v>
      </c>
      <c r="U96" s="112" t="s">
        <v>15</v>
      </c>
      <c r="V96" s="100" t="s">
        <v>15</v>
      </c>
      <c r="W96" s="112" t="s">
        <v>15</v>
      </c>
      <c r="X96" s="112" t="s">
        <v>15</v>
      </c>
    </row>
    <row r="97" spans="2:24" x14ac:dyDescent="0.2">
      <c r="B97" s="110"/>
      <c r="C97" s="10" t="s">
        <v>62</v>
      </c>
      <c r="D97" s="14" t="s">
        <v>14</v>
      </c>
      <c r="E97" s="15">
        <v>60.835578918457031</v>
      </c>
      <c r="F97" s="112"/>
      <c r="H97" s="110"/>
      <c r="I97" s="10" t="s">
        <v>62</v>
      </c>
      <c r="J97" s="14" t="s">
        <v>14</v>
      </c>
      <c r="K97" s="15">
        <v>81.503952026367188</v>
      </c>
      <c r="L97" s="112"/>
      <c r="M97" s="100"/>
      <c r="N97" s="112"/>
      <c r="O97" s="112"/>
      <c r="Q97" s="110"/>
      <c r="R97" s="10" t="s">
        <v>62</v>
      </c>
      <c r="S97" s="14">
        <v>36.432998657226562</v>
      </c>
      <c r="T97" s="15">
        <v>81.699859619140625</v>
      </c>
      <c r="U97" s="112"/>
      <c r="V97" s="100"/>
      <c r="W97" s="112"/>
      <c r="X97" s="112"/>
    </row>
    <row r="98" spans="2:24" x14ac:dyDescent="0.2">
      <c r="B98" s="110"/>
      <c r="C98" s="10" t="s">
        <v>63</v>
      </c>
      <c r="D98" s="14">
        <v>35.444999694824219</v>
      </c>
      <c r="E98" s="15">
        <v>81.503952026367188</v>
      </c>
      <c r="F98" s="112"/>
      <c r="H98" s="110"/>
      <c r="I98" s="10" t="s">
        <v>63</v>
      </c>
      <c r="J98" s="14">
        <v>35.528999328613281</v>
      </c>
      <c r="K98" s="15">
        <v>81.503952026367188</v>
      </c>
      <c r="L98" s="112"/>
      <c r="M98" s="100"/>
      <c r="N98" s="112"/>
      <c r="O98" s="112"/>
      <c r="Q98" s="110"/>
      <c r="R98" s="10" t="s">
        <v>63</v>
      </c>
      <c r="S98" s="14">
        <v>35.393001556396484</v>
      </c>
      <c r="T98" s="15">
        <v>81.405998229980469</v>
      </c>
      <c r="U98" s="112"/>
      <c r="V98" s="100"/>
      <c r="W98" s="112"/>
      <c r="X98" s="112"/>
    </row>
    <row r="99" spans="2:24" x14ac:dyDescent="0.2">
      <c r="B99" s="110" t="s">
        <v>55</v>
      </c>
      <c r="C99" s="10">
        <v>1</v>
      </c>
      <c r="D99" s="14">
        <v>32.110000610351562</v>
      </c>
      <c r="E99" s="15">
        <v>81.405998229980469</v>
      </c>
      <c r="F99" s="101">
        <v>32.332667032877602</v>
      </c>
      <c r="H99" s="110" t="s">
        <v>70</v>
      </c>
      <c r="I99" s="10">
        <v>1</v>
      </c>
      <c r="J99" s="14">
        <v>32.61199951171875</v>
      </c>
      <c r="K99" s="15">
        <v>81.601905822753906</v>
      </c>
      <c r="L99" s="101">
        <f>AVERAGE(J99:J101)</f>
        <v>32.773000081380211</v>
      </c>
      <c r="M99" s="100">
        <v>986.62090338380494</v>
      </c>
      <c r="N99" s="101">
        <v>2.9941503125533164</v>
      </c>
      <c r="O99" s="110">
        <v>100</v>
      </c>
      <c r="Q99" s="110" t="s">
        <v>55</v>
      </c>
      <c r="R99" s="10">
        <v>1</v>
      </c>
      <c r="S99" s="14">
        <v>34.234001159667969</v>
      </c>
      <c r="T99" s="15">
        <v>81.699859619140625</v>
      </c>
      <c r="U99" s="101">
        <f>AVERAGE(S99:S101)</f>
        <v>34.197667572021452</v>
      </c>
      <c r="V99" s="100">
        <v>378.26860589491406</v>
      </c>
      <c r="W99" s="101">
        <v>2.5778002988598314</v>
      </c>
      <c r="X99" s="110">
        <v>86</v>
      </c>
    </row>
    <row r="100" spans="2:24" x14ac:dyDescent="0.2">
      <c r="B100" s="110"/>
      <c r="C100" s="10">
        <v>2</v>
      </c>
      <c r="D100" s="14">
        <v>32.541000366210938</v>
      </c>
      <c r="E100" s="15">
        <v>81.601905822753906</v>
      </c>
      <c r="F100" s="101"/>
      <c r="H100" s="110"/>
      <c r="I100" s="10">
        <v>2</v>
      </c>
      <c r="J100" s="14">
        <v>33.595001220703125</v>
      </c>
      <c r="K100" s="15">
        <v>81.601905822753906</v>
      </c>
      <c r="L100" s="101"/>
      <c r="M100" s="100"/>
      <c r="N100" s="101"/>
      <c r="O100" s="110"/>
      <c r="Q100" s="110"/>
      <c r="R100" s="10">
        <v>2</v>
      </c>
      <c r="S100" s="14">
        <v>34.200001159667899</v>
      </c>
      <c r="T100" s="15">
        <v>79.055091857910156</v>
      </c>
      <c r="U100" s="101"/>
      <c r="V100" s="100"/>
      <c r="W100" s="101"/>
      <c r="X100" s="110"/>
    </row>
    <row r="101" spans="2:24" x14ac:dyDescent="0.2">
      <c r="B101" s="110"/>
      <c r="C101" s="10">
        <v>3</v>
      </c>
      <c r="D101" s="14">
        <v>32.347000122070312</v>
      </c>
      <c r="E101" s="15">
        <v>81.699859619140625</v>
      </c>
      <c r="F101" s="101"/>
      <c r="H101" s="110"/>
      <c r="I101" s="10">
        <v>3</v>
      </c>
      <c r="J101" s="14">
        <v>32.11199951171875</v>
      </c>
      <c r="K101" s="15">
        <v>81.699859619140625</v>
      </c>
      <c r="L101" s="101"/>
      <c r="M101" s="100"/>
      <c r="N101" s="101"/>
      <c r="O101" s="110"/>
      <c r="Q101" s="110"/>
      <c r="R101" s="10">
        <v>3</v>
      </c>
      <c r="S101" s="14">
        <v>34.159000396728501</v>
      </c>
      <c r="T101" s="15">
        <v>81.797813415527344</v>
      </c>
      <c r="U101" s="101"/>
      <c r="V101" s="100"/>
      <c r="W101" s="101"/>
      <c r="X101" s="110"/>
    </row>
    <row r="102" spans="2:24" x14ac:dyDescent="0.2">
      <c r="B102" s="110" t="s">
        <v>56</v>
      </c>
      <c r="C102" s="10">
        <v>1</v>
      </c>
      <c r="D102" s="14">
        <v>29.788000106811523</v>
      </c>
      <c r="E102" s="15">
        <v>81.797813415527344</v>
      </c>
      <c r="F102" s="101">
        <v>29.99566650390625</v>
      </c>
      <c r="H102" s="110" t="s">
        <v>71</v>
      </c>
      <c r="I102" s="10">
        <v>1</v>
      </c>
      <c r="J102" s="14">
        <v>29.548000335693359</v>
      </c>
      <c r="K102" s="15">
        <v>81.601905822753906</v>
      </c>
      <c r="L102" s="101">
        <f>AVERAGE(J102:J104)</f>
        <v>29.39033317565918</v>
      </c>
      <c r="M102" s="100">
        <v>9627.7209351647725</v>
      </c>
      <c r="N102" s="101">
        <v>3.9835234935188124</v>
      </c>
      <c r="O102" s="110">
        <v>100</v>
      </c>
      <c r="Q102" s="110" t="s">
        <v>56</v>
      </c>
      <c r="R102" s="10">
        <v>1</v>
      </c>
      <c r="S102" s="14">
        <v>31.47599983215332</v>
      </c>
      <c r="T102" s="15">
        <v>81.699859619140625</v>
      </c>
      <c r="U102" s="101">
        <f>AVERAGE(S102:S104)</f>
        <v>31.446332931518555</v>
      </c>
      <c r="V102" s="100">
        <v>2410.8941452004974</v>
      </c>
      <c r="W102" s="101">
        <v>3.3821781422876409</v>
      </c>
      <c r="X102" s="110">
        <v>85</v>
      </c>
    </row>
    <row r="103" spans="2:24" x14ac:dyDescent="0.2">
      <c r="B103" s="110"/>
      <c r="C103" s="10">
        <v>2</v>
      </c>
      <c r="D103" s="14">
        <v>29.982999801635742</v>
      </c>
      <c r="E103" s="15">
        <v>81.797813415527344</v>
      </c>
      <c r="F103" s="101"/>
      <c r="H103" s="110"/>
      <c r="I103" s="10">
        <v>2</v>
      </c>
      <c r="J103" s="14">
        <v>29.250999450683594</v>
      </c>
      <c r="K103" s="15">
        <v>81.699859619140625</v>
      </c>
      <c r="L103" s="101"/>
      <c r="M103" s="100"/>
      <c r="N103" s="101"/>
      <c r="O103" s="110"/>
      <c r="Q103" s="110"/>
      <c r="R103" s="10">
        <v>2</v>
      </c>
      <c r="S103" s="14">
        <v>31.181999206542969</v>
      </c>
      <c r="T103" s="15">
        <v>81.503952026367188</v>
      </c>
      <c r="U103" s="101"/>
      <c r="V103" s="100"/>
      <c r="W103" s="101"/>
      <c r="X103" s="110"/>
    </row>
    <row r="104" spans="2:24" x14ac:dyDescent="0.2">
      <c r="B104" s="110"/>
      <c r="C104" s="10">
        <v>3</v>
      </c>
      <c r="D104" s="14">
        <v>30.215999603271484</v>
      </c>
      <c r="E104" s="15">
        <v>81.699859619140625</v>
      </c>
      <c r="F104" s="101"/>
      <c r="H104" s="110"/>
      <c r="I104" s="10">
        <v>3</v>
      </c>
      <c r="J104" s="14">
        <v>29.371999740600586</v>
      </c>
      <c r="K104" s="15">
        <v>81.699859619140625</v>
      </c>
      <c r="L104" s="101"/>
      <c r="M104" s="100"/>
      <c r="N104" s="101"/>
      <c r="O104" s="110"/>
      <c r="Q104" s="110"/>
      <c r="R104" s="10">
        <v>3</v>
      </c>
      <c r="S104" s="14">
        <v>31.680999755859375</v>
      </c>
      <c r="T104" s="15">
        <v>81.699859619140625</v>
      </c>
      <c r="U104" s="101"/>
      <c r="V104" s="100"/>
      <c r="W104" s="101"/>
      <c r="X104" s="110"/>
    </row>
    <row r="105" spans="2:24" x14ac:dyDescent="0.2">
      <c r="B105" s="110" t="s">
        <v>57</v>
      </c>
      <c r="C105" s="10">
        <v>1</v>
      </c>
      <c r="D105" s="14">
        <v>25.542999267578125</v>
      </c>
      <c r="E105" s="15">
        <v>81.797813415527344</v>
      </c>
      <c r="F105" s="101">
        <v>25.540332794189453</v>
      </c>
      <c r="H105" s="110" t="s">
        <v>72</v>
      </c>
      <c r="I105" s="10">
        <v>1</v>
      </c>
      <c r="J105" s="14">
        <v>25.750999450683594</v>
      </c>
      <c r="K105" s="15">
        <v>81.699859619140625</v>
      </c>
      <c r="L105" s="101">
        <f>AVERAGE(J105:J107)</f>
        <v>25.762666066487629</v>
      </c>
      <c r="M105" s="100">
        <v>110803.91708675801</v>
      </c>
      <c r="N105" s="101">
        <v>5.0445551136333346</v>
      </c>
      <c r="O105" s="110">
        <v>101</v>
      </c>
      <c r="Q105" s="110" t="s">
        <v>57</v>
      </c>
      <c r="R105" s="10">
        <v>1</v>
      </c>
      <c r="S105" s="14">
        <v>28.180999755859375</v>
      </c>
      <c r="T105" s="15">
        <v>81.699859619140625</v>
      </c>
      <c r="U105" s="101">
        <f>AVERAGE(S105:S107)</f>
        <v>28.189000447591145</v>
      </c>
      <c r="V105" s="100">
        <v>21621.863073320103</v>
      </c>
      <c r="W105" s="101">
        <v>4.3348931127256085</v>
      </c>
      <c r="X105" s="110">
        <v>87</v>
      </c>
    </row>
    <row r="106" spans="2:24" x14ac:dyDescent="0.2">
      <c r="B106" s="110"/>
      <c r="C106" s="10">
        <v>2</v>
      </c>
      <c r="D106" s="14">
        <v>25.520999908447266</v>
      </c>
      <c r="E106" s="15">
        <v>81.797813415527344</v>
      </c>
      <c r="F106" s="101"/>
      <c r="H106" s="110"/>
      <c r="I106" s="10">
        <v>2</v>
      </c>
      <c r="J106" s="14">
        <v>25.761999130249023</v>
      </c>
      <c r="K106" s="15">
        <v>81.797813415527344</v>
      </c>
      <c r="L106" s="101"/>
      <c r="M106" s="100"/>
      <c r="N106" s="101"/>
      <c r="O106" s="110"/>
      <c r="Q106" s="110"/>
      <c r="R106" s="10">
        <v>2</v>
      </c>
      <c r="S106" s="14">
        <v>28.134000778198242</v>
      </c>
      <c r="T106" s="15">
        <v>81.503952026367188</v>
      </c>
      <c r="U106" s="101"/>
      <c r="V106" s="100"/>
      <c r="W106" s="101"/>
      <c r="X106" s="110"/>
    </row>
    <row r="107" spans="2:24" x14ac:dyDescent="0.2">
      <c r="B107" s="110"/>
      <c r="C107" s="10">
        <v>3</v>
      </c>
      <c r="D107" s="14">
        <v>25.556999206542969</v>
      </c>
      <c r="E107" s="15">
        <v>81.797813415527344</v>
      </c>
      <c r="F107" s="101"/>
      <c r="H107" s="110"/>
      <c r="I107" s="10">
        <v>3</v>
      </c>
      <c r="J107" s="14">
        <v>25.774999618530273</v>
      </c>
      <c r="K107" s="15">
        <v>81.699859619140625</v>
      </c>
      <c r="L107" s="101"/>
      <c r="M107" s="100"/>
      <c r="N107" s="101"/>
      <c r="O107" s="110"/>
      <c r="Q107" s="110"/>
      <c r="R107" s="10">
        <v>3</v>
      </c>
      <c r="S107" s="14">
        <v>28.25200080871582</v>
      </c>
      <c r="T107" s="15">
        <v>81.699859619140625</v>
      </c>
      <c r="U107" s="101"/>
      <c r="V107" s="100"/>
      <c r="W107" s="101"/>
      <c r="X107" s="110"/>
    </row>
    <row r="108" spans="2:24" x14ac:dyDescent="0.2">
      <c r="B108" s="110" t="s">
        <v>58</v>
      </c>
      <c r="C108" s="10">
        <v>1</v>
      </c>
      <c r="D108" s="14">
        <v>22.58799934387207</v>
      </c>
      <c r="E108" s="15">
        <v>81.699859619140625</v>
      </c>
      <c r="F108" s="101">
        <v>22.512666066487629</v>
      </c>
      <c r="H108" s="110" t="s">
        <v>73</v>
      </c>
      <c r="I108" s="10">
        <v>1</v>
      </c>
      <c r="J108" s="14">
        <v>22.510000228881836</v>
      </c>
      <c r="K108" s="15">
        <v>81.699859619140625</v>
      </c>
      <c r="L108" s="101">
        <f>AVERAGE(J108:J110)</f>
        <v>22.516333897908527</v>
      </c>
      <c r="M108" s="100">
        <v>986399.12157575623</v>
      </c>
      <c r="N108" s="101">
        <v>5.9940526768328377</v>
      </c>
      <c r="O108" s="110">
        <v>100</v>
      </c>
      <c r="Q108" s="110" t="s">
        <v>58</v>
      </c>
      <c r="R108" s="10">
        <v>1</v>
      </c>
      <c r="S108" s="14">
        <v>24.686000823974609</v>
      </c>
      <c r="T108" s="15">
        <v>81.699859619140625</v>
      </c>
      <c r="U108" s="101">
        <f>AVERAGE(S108:S110)</f>
        <v>24.676666895548504</v>
      </c>
      <c r="V108" s="100">
        <v>230245.74180007444</v>
      </c>
      <c r="W108" s="101">
        <v>5.3621916070346582</v>
      </c>
      <c r="X108" s="110">
        <v>89</v>
      </c>
    </row>
    <row r="109" spans="2:24" x14ac:dyDescent="0.2">
      <c r="B109" s="110"/>
      <c r="C109" s="10">
        <v>2</v>
      </c>
      <c r="D109" s="14">
        <v>22.341999053955078</v>
      </c>
      <c r="E109" s="15">
        <v>81.699859619140625</v>
      </c>
      <c r="F109" s="101"/>
      <c r="H109" s="110"/>
      <c r="I109" s="10">
        <v>2</v>
      </c>
      <c r="J109" s="14">
        <v>22.582000732421875</v>
      </c>
      <c r="K109" s="15">
        <v>81.699859619140625</v>
      </c>
      <c r="L109" s="101"/>
      <c r="M109" s="100"/>
      <c r="N109" s="101"/>
      <c r="O109" s="110"/>
      <c r="Q109" s="110"/>
      <c r="R109" s="10">
        <v>2</v>
      </c>
      <c r="S109" s="14">
        <v>24.677000045776367</v>
      </c>
      <c r="T109" s="15">
        <v>81.699859619140625</v>
      </c>
      <c r="U109" s="101"/>
      <c r="V109" s="100"/>
      <c r="W109" s="101"/>
      <c r="X109" s="110"/>
    </row>
    <row r="110" spans="2:24" x14ac:dyDescent="0.2">
      <c r="B110" s="110"/>
      <c r="C110" s="10">
        <v>3</v>
      </c>
      <c r="D110" s="14">
        <v>22.607999801635742</v>
      </c>
      <c r="E110" s="15">
        <v>81.699859619140625</v>
      </c>
      <c r="F110" s="101"/>
      <c r="H110" s="110"/>
      <c r="I110" s="10">
        <v>3</v>
      </c>
      <c r="J110" s="14">
        <v>22.457000732421875</v>
      </c>
      <c r="K110" s="15">
        <v>81.699859619140625</v>
      </c>
      <c r="L110" s="101"/>
      <c r="M110" s="100"/>
      <c r="N110" s="101"/>
      <c r="O110" s="110"/>
      <c r="Q110" s="110"/>
      <c r="R110" s="10">
        <v>3</v>
      </c>
      <c r="S110" s="14">
        <v>24.666999816894531</v>
      </c>
      <c r="T110" s="15">
        <v>81.699859619140625</v>
      </c>
      <c r="U110" s="101"/>
      <c r="V110" s="100"/>
      <c r="W110" s="101"/>
      <c r="X110" s="110"/>
    </row>
    <row r="111" spans="2:24" x14ac:dyDescent="0.2">
      <c r="B111" s="110" t="s">
        <v>59</v>
      </c>
      <c r="C111" s="10">
        <v>1</v>
      </c>
      <c r="D111" s="14">
        <v>19.572000503540039</v>
      </c>
      <c r="E111" s="15">
        <v>81.601905822753906</v>
      </c>
      <c r="F111" s="101">
        <v>19.643667221069336</v>
      </c>
      <c r="H111" s="110" t="s">
        <v>74</v>
      </c>
      <c r="I111" s="10">
        <v>1</v>
      </c>
      <c r="J111" s="14">
        <v>18.834999084472656</v>
      </c>
      <c r="K111" s="15">
        <v>81.601905822753906</v>
      </c>
      <c r="L111" s="101">
        <f>AVERAGE(J111:J113)</f>
        <v>18.819665908813477</v>
      </c>
      <c r="M111" s="100">
        <v>11892301.027485698</v>
      </c>
      <c r="N111" s="101">
        <v>7.0752658938831603</v>
      </c>
      <c r="O111" s="110">
        <v>101</v>
      </c>
      <c r="Q111" s="110" t="s">
        <v>59</v>
      </c>
      <c r="R111" s="10">
        <v>1</v>
      </c>
      <c r="S111" s="14">
        <v>21.142999649047852</v>
      </c>
      <c r="T111" s="15">
        <v>81.699859619140625</v>
      </c>
      <c r="U111" s="101">
        <f>AVERAGE(S111:S113)</f>
        <v>21.132333119710285</v>
      </c>
      <c r="V111" s="100">
        <v>2505241.6807696866</v>
      </c>
      <c r="W111" s="101">
        <v>6.398849628631095</v>
      </c>
      <c r="X111" s="110">
        <v>91</v>
      </c>
    </row>
    <row r="112" spans="2:24" x14ac:dyDescent="0.2">
      <c r="B112" s="110"/>
      <c r="C112" s="10">
        <v>2</v>
      </c>
      <c r="D112" s="14">
        <v>19.687000274658203</v>
      </c>
      <c r="E112" s="15">
        <v>81.503952026367188</v>
      </c>
      <c r="F112" s="101"/>
      <c r="H112" s="110"/>
      <c r="I112" s="10">
        <v>2</v>
      </c>
      <c r="J112" s="14">
        <v>18.844999313354492</v>
      </c>
      <c r="K112" s="15">
        <v>81.601905822753906</v>
      </c>
      <c r="L112" s="101"/>
      <c r="M112" s="100"/>
      <c r="N112" s="101"/>
      <c r="O112" s="110"/>
      <c r="Q112" s="110"/>
      <c r="R112" s="10">
        <v>2</v>
      </c>
      <c r="S112" s="14">
        <v>21.097999572753906</v>
      </c>
      <c r="T112" s="15">
        <v>81.699859619140625</v>
      </c>
      <c r="U112" s="101"/>
      <c r="V112" s="100"/>
      <c r="W112" s="101"/>
      <c r="X112" s="110"/>
    </row>
    <row r="113" spans="2:24" x14ac:dyDescent="0.2">
      <c r="B113" s="110"/>
      <c r="C113" s="10">
        <v>3</v>
      </c>
      <c r="D113" s="14">
        <v>19.672000885009766</v>
      </c>
      <c r="E113" s="15">
        <v>81.601905822753906</v>
      </c>
      <c r="F113" s="101"/>
      <c r="H113" s="110"/>
      <c r="I113" s="10">
        <v>3</v>
      </c>
      <c r="J113" s="14">
        <v>18.778999328613281</v>
      </c>
      <c r="K113" s="15">
        <v>81.699859619140625</v>
      </c>
      <c r="L113" s="101"/>
      <c r="M113" s="100"/>
      <c r="N113" s="101"/>
      <c r="O113" s="110"/>
      <c r="Q113" s="110"/>
      <c r="R113" s="10">
        <v>3</v>
      </c>
      <c r="S113" s="14">
        <v>21.156000137329102</v>
      </c>
      <c r="T113" s="15">
        <v>81.699859619140625</v>
      </c>
      <c r="U113" s="101"/>
      <c r="V113" s="100"/>
      <c r="W113" s="101"/>
      <c r="X113" s="110"/>
    </row>
    <row r="114" spans="2:24" x14ac:dyDescent="0.2">
      <c r="B114" s="110" t="s">
        <v>60</v>
      </c>
      <c r="C114" s="10">
        <v>1</v>
      </c>
      <c r="D114" s="14">
        <v>15.166000366210938</v>
      </c>
      <c r="E114" s="15">
        <v>81.601905822753906</v>
      </c>
      <c r="F114" s="101">
        <v>15.222333272298178</v>
      </c>
      <c r="H114" s="110" t="s">
        <v>75</v>
      </c>
      <c r="I114" s="10">
        <v>1</v>
      </c>
      <c r="J114" s="14">
        <v>15.072999954223633</v>
      </c>
      <c r="K114" s="15">
        <v>81.601905822753906</v>
      </c>
      <c r="L114" s="101">
        <f>AVERAGE(J114:J116)</f>
        <v>15.060666720072428</v>
      </c>
      <c r="M114" s="100">
        <v>149523666.71806392</v>
      </c>
      <c r="N114" s="101">
        <v>8.1747099385573474</v>
      </c>
      <c r="O114" s="110">
        <v>102</v>
      </c>
      <c r="Q114" s="110" t="s">
        <v>60</v>
      </c>
      <c r="R114" s="10">
        <v>1</v>
      </c>
      <c r="S114" s="14">
        <v>18.416000366210938</v>
      </c>
      <c r="T114" s="15">
        <v>81.699859619140625</v>
      </c>
      <c r="U114" s="101">
        <f>AVERAGE(S114:S116)</f>
        <v>18.417666753133137</v>
      </c>
      <c r="V114" s="100">
        <v>15589919.984985825</v>
      </c>
      <c r="W114" s="101">
        <v>7.1928438861851021</v>
      </c>
      <c r="X114" s="110">
        <v>90</v>
      </c>
    </row>
    <row r="115" spans="2:24" x14ac:dyDescent="0.2">
      <c r="B115" s="110"/>
      <c r="C115" s="10">
        <v>2</v>
      </c>
      <c r="D115" s="14">
        <v>15.274999618530273</v>
      </c>
      <c r="E115" s="15">
        <v>81.30804443359375</v>
      </c>
      <c r="F115" s="101"/>
      <c r="H115" s="110"/>
      <c r="I115" s="10">
        <v>2</v>
      </c>
      <c r="J115" s="14">
        <v>15.020999908447266</v>
      </c>
      <c r="K115" s="15">
        <v>81.503952026367188</v>
      </c>
      <c r="L115" s="101"/>
      <c r="M115" s="100"/>
      <c r="N115" s="101"/>
      <c r="O115" s="110"/>
      <c r="Q115" s="110"/>
      <c r="R115" s="10">
        <v>2</v>
      </c>
      <c r="S115" s="14">
        <v>18.427000045776367</v>
      </c>
      <c r="T115" s="15">
        <v>81.699859619140625</v>
      </c>
      <c r="U115" s="101"/>
      <c r="V115" s="100"/>
      <c r="W115" s="101"/>
      <c r="X115" s="110"/>
    </row>
    <row r="116" spans="2:24" x14ac:dyDescent="0.2">
      <c r="B116" s="110"/>
      <c r="C116" s="10">
        <v>3</v>
      </c>
      <c r="D116" s="14">
        <v>15.22599983215332</v>
      </c>
      <c r="E116" s="15">
        <v>81.503952026367188</v>
      </c>
      <c r="F116" s="101"/>
      <c r="H116" s="110"/>
      <c r="I116" s="10">
        <v>3</v>
      </c>
      <c r="J116" s="14">
        <v>15.088000297546387</v>
      </c>
      <c r="K116" s="15">
        <v>81.601905822753906</v>
      </c>
      <c r="L116" s="101"/>
      <c r="M116" s="100"/>
      <c r="N116" s="101"/>
      <c r="O116" s="110"/>
      <c r="Q116" s="110"/>
      <c r="R116" s="10">
        <v>3</v>
      </c>
      <c r="S116" s="14">
        <v>18.409999847412109</v>
      </c>
      <c r="T116" s="15">
        <v>81.699859619140625</v>
      </c>
      <c r="U116" s="101"/>
      <c r="V116" s="100"/>
      <c r="W116" s="101"/>
      <c r="X116" s="110"/>
    </row>
    <row r="117" spans="2:24" x14ac:dyDescent="0.2">
      <c r="B117" s="16" t="s">
        <v>16</v>
      </c>
      <c r="C117" s="6"/>
      <c r="D117" s="6"/>
      <c r="E117" s="6"/>
      <c r="F117" s="6"/>
      <c r="H117" s="16" t="s">
        <v>16</v>
      </c>
      <c r="Q117" s="16" t="s">
        <v>16</v>
      </c>
    </row>
    <row r="118" spans="2:24" x14ac:dyDescent="0.2">
      <c r="B118" s="16" t="s">
        <v>17</v>
      </c>
      <c r="C118" s="6"/>
      <c r="D118" s="6"/>
      <c r="E118" s="6"/>
      <c r="F118" s="6"/>
    </row>
  </sheetData>
  <mergeCells count="511">
    <mergeCell ref="U108:U110"/>
    <mergeCell ref="V108:V110"/>
    <mergeCell ref="W108:W110"/>
    <mergeCell ref="X108:X110"/>
    <mergeCell ref="U111:U113"/>
    <mergeCell ref="V111:V113"/>
    <mergeCell ref="W111:W113"/>
    <mergeCell ref="X111:X113"/>
    <mergeCell ref="Q114:Q116"/>
    <mergeCell ref="U114:U116"/>
    <mergeCell ref="V114:V116"/>
    <mergeCell ref="W114:W116"/>
    <mergeCell ref="X114:X116"/>
    <mergeCell ref="W99:W101"/>
    <mergeCell ref="X99:X101"/>
    <mergeCell ref="Q102:Q104"/>
    <mergeCell ref="U102:U104"/>
    <mergeCell ref="V102:V104"/>
    <mergeCell ref="W102:W104"/>
    <mergeCell ref="X102:X104"/>
    <mergeCell ref="U105:U107"/>
    <mergeCell ref="V105:V107"/>
    <mergeCell ref="W105:W107"/>
    <mergeCell ref="X105:X107"/>
    <mergeCell ref="H114:H116"/>
    <mergeCell ref="L114:L116"/>
    <mergeCell ref="M114:M116"/>
    <mergeCell ref="N114:N116"/>
    <mergeCell ref="O114:O116"/>
    <mergeCell ref="Q89:Q92"/>
    <mergeCell ref="Q93:Q95"/>
    <mergeCell ref="Q99:Q101"/>
    <mergeCell ref="Q105:Q107"/>
    <mergeCell ref="Q111:Q113"/>
    <mergeCell ref="H108:H110"/>
    <mergeCell ref="L108:L110"/>
    <mergeCell ref="M108:M110"/>
    <mergeCell ref="N108:N110"/>
    <mergeCell ref="O108:O110"/>
    <mergeCell ref="H111:H113"/>
    <mergeCell ref="Q96:Q98"/>
    <mergeCell ref="Q108:Q110"/>
    <mergeCell ref="O102:O104"/>
    <mergeCell ref="H105:H107"/>
    <mergeCell ref="L105:L107"/>
    <mergeCell ref="M105:M107"/>
    <mergeCell ref="N105:N107"/>
    <mergeCell ref="O105:O107"/>
    <mergeCell ref="R89:X89"/>
    <mergeCell ref="R90:R92"/>
    <mergeCell ref="S90:S92"/>
    <mergeCell ref="T90:T92"/>
    <mergeCell ref="U90:U92"/>
    <mergeCell ref="V90:V92"/>
    <mergeCell ref="W90:W92"/>
    <mergeCell ref="X90:X92"/>
    <mergeCell ref="U93:U95"/>
    <mergeCell ref="V93:V95"/>
    <mergeCell ref="W93:W95"/>
    <mergeCell ref="X93:X95"/>
    <mergeCell ref="U96:U98"/>
    <mergeCell ref="V96:V98"/>
    <mergeCell ref="W96:W98"/>
    <mergeCell ref="X96:X98"/>
    <mergeCell ref="U99:U101"/>
    <mergeCell ref="V99:V101"/>
    <mergeCell ref="L93:L95"/>
    <mergeCell ref="M93:M95"/>
    <mergeCell ref="N93:N95"/>
    <mergeCell ref="O93:O95"/>
    <mergeCell ref="B111:B113"/>
    <mergeCell ref="F111:F113"/>
    <mergeCell ref="H96:H98"/>
    <mergeCell ref="L96:L98"/>
    <mergeCell ref="M96:M98"/>
    <mergeCell ref="N96:N98"/>
    <mergeCell ref="O96:O98"/>
    <mergeCell ref="H99:H101"/>
    <mergeCell ref="L99:L101"/>
    <mergeCell ref="M99:M101"/>
    <mergeCell ref="N99:N101"/>
    <mergeCell ref="O99:O101"/>
    <mergeCell ref="L111:L113"/>
    <mergeCell ref="M111:M113"/>
    <mergeCell ref="N111:N113"/>
    <mergeCell ref="O111:O113"/>
    <mergeCell ref="H102:H104"/>
    <mergeCell ref="L102:L104"/>
    <mergeCell ref="M102:M104"/>
    <mergeCell ref="N102:N104"/>
    <mergeCell ref="B114:B116"/>
    <mergeCell ref="F114:F116"/>
    <mergeCell ref="H89:H92"/>
    <mergeCell ref="I89:O89"/>
    <mergeCell ref="I90:I92"/>
    <mergeCell ref="J90:J92"/>
    <mergeCell ref="K90:K92"/>
    <mergeCell ref="L90:L92"/>
    <mergeCell ref="B102:B104"/>
    <mergeCell ref="F102:F104"/>
    <mergeCell ref="B105:B107"/>
    <mergeCell ref="F105:F107"/>
    <mergeCell ref="B108:B110"/>
    <mergeCell ref="F108:F110"/>
    <mergeCell ref="B93:B95"/>
    <mergeCell ref="F93:F95"/>
    <mergeCell ref="B96:B98"/>
    <mergeCell ref="F96:F98"/>
    <mergeCell ref="B99:B101"/>
    <mergeCell ref="F99:F101"/>
    <mergeCell ref="M90:M92"/>
    <mergeCell ref="N90:N92"/>
    <mergeCell ref="O90:O92"/>
    <mergeCell ref="H93:H95"/>
    <mergeCell ref="AK82:AK83"/>
    <mergeCell ref="AW82:AW83"/>
    <mergeCell ref="AX82:AX83"/>
    <mergeCell ref="AY82:AY83"/>
    <mergeCell ref="B89:B92"/>
    <mergeCell ref="C89:F89"/>
    <mergeCell ref="C90:C92"/>
    <mergeCell ref="D90:D92"/>
    <mergeCell ref="E90:E92"/>
    <mergeCell ref="F90:F92"/>
    <mergeCell ref="S82:S83"/>
    <mergeCell ref="T82:T83"/>
    <mergeCell ref="AF82:AF83"/>
    <mergeCell ref="AG82:AG83"/>
    <mergeCell ref="AH82:AH83"/>
    <mergeCell ref="AJ82:AJ83"/>
    <mergeCell ref="P82:P83"/>
    <mergeCell ref="Q82:Q83"/>
    <mergeCell ref="AK78:AK79"/>
    <mergeCell ref="AW78:AW79"/>
    <mergeCell ref="AX78:AX79"/>
    <mergeCell ref="AY78:AY79"/>
    <mergeCell ref="AJ80:AJ81"/>
    <mergeCell ref="AK80:AK81"/>
    <mergeCell ref="AW80:AW81"/>
    <mergeCell ref="AX80:AX81"/>
    <mergeCell ref="AY80:AY81"/>
    <mergeCell ref="AJ78:AJ79"/>
    <mergeCell ref="AK74:AK75"/>
    <mergeCell ref="AW74:AW75"/>
    <mergeCell ref="AX74:AX75"/>
    <mergeCell ref="AY74:AY75"/>
    <mergeCell ref="AJ76:AJ77"/>
    <mergeCell ref="AK76:AK77"/>
    <mergeCell ref="AW76:AW77"/>
    <mergeCell ref="AX76:AX77"/>
    <mergeCell ref="AY76:AY77"/>
    <mergeCell ref="AJ74:AJ75"/>
    <mergeCell ref="AK70:AK71"/>
    <mergeCell ref="AW70:AW71"/>
    <mergeCell ref="AX70:AX71"/>
    <mergeCell ref="AY70:AY71"/>
    <mergeCell ref="AJ72:AJ73"/>
    <mergeCell ref="AK72:AK73"/>
    <mergeCell ref="AW72:AW73"/>
    <mergeCell ref="AX72:AX73"/>
    <mergeCell ref="AY72:AY73"/>
    <mergeCell ref="AJ70:AJ71"/>
    <mergeCell ref="AY65:AY67"/>
    <mergeCell ref="AJ68:AJ69"/>
    <mergeCell ref="AK68:AK69"/>
    <mergeCell ref="AW68:AW69"/>
    <mergeCell ref="AX68:AX69"/>
    <mergeCell ref="AY68:AY69"/>
    <mergeCell ref="AK65:AK67"/>
    <mergeCell ref="AL65:AL67"/>
    <mergeCell ref="AM65:AU66"/>
    <mergeCell ref="AV65:AV67"/>
    <mergeCell ref="AW65:AW67"/>
    <mergeCell ref="AX65:AX67"/>
    <mergeCell ref="AJ65:AJ67"/>
    <mergeCell ref="S78:S79"/>
    <mergeCell ref="T78:T79"/>
    <mergeCell ref="AF78:AF79"/>
    <mergeCell ref="AG78:AG79"/>
    <mergeCell ref="AH78:AH79"/>
    <mergeCell ref="S80:S81"/>
    <mergeCell ref="T80:T81"/>
    <mergeCell ref="AF80:AF81"/>
    <mergeCell ref="AG80:AG81"/>
    <mergeCell ref="AH80:AH81"/>
    <mergeCell ref="AF74:AF75"/>
    <mergeCell ref="AG74:AG75"/>
    <mergeCell ref="AH74:AH75"/>
    <mergeCell ref="S76:S77"/>
    <mergeCell ref="T76:T77"/>
    <mergeCell ref="AF76:AF77"/>
    <mergeCell ref="AG76:AG77"/>
    <mergeCell ref="AH76:AH77"/>
    <mergeCell ref="AF70:AF71"/>
    <mergeCell ref="AG70:AG71"/>
    <mergeCell ref="AH70:AH71"/>
    <mergeCell ref="S72:S73"/>
    <mergeCell ref="T72:T73"/>
    <mergeCell ref="AF72:AF73"/>
    <mergeCell ref="AG72:AG73"/>
    <mergeCell ref="AH72:AH73"/>
    <mergeCell ref="AF65:AF67"/>
    <mergeCell ref="AG65:AG67"/>
    <mergeCell ref="AH65:AH67"/>
    <mergeCell ref="S68:S69"/>
    <mergeCell ref="T68:T69"/>
    <mergeCell ref="AF68:AF69"/>
    <mergeCell ref="AG68:AG69"/>
    <mergeCell ref="AH68:AH69"/>
    <mergeCell ref="B84:Q84"/>
    <mergeCell ref="S65:S67"/>
    <mergeCell ref="T65:T67"/>
    <mergeCell ref="U65:U67"/>
    <mergeCell ref="V65:AD66"/>
    <mergeCell ref="AE65:AE67"/>
    <mergeCell ref="S70:S71"/>
    <mergeCell ref="T70:T71"/>
    <mergeCell ref="S74:S75"/>
    <mergeCell ref="T74:T75"/>
    <mergeCell ref="B80:C81"/>
    <mergeCell ref="O80:O81"/>
    <mergeCell ref="P80:P81"/>
    <mergeCell ref="Q80:Q81"/>
    <mergeCell ref="B82:C83"/>
    <mergeCell ref="O82:O83"/>
    <mergeCell ref="B76:C77"/>
    <mergeCell ref="O76:O77"/>
    <mergeCell ref="P76:P77"/>
    <mergeCell ref="Q76:Q77"/>
    <mergeCell ref="B78:C79"/>
    <mergeCell ref="O78:O79"/>
    <mergeCell ref="P78:P79"/>
    <mergeCell ref="Q78:Q79"/>
    <mergeCell ref="B72:C73"/>
    <mergeCell ref="O72:O73"/>
    <mergeCell ref="P72:P73"/>
    <mergeCell ref="Q72:Q73"/>
    <mergeCell ref="B74:C75"/>
    <mergeCell ref="O74:O75"/>
    <mergeCell ref="P74:P75"/>
    <mergeCell ref="Q74:Q75"/>
    <mergeCell ref="Q65:Q67"/>
    <mergeCell ref="B68:C69"/>
    <mergeCell ref="O68:O69"/>
    <mergeCell ref="P68:P69"/>
    <mergeCell ref="Q68:Q69"/>
    <mergeCell ref="B70:C71"/>
    <mergeCell ref="O70:O71"/>
    <mergeCell ref="P70:P71"/>
    <mergeCell ref="Q70:Q71"/>
    <mergeCell ref="B65:C67"/>
    <mergeCell ref="D65:D67"/>
    <mergeCell ref="E65:M66"/>
    <mergeCell ref="N65:N67"/>
    <mergeCell ref="O65:O67"/>
    <mergeCell ref="P65:P67"/>
    <mergeCell ref="U49:U51"/>
    <mergeCell ref="V49:V51"/>
    <mergeCell ref="W49:W51"/>
    <mergeCell ref="X49:X51"/>
    <mergeCell ref="U52:U54"/>
    <mergeCell ref="V52:V54"/>
    <mergeCell ref="W52:W54"/>
    <mergeCell ref="X52:X54"/>
    <mergeCell ref="Q55:Q57"/>
    <mergeCell ref="U55:U57"/>
    <mergeCell ref="V55:V57"/>
    <mergeCell ref="W55:W57"/>
    <mergeCell ref="X55:X57"/>
    <mergeCell ref="X40:X42"/>
    <mergeCell ref="Q43:Q45"/>
    <mergeCell ref="U43:U45"/>
    <mergeCell ref="V43:V45"/>
    <mergeCell ref="W43:W45"/>
    <mergeCell ref="X43:X45"/>
    <mergeCell ref="U46:U48"/>
    <mergeCell ref="V46:V48"/>
    <mergeCell ref="W46:W48"/>
    <mergeCell ref="X46:X48"/>
    <mergeCell ref="H55:H57"/>
    <mergeCell ref="L55:L57"/>
    <mergeCell ref="M55:M57"/>
    <mergeCell ref="N55:N57"/>
    <mergeCell ref="O55:O57"/>
    <mergeCell ref="Q30:Q33"/>
    <mergeCell ref="Q34:Q36"/>
    <mergeCell ref="Q40:Q42"/>
    <mergeCell ref="Q46:Q48"/>
    <mergeCell ref="Q52:Q54"/>
    <mergeCell ref="H49:H51"/>
    <mergeCell ref="L49:L51"/>
    <mergeCell ref="M49:M51"/>
    <mergeCell ref="N49:N51"/>
    <mergeCell ref="O49:O51"/>
    <mergeCell ref="H52:H54"/>
    <mergeCell ref="Q37:Q39"/>
    <mergeCell ref="Q49:Q51"/>
    <mergeCell ref="H46:H48"/>
    <mergeCell ref="L46:L48"/>
    <mergeCell ref="M46:M48"/>
    <mergeCell ref="N46:N48"/>
    <mergeCell ref="O46:O48"/>
    <mergeCell ref="R30:X30"/>
    <mergeCell ref="R31:R33"/>
    <mergeCell ref="S31:S33"/>
    <mergeCell ref="T31:T33"/>
    <mergeCell ref="U31:U33"/>
    <mergeCell ref="V31:V33"/>
    <mergeCell ref="W31:W33"/>
    <mergeCell ref="X31:X33"/>
    <mergeCell ref="U34:U36"/>
    <mergeCell ref="V34:V36"/>
    <mergeCell ref="W34:W36"/>
    <mergeCell ref="X34:X36"/>
    <mergeCell ref="U37:U39"/>
    <mergeCell ref="V37:V39"/>
    <mergeCell ref="W37:W39"/>
    <mergeCell ref="X37:X39"/>
    <mergeCell ref="U40:U42"/>
    <mergeCell ref="V40:V42"/>
    <mergeCell ref="W40:W42"/>
    <mergeCell ref="M34:M36"/>
    <mergeCell ref="N34:N36"/>
    <mergeCell ref="O34:O36"/>
    <mergeCell ref="B52:B54"/>
    <mergeCell ref="F52:F54"/>
    <mergeCell ref="H37:H39"/>
    <mergeCell ref="L37:L39"/>
    <mergeCell ref="M37:M39"/>
    <mergeCell ref="N37:N39"/>
    <mergeCell ref="O37:O39"/>
    <mergeCell ref="H40:H42"/>
    <mergeCell ref="L40:L42"/>
    <mergeCell ref="M40:M42"/>
    <mergeCell ref="N40:N42"/>
    <mergeCell ref="O40:O42"/>
    <mergeCell ref="L52:L54"/>
    <mergeCell ref="M52:M54"/>
    <mergeCell ref="N52:N54"/>
    <mergeCell ref="O52:O54"/>
    <mergeCell ref="H43:H45"/>
    <mergeCell ref="L43:L45"/>
    <mergeCell ref="M43:M45"/>
    <mergeCell ref="N43:N45"/>
    <mergeCell ref="O43:O45"/>
    <mergeCell ref="B55:B57"/>
    <mergeCell ref="F55:F57"/>
    <mergeCell ref="H30:H33"/>
    <mergeCell ref="I30:O30"/>
    <mergeCell ref="I31:I33"/>
    <mergeCell ref="J31:J33"/>
    <mergeCell ref="K31:K33"/>
    <mergeCell ref="L31:L33"/>
    <mergeCell ref="B43:B45"/>
    <mergeCell ref="F43:F45"/>
    <mergeCell ref="B46:B48"/>
    <mergeCell ref="F46:F48"/>
    <mergeCell ref="B49:B51"/>
    <mergeCell ref="F49:F51"/>
    <mergeCell ref="B34:B36"/>
    <mergeCell ref="F34:F36"/>
    <mergeCell ref="B37:B39"/>
    <mergeCell ref="F37:F39"/>
    <mergeCell ref="B40:B42"/>
    <mergeCell ref="F40:F42"/>
    <mergeCell ref="N31:N33"/>
    <mergeCell ref="O31:O33"/>
    <mergeCell ref="H34:H36"/>
    <mergeCell ref="L34:L36"/>
    <mergeCell ref="AK23:AK24"/>
    <mergeCell ref="AW23:AW24"/>
    <mergeCell ref="AX23:AX24"/>
    <mergeCell ref="AY23:AY24"/>
    <mergeCell ref="B30:B33"/>
    <mergeCell ref="C30:F30"/>
    <mergeCell ref="C31:C33"/>
    <mergeCell ref="D31:D33"/>
    <mergeCell ref="E31:E33"/>
    <mergeCell ref="M31:M33"/>
    <mergeCell ref="S23:S24"/>
    <mergeCell ref="T23:T24"/>
    <mergeCell ref="AF23:AF24"/>
    <mergeCell ref="AG23:AG24"/>
    <mergeCell ref="AH23:AH24"/>
    <mergeCell ref="AJ23:AJ24"/>
    <mergeCell ref="O23:O24"/>
    <mergeCell ref="P23:P24"/>
    <mergeCell ref="Q23:Q24"/>
    <mergeCell ref="F31:F33"/>
    <mergeCell ref="B23:C24"/>
    <mergeCell ref="AK19:AK20"/>
    <mergeCell ref="AW19:AW20"/>
    <mergeCell ref="AX19:AX20"/>
    <mergeCell ref="AY19:AY20"/>
    <mergeCell ref="AJ21:AJ22"/>
    <mergeCell ref="AK21:AK22"/>
    <mergeCell ref="AW21:AW22"/>
    <mergeCell ref="AX21:AX22"/>
    <mergeCell ref="AY21:AY22"/>
    <mergeCell ref="AJ19:AJ20"/>
    <mergeCell ref="AK15:AK16"/>
    <mergeCell ref="AW15:AW16"/>
    <mergeCell ref="AX15:AX16"/>
    <mergeCell ref="AY15:AY16"/>
    <mergeCell ref="AJ17:AJ18"/>
    <mergeCell ref="AK17:AK18"/>
    <mergeCell ref="AW17:AW18"/>
    <mergeCell ref="AX17:AX18"/>
    <mergeCell ref="AY17:AY18"/>
    <mergeCell ref="AJ15:AJ16"/>
    <mergeCell ref="AK11:AK12"/>
    <mergeCell ref="AW11:AW12"/>
    <mergeCell ref="AX11:AX12"/>
    <mergeCell ref="AY11:AY12"/>
    <mergeCell ref="AJ13:AJ14"/>
    <mergeCell ref="AK13:AK14"/>
    <mergeCell ref="AW13:AW14"/>
    <mergeCell ref="AX13:AX14"/>
    <mergeCell ref="AY13:AY14"/>
    <mergeCell ref="AJ11:AJ12"/>
    <mergeCell ref="AY6:AY8"/>
    <mergeCell ref="AJ9:AJ10"/>
    <mergeCell ref="AK9:AK10"/>
    <mergeCell ref="AW9:AW10"/>
    <mergeCell ref="AX9:AX10"/>
    <mergeCell ref="AY9:AY10"/>
    <mergeCell ref="AK6:AK8"/>
    <mergeCell ref="AL6:AL8"/>
    <mergeCell ref="AM6:AU7"/>
    <mergeCell ref="AV6:AV8"/>
    <mergeCell ref="AW6:AW8"/>
    <mergeCell ref="AX6:AX8"/>
    <mergeCell ref="AJ6:AJ8"/>
    <mergeCell ref="S19:S20"/>
    <mergeCell ref="T19:T20"/>
    <mergeCell ref="AF19:AF20"/>
    <mergeCell ref="AG19:AG20"/>
    <mergeCell ref="AH19:AH20"/>
    <mergeCell ref="S21:S22"/>
    <mergeCell ref="T21:T22"/>
    <mergeCell ref="AF21:AF22"/>
    <mergeCell ref="AG21:AG22"/>
    <mergeCell ref="AH21:AH22"/>
    <mergeCell ref="AF15:AF16"/>
    <mergeCell ref="AG15:AG16"/>
    <mergeCell ref="AH15:AH16"/>
    <mergeCell ref="S17:S18"/>
    <mergeCell ref="T17:T18"/>
    <mergeCell ref="AF17:AF18"/>
    <mergeCell ref="AG17:AG18"/>
    <mergeCell ref="AH17:AH18"/>
    <mergeCell ref="AF11:AF12"/>
    <mergeCell ref="AG11:AG12"/>
    <mergeCell ref="AH11:AH12"/>
    <mergeCell ref="S13:S14"/>
    <mergeCell ref="T13:T14"/>
    <mergeCell ref="AF13:AF14"/>
    <mergeCell ref="AG13:AG14"/>
    <mergeCell ref="AH13:AH14"/>
    <mergeCell ref="S11:S12"/>
    <mergeCell ref="T11:T12"/>
    <mergeCell ref="S15:S16"/>
    <mergeCell ref="T15:T16"/>
    <mergeCell ref="V6:AD7"/>
    <mergeCell ref="AE6:AE8"/>
    <mergeCell ref="AF6:AF8"/>
    <mergeCell ref="AG6:AG8"/>
    <mergeCell ref="AH6:AH8"/>
    <mergeCell ref="S9:S10"/>
    <mergeCell ref="T9:T10"/>
    <mergeCell ref="AF9:AF10"/>
    <mergeCell ref="AG9:AG10"/>
    <mergeCell ref="AH9:AH10"/>
    <mergeCell ref="S6:S8"/>
    <mergeCell ref="T6:T8"/>
    <mergeCell ref="U6:U8"/>
    <mergeCell ref="O19:O20"/>
    <mergeCell ref="P19:P20"/>
    <mergeCell ref="Q19:Q20"/>
    <mergeCell ref="B21:C22"/>
    <mergeCell ref="O21:O22"/>
    <mergeCell ref="P21:P22"/>
    <mergeCell ref="Q21:Q22"/>
    <mergeCell ref="O15:O16"/>
    <mergeCell ref="P15:P16"/>
    <mergeCell ref="Q15:Q16"/>
    <mergeCell ref="B17:C18"/>
    <mergeCell ref="O17:O18"/>
    <mergeCell ref="P17:P18"/>
    <mergeCell ref="Q17:Q18"/>
    <mergeCell ref="B15:C16"/>
    <mergeCell ref="B19:C20"/>
    <mergeCell ref="O11:O12"/>
    <mergeCell ref="P11:P12"/>
    <mergeCell ref="Q11:Q12"/>
    <mergeCell ref="B13:C14"/>
    <mergeCell ref="O13:O14"/>
    <mergeCell ref="P13:P14"/>
    <mergeCell ref="Q13:Q14"/>
    <mergeCell ref="O6:O8"/>
    <mergeCell ref="P6:P8"/>
    <mergeCell ref="Q6:Q8"/>
    <mergeCell ref="B9:C10"/>
    <mergeCell ref="O9:O10"/>
    <mergeCell ref="P9:P10"/>
    <mergeCell ref="Q9:Q10"/>
    <mergeCell ref="B6:C8"/>
    <mergeCell ref="D6:D8"/>
    <mergeCell ref="E6:M7"/>
    <mergeCell ref="N6:N8"/>
    <mergeCell ref="B11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999-D788-1048-AFF9-4F6CD5F78F80}">
  <dimension ref="B2:AA38"/>
  <sheetViews>
    <sheetView zoomScale="50" zoomScaleNormal="67" workbookViewId="0">
      <selection activeCell="D52" sqref="D52"/>
    </sheetView>
  </sheetViews>
  <sheetFormatPr baseColWidth="10" defaultRowHeight="16" x14ac:dyDescent="0.2"/>
  <cols>
    <col min="1" max="2" width="10.83203125" style="7"/>
    <col min="3" max="3" width="13" style="7" customWidth="1"/>
    <col min="4" max="14" width="10.83203125" style="7"/>
    <col min="15" max="15" width="11.1640625" style="7" customWidth="1"/>
    <col min="16" max="16384" width="10.83203125" style="7"/>
  </cols>
  <sheetData>
    <row r="2" spans="2:27" ht="20" x14ac:dyDescent="0.2">
      <c r="E2" s="127" t="s">
        <v>1</v>
      </c>
      <c r="F2" s="127"/>
      <c r="Q2" s="17" t="s">
        <v>7</v>
      </c>
      <c r="R2" s="17"/>
    </row>
    <row r="6" spans="2:27" x14ac:dyDescent="0.2">
      <c r="E6" s="37" t="s">
        <v>3</v>
      </c>
      <c r="F6" s="115" t="s">
        <v>111</v>
      </c>
      <c r="G6" s="115"/>
      <c r="H6" s="115"/>
      <c r="I6" s="115"/>
      <c r="J6" s="116"/>
      <c r="K6" s="114" t="s">
        <v>0</v>
      </c>
      <c r="L6" s="115"/>
      <c r="M6" s="115"/>
      <c r="N6" s="115"/>
      <c r="O6" s="115"/>
      <c r="Q6" s="37" t="s">
        <v>3</v>
      </c>
      <c r="R6" s="115" t="s">
        <v>111</v>
      </c>
      <c r="S6" s="115"/>
      <c r="T6" s="115"/>
      <c r="U6" s="115"/>
      <c r="V6" s="116"/>
      <c r="W6" s="114" t="s">
        <v>0</v>
      </c>
      <c r="X6" s="115"/>
      <c r="Y6" s="115"/>
      <c r="Z6" s="115"/>
      <c r="AA6" s="115"/>
    </row>
    <row r="7" spans="2:27" x14ac:dyDescent="0.2">
      <c r="B7" s="117" t="s">
        <v>2</v>
      </c>
      <c r="C7" s="118"/>
      <c r="D7" s="119"/>
      <c r="E7" s="68">
        <v>0.25</v>
      </c>
      <c r="F7" s="69">
        <v>2380000</v>
      </c>
      <c r="G7" s="69">
        <v>2260000</v>
      </c>
      <c r="H7" s="69">
        <v>790000</v>
      </c>
      <c r="I7" s="69">
        <v>753000</v>
      </c>
      <c r="J7" s="86">
        <v>244000</v>
      </c>
      <c r="K7" s="78">
        <v>400000</v>
      </c>
      <c r="L7" s="69">
        <v>490000</v>
      </c>
      <c r="M7" s="69">
        <v>1800000</v>
      </c>
      <c r="N7" s="69">
        <v>590000</v>
      </c>
      <c r="O7" s="69">
        <v>2200000</v>
      </c>
      <c r="P7" s="70"/>
      <c r="Q7" s="68">
        <v>0.25</v>
      </c>
      <c r="R7" s="68">
        <v>6.3765769570565096</v>
      </c>
      <c r="S7" s="68">
        <v>6.3541084391474003</v>
      </c>
      <c r="T7" s="68">
        <v>5.89762709129044</v>
      </c>
      <c r="U7" s="68">
        <v>5.8767949762007001</v>
      </c>
      <c r="V7" s="92">
        <v>5.3873898263387296</v>
      </c>
      <c r="W7" s="82">
        <v>5.6020599913279598</v>
      </c>
      <c r="X7" s="68">
        <v>5.6901960800285103</v>
      </c>
      <c r="Y7" s="68">
        <v>6.25527250510331</v>
      </c>
      <c r="Z7" s="68">
        <v>5.7708520116421402</v>
      </c>
      <c r="AA7" s="68">
        <v>6.3424226808222102</v>
      </c>
    </row>
    <row r="8" spans="2:27" x14ac:dyDescent="0.2">
      <c r="E8" s="68">
        <v>1</v>
      </c>
      <c r="F8" s="69">
        <v>171000</v>
      </c>
      <c r="G8" s="69">
        <v>200000</v>
      </c>
      <c r="H8" s="69">
        <v>72300</v>
      </c>
      <c r="I8" s="69">
        <v>82900</v>
      </c>
      <c r="J8" s="86">
        <v>114000</v>
      </c>
      <c r="K8" s="78">
        <v>240000</v>
      </c>
      <c r="L8" s="69">
        <v>200000</v>
      </c>
      <c r="M8" s="69">
        <v>230000</v>
      </c>
      <c r="N8" s="69">
        <v>200000</v>
      </c>
      <c r="O8" s="69">
        <v>80000</v>
      </c>
      <c r="P8" s="70"/>
      <c r="Q8" s="68">
        <v>1</v>
      </c>
      <c r="R8" s="68">
        <v>5.2329961103921496</v>
      </c>
      <c r="S8" s="68">
        <v>5.3010299956639804</v>
      </c>
      <c r="T8" s="68">
        <v>4.8591382972945301</v>
      </c>
      <c r="U8" s="68">
        <v>4.9185545305502698</v>
      </c>
      <c r="V8" s="92">
        <v>5.0569048513364701</v>
      </c>
      <c r="W8" s="82">
        <v>5.3802112417116099</v>
      </c>
      <c r="X8" s="68">
        <v>5.3010299956639804</v>
      </c>
      <c r="Y8" s="68">
        <v>5.3617278360175904</v>
      </c>
      <c r="Z8" s="68">
        <v>5.3010299956639804</v>
      </c>
      <c r="AA8" s="68">
        <v>4.9030899869919402</v>
      </c>
    </row>
    <row r="9" spans="2:27" x14ac:dyDescent="0.2">
      <c r="E9" s="68">
        <v>2</v>
      </c>
      <c r="F9" s="69">
        <v>29900</v>
      </c>
      <c r="G9" s="69">
        <v>44600</v>
      </c>
      <c r="H9" s="69">
        <v>32000</v>
      </c>
      <c r="I9" s="69">
        <v>58600</v>
      </c>
      <c r="J9" s="86">
        <v>59600</v>
      </c>
      <c r="K9" s="78">
        <v>29000</v>
      </c>
      <c r="L9" s="69">
        <v>120000</v>
      </c>
      <c r="M9" s="69">
        <v>35000</v>
      </c>
      <c r="N9" s="69">
        <v>130000</v>
      </c>
      <c r="O9" s="69">
        <v>190000</v>
      </c>
      <c r="P9" s="70"/>
      <c r="Q9" s="68">
        <v>2</v>
      </c>
      <c r="R9" s="68">
        <v>4.47567118832443</v>
      </c>
      <c r="S9" s="68">
        <v>4.6493348587121401</v>
      </c>
      <c r="T9" s="68">
        <v>4.5051499783199098</v>
      </c>
      <c r="U9" s="68">
        <v>4.7678976160180904</v>
      </c>
      <c r="V9" s="92">
        <v>4.7752462597402401</v>
      </c>
      <c r="W9" s="82">
        <v>4.4623979978989601</v>
      </c>
      <c r="X9" s="68">
        <v>5.0791812460476304</v>
      </c>
      <c r="Y9" s="68">
        <v>4.5440680443502801</v>
      </c>
      <c r="Z9" s="68">
        <v>5.1139433523068396</v>
      </c>
      <c r="AA9" s="68">
        <v>5.2787536009528297</v>
      </c>
    </row>
    <row r="10" spans="2:27" x14ac:dyDescent="0.2">
      <c r="E10" s="68">
        <v>4</v>
      </c>
      <c r="F10" s="69">
        <v>26800</v>
      </c>
      <c r="G10" s="69">
        <v>74000</v>
      </c>
      <c r="H10" s="69">
        <v>66500</v>
      </c>
      <c r="I10" s="69">
        <v>59900</v>
      </c>
      <c r="J10" s="86">
        <v>49800</v>
      </c>
      <c r="K10" s="78">
        <v>120000</v>
      </c>
      <c r="L10" s="69">
        <v>70000</v>
      </c>
      <c r="M10" s="69">
        <v>74000</v>
      </c>
      <c r="N10" s="69">
        <v>68000</v>
      </c>
      <c r="O10" s="69">
        <v>60000</v>
      </c>
      <c r="P10" s="70"/>
      <c r="Q10" s="68">
        <v>4</v>
      </c>
      <c r="R10" s="68">
        <v>4.4281347940287903</v>
      </c>
      <c r="S10" s="68">
        <v>4.8692317197309798</v>
      </c>
      <c r="T10" s="68">
        <v>4.8228216453031001</v>
      </c>
      <c r="U10" s="68">
        <v>4.7774268223893097</v>
      </c>
      <c r="V10" s="92">
        <v>4.6972293427597203</v>
      </c>
      <c r="W10" s="82">
        <v>5.0791812460476304</v>
      </c>
      <c r="X10" s="68">
        <v>4.8450980400142596</v>
      </c>
      <c r="Y10" s="68">
        <v>4.8692317197309798</v>
      </c>
      <c r="Z10" s="68">
        <v>4.8325089127062402</v>
      </c>
      <c r="AA10" s="68">
        <v>4.7781512503836403</v>
      </c>
    </row>
    <row r="11" spans="2:27" x14ac:dyDescent="0.2">
      <c r="E11" s="68">
        <v>8</v>
      </c>
      <c r="F11" s="69">
        <v>24900</v>
      </c>
      <c r="G11" s="69">
        <v>34700</v>
      </c>
      <c r="H11" s="69">
        <v>16800</v>
      </c>
      <c r="I11" s="69">
        <v>26800</v>
      </c>
      <c r="J11" s="86">
        <v>20300</v>
      </c>
      <c r="K11" s="78">
        <v>19000</v>
      </c>
      <c r="L11" s="69">
        <v>36000</v>
      </c>
      <c r="M11" s="69">
        <v>9000</v>
      </c>
      <c r="N11" s="69">
        <v>21000</v>
      </c>
      <c r="O11" s="69">
        <v>18000</v>
      </c>
      <c r="P11" s="70"/>
      <c r="Q11" s="68">
        <v>8</v>
      </c>
      <c r="R11" s="68">
        <v>4.3961993470957399</v>
      </c>
      <c r="S11" s="68">
        <v>4.5403294747908696</v>
      </c>
      <c r="T11" s="68">
        <v>4.2253092817258597</v>
      </c>
      <c r="U11" s="68">
        <v>4.4281347940287903</v>
      </c>
      <c r="V11" s="92">
        <v>4.3074960379132099</v>
      </c>
      <c r="W11" s="82">
        <v>4.2787536009528297</v>
      </c>
      <c r="X11" s="68">
        <v>4.5563025007672904</v>
      </c>
      <c r="Y11" s="68">
        <v>3.9542425094393199</v>
      </c>
      <c r="Z11" s="68">
        <v>4.3222192947339204</v>
      </c>
      <c r="AA11" s="68">
        <v>4.25527250510331</v>
      </c>
    </row>
    <row r="12" spans="2:27" x14ac:dyDescent="0.2">
      <c r="E12" s="68">
        <v>12</v>
      </c>
      <c r="F12" s="69">
        <v>90500</v>
      </c>
      <c r="G12" s="69">
        <v>61600</v>
      </c>
      <c r="H12" s="69">
        <v>56600</v>
      </c>
      <c r="I12" s="69">
        <v>67000</v>
      </c>
      <c r="J12" s="86">
        <v>1250</v>
      </c>
      <c r="K12" s="78">
        <v>2500</v>
      </c>
      <c r="L12" s="69">
        <v>4000</v>
      </c>
      <c r="M12" s="69">
        <v>12000</v>
      </c>
      <c r="N12" s="69">
        <v>10000</v>
      </c>
      <c r="O12" s="69">
        <v>2800</v>
      </c>
      <c r="P12" s="70"/>
      <c r="Q12" s="68">
        <v>12</v>
      </c>
      <c r="R12" s="68">
        <v>4.9566485792051997</v>
      </c>
      <c r="S12" s="68">
        <v>4.7895807121644296</v>
      </c>
      <c r="T12" s="68">
        <v>4.7528164311882701</v>
      </c>
      <c r="U12" s="68">
        <v>4.8260748027008296</v>
      </c>
      <c r="V12" s="92">
        <v>3.0969100130080598</v>
      </c>
      <c r="W12" s="82">
        <v>3.3979400086720402</v>
      </c>
      <c r="X12" s="68">
        <v>3.6020599913279598</v>
      </c>
      <c r="Y12" s="68">
        <v>4.0791812460476304</v>
      </c>
      <c r="Z12" s="68">
        <v>4</v>
      </c>
      <c r="AA12" s="68">
        <v>3.4471580313422199</v>
      </c>
    </row>
    <row r="13" spans="2:27" x14ac:dyDescent="0.2">
      <c r="E13" s="68">
        <v>24</v>
      </c>
      <c r="F13" s="69">
        <v>64300</v>
      </c>
      <c r="G13" s="69">
        <v>17700</v>
      </c>
      <c r="H13" s="69">
        <v>31600</v>
      </c>
      <c r="I13" s="69">
        <v>9640</v>
      </c>
      <c r="J13" s="86">
        <v>6870</v>
      </c>
      <c r="K13" s="78">
        <v>600</v>
      </c>
      <c r="L13" s="69">
        <v>2100</v>
      </c>
      <c r="M13" s="69">
        <v>400</v>
      </c>
      <c r="N13" s="69">
        <v>300</v>
      </c>
      <c r="O13" s="69">
        <v>300</v>
      </c>
      <c r="P13" s="70"/>
      <c r="Q13" s="68">
        <v>24</v>
      </c>
      <c r="R13" s="68">
        <v>4.8082109729242202</v>
      </c>
      <c r="S13" s="68">
        <v>4.2479732663618099</v>
      </c>
      <c r="T13" s="68">
        <v>4.4996870826183999</v>
      </c>
      <c r="U13" s="68">
        <v>3.98407703390283</v>
      </c>
      <c r="V13" s="92">
        <v>3.8369567370595501</v>
      </c>
      <c r="W13" s="82">
        <v>2.7781512503836399</v>
      </c>
      <c r="X13" s="68">
        <v>3.32221929473392</v>
      </c>
      <c r="Y13" s="68">
        <v>2.6020599913279598</v>
      </c>
      <c r="Z13" s="68">
        <v>2.4771212547196599</v>
      </c>
      <c r="AA13" s="68">
        <v>2.4771212547196599</v>
      </c>
    </row>
    <row r="14" spans="2:27" x14ac:dyDescent="0.2">
      <c r="F14" s="8"/>
      <c r="G14" s="8"/>
      <c r="H14" s="8"/>
      <c r="I14" s="8"/>
      <c r="J14" s="87"/>
      <c r="K14" s="8"/>
      <c r="L14" s="8"/>
      <c r="M14" s="8"/>
      <c r="N14" s="8"/>
      <c r="O14" s="8"/>
      <c r="V14" s="93"/>
    </row>
    <row r="15" spans="2:27" x14ac:dyDescent="0.2">
      <c r="B15" s="120" t="s">
        <v>4</v>
      </c>
      <c r="C15" s="121"/>
      <c r="D15" s="122"/>
      <c r="E15" s="71">
        <v>0.25</v>
      </c>
      <c r="F15" s="72">
        <v>376000000</v>
      </c>
      <c r="G15" s="72">
        <v>198000000</v>
      </c>
      <c r="H15" s="72">
        <v>197000000</v>
      </c>
      <c r="I15" s="72">
        <v>119000000</v>
      </c>
      <c r="J15" s="88">
        <v>244000000</v>
      </c>
      <c r="K15" s="79">
        <v>942000000</v>
      </c>
      <c r="L15" s="72">
        <v>467000000</v>
      </c>
      <c r="M15" s="72">
        <v>268000000</v>
      </c>
      <c r="N15" s="72">
        <v>167000000</v>
      </c>
      <c r="O15" s="72">
        <v>553000000</v>
      </c>
      <c r="P15" s="70"/>
      <c r="Q15" s="71">
        <v>0.25</v>
      </c>
      <c r="R15" s="71">
        <v>8.57518784492766</v>
      </c>
      <c r="S15" s="71">
        <v>8.29666519026153</v>
      </c>
      <c r="T15" s="71">
        <v>8.2944662261615907</v>
      </c>
      <c r="U15" s="71">
        <v>8.0755469613925293</v>
      </c>
      <c r="V15" s="94">
        <v>8.3873898263387296</v>
      </c>
      <c r="W15" s="83">
        <v>8.9740509027928805</v>
      </c>
      <c r="X15" s="71">
        <v>8.6693168805661092</v>
      </c>
      <c r="Y15" s="71">
        <v>8.4281347940287894</v>
      </c>
      <c r="Z15" s="71">
        <v>8.2227164711475798</v>
      </c>
      <c r="AA15" s="71">
        <v>8.7427251313047005</v>
      </c>
    </row>
    <row r="16" spans="2:27" x14ac:dyDescent="0.2">
      <c r="E16" s="71">
        <v>1</v>
      </c>
      <c r="F16" s="72">
        <v>93100000</v>
      </c>
      <c r="G16" s="72">
        <v>68600000</v>
      </c>
      <c r="H16" s="72">
        <v>91200000</v>
      </c>
      <c r="I16" s="72">
        <v>127000000</v>
      </c>
      <c r="J16" s="88">
        <v>122000000</v>
      </c>
      <c r="K16" s="79">
        <v>170000000</v>
      </c>
      <c r="L16" s="72">
        <v>193000000</v>
      </c>
      <c r="M16" s="72">
        <v>226000000</v>
      </c>
      <c r="N16" s="72">
        <v>326000000</v>
      </c>
      <c r="O16" s="72">
        <v>500000000</v>
      </c>
      <c r="P16" s="70"/>
      <c r="Q16" s="71">
        <v>1</v>
      </c>
      <c r="R16" s="71">
        <v>7.96894968098134</v>
      </c>
      <c r="S16" s="71">
        <v>7.8363241157067502</v>
      </c>
      <c r="T16" s="71">
        <v>7.95999483832842</v>
      </c>
      <c r="U16" s="71">
        <v>8.1038037209559608</v>
      </c>
      <c r="V16" s="94">
        <v>8.0863598306747502</v>
      </c>
      <c r="W16" s="83">
        <v>8.2304489213782706</v>
      </c>
      <c r="X16" s="71">
        <v>8.2855573090077694</v>
      </c>
      <c r="Y16" s="71">
        <v>8.3541084391473994</v>
      </c>
      <c r="Z16" s="71">
        <v>8.5132176000679394</v>
      </c>
      <c r="AA16" s="71">
        <v>8.6989700043360205</v>
      </c>
    </row>
    <row r="17" spans="2:27" x14ac:dyDescent="0.2">
      <c r="E17" s="71">
        <v>2</v>
      </c>
      <c r="F17" s="72">
        <v>52900000</v>
      </c>
      <c r="G17" s="72">
        <v>64400000</v>
      </c>
      <c r="H17" s="72">
        <v>100000000</v>
      </c>
      <c r="I17" s="72">
        <v>65800000</v>
      </c>
      <c r="J17" s="88">
        <v>105000000</v>
      </c>
      <c r="K17" s="79">
        <v>140000000</v>
      </c>
      <c r="L17" s="72">
        <v>178000000</v>
      </c>
      <c r="M17" s="72">
        <v>220000000</v>
      </c>
      <c r="N17" s="72">
        <v>200000000</v>
      </c>
      <c r="O17" s="72">
        <v>128000000</v>
      </c>
      <c r="P17" s="70"/>
      <c r="Q17" s="71">
        <v>2</v>
      </c>
      <c r="R17" s="71">
        <v>7.7234556720351897</v>
      </c>
      <c r="S17" s="71">
        <v>7.8088858673598098</v>
      </c>
      <c r="T17" s="71">
        <v>8</v>
      </c>
      <c r="U17" s="71">
        <v>7.8182258936139597</v>
      </c>
      <c r="V17" s="94">
        <v>8.02118929906994</v>
      </c>
      <c r="W17" s="83">
        <v>8.14612803567824</v>
      </c>
      <c r="X17" s="71">
        <v>8.2504200023088892</v>
      </c>
      <c r="Y17" s="71">
        <v>8.3424226808222102</v>
      </c>
      <c r="Z17" s="71">
        <v>8.3010299956639795</v>
      </c>
      <c r="AA17" s="71">
        <v>8.1072099696478706</v>
      </c>
    </row>
    <row r="18" spans="2:27" x14ac:dyDescent="0.2">
      <c r="E18" s="71">
        <v>4</v>
      </c>
      <c r="F18" s="72">
        <v>127000000</v>
      </c>
      <c r="G18" s="72">
        <v>106000000</v>
      </c>
      <c r="H18" s="72">
        <v>193000000</v>
      </c>
      <c r="I18" s="72">
        <v>125000000</v>
      </c>
      <c r="J18" s="88">
        <v>90600000</v>
      </c>
      <c r="K18" s="79">
        <v>314000000</v>
      </c>
      <c r="L18" s="72">
        <v>291000000</v>
      </c>
      <c r="M18" s="72">
        <v>456000000</v>
      </c>
      <c r="N18" s="72">
        <v>386000000</v>
      </c>
      <c r="O18" s="72">
        <v>198000000</v>
      </c>
      <c r="P18" s="70"/>
      <c r="Q18" s="71">
        <v>4</v>
      </c>
      <c r="R18" s="71">
        <v>8.1038037209559608</v>
      </c>
      <c r="S18" s="71">
        <v>8.0253058652647695</v>
      </c>
      <c r="T18" s="71">
        <v>8.2855573090077694</v>
      </c>
      <c r="U18" s="71">
        <v>8.0969100130080598</v>
      </c>
      <c r="V18" s="94">
        <v>7.95712819767681</v>
      </c>
      <c r="W18" s="83">
        <v>8.4969296480732108</v>
      </c>
      <c r="X18" s="71">
        <v>8.4638929889859096</v>
      </c>
      <c r="Y18" s="71">
        <v>8.6589648426644406</v>
      </c>
      <c r="Z18" s="71">
        <v>8.5865873046717507</v>
      </c>
      <c r="AA18" s="71">
        <v>8.29666519026153</v>
      </c>
    </row>
    <row r="19" spans="2:27" x14ac:dyDescent="0.2">
      <c r="E19" s="71">
        <v>8</v>
      </c>
      <c r="F19" s="72">
        <v>63700000</v>
      </c>
      <c r="G19" s="72">
        <v>615000000</v>
      </c>
      <c r="H19" s="72">
        <v>61600000</v>
      </c>
      <c r="I19" s="72">
        <v>449000000</v>
      </c>
      <c r="J19" s="88">
        <v>144000000</v>
      </c>
      <c r="K19" s="79">
        <v>72500000</v>
      </c>
      <c r="L19" s="72">
        <v>258000000</v>
      </c>
      <c r="M19" s="72">
        <v>65900000</v>
      </c>
      <c r="N19" s="72">
        <v>170000000</v>
      </c>
      <c r="O19" s="72">
        <v>132000000</v>
      </c>
      <c r="P19" s="70"/>
      <c r="Q19" s="71">
        <v>8</v>
      </c>
      <c r="R19" s="71">
        <v>7.8041394323353499</v>
      </c>
      <c r="S19" s="71">
        <v>8.7888751157754204</v>
      </c>
      <c r="T19" s="71">
        <v>7.7895807121644296</v>
      </c>
      <c r="U19" s="71">
        <v>8.6522463410033197</v>
      </c>
      <c r="V19" s="94">
        <v>8.1583624920952502</v>
      </c>
      <c r="W19" s="83">
        <v>7.8603380065709896</v>
      </c>
      <c r="X19" s="71">
        <v>8.4116197059632292</v>
      </c>
      <c r="Y19" s="71">
        <v>7.8188854145940097</v>
      </c>
      <c r="Z19" s="71">
        <v>8.2304489213782706</v>
      </c>
      <c r="AA19" s="71">
        <v>8.1205739312058505</v>
      </c>
    </row>
    <row r="20" spans="2:27" x14ac:dyDescent="0.2">
      <c r="E20" s="71">
        <v>12</v>
      </c>
      <c r="F20" s="72">
        <v>39100000</v>
      </c>
      <c r="G20" s="72">
        <v>32300000</v>
      </c>
      <c r="H20" s="72">
        <v>90000000</v>
      </c>
      <c r="I20" s="72">
        <v>268000000</v>
      </c>
      <c r="J20" s="88">
        <v>306000000</v>
      </c>
      <c r="K20" s="79">
        <v>140000000</v>
      </c>
      <c r="L20" s="72">
        <v>207000000</v>
      </c>
      <c r="M20" s="72">
        <v>261000000</v>
      </c>
      <c r="N20" s="72">
        <v>275000000</v>
      </c>
      <c r="O20" s="72">
        <v>184000000</v>
      </c>
      <c r="P20" s="70"/>
      <c r="Q20" s="71">
        <v>12</v>
      </c>
      <c r="R20" s="71">
        <v>7.5921767573958698</v>
      </c>
      <c r="S20" s="71">
        <v>7.5092025223311003</v>
      </c>
      <c r="T20" s="71">
        <v>7.9542425094393296</v>
      </c>
      <c r="U20" s="71">
        <v>8.4281347940287894</v>
      </c>
      <c r="V20" s="94">
        <v>8.4857214264815806</v>
      </c>
      <c r="W20" s="83">
        <v>8.14612803567824</v>
      </c>
      <c r="X20" s="71">
        <v>8.31597034545692</v>
      </c>
      <c r="Y20" s="71">
        <v>8.4166405073382808</v>
      </c>
      <c r="Z20" s="71">
        <v>8.4393326938302593</v>
      </c>
      <c r="AA20" s="71">
        <v>8.2648178230095404</v>
      </c>
    </row>
    <row r="21" spans="2:27" x14ac:dyDescent="0.2">
      <c r="E21" s="71">
        <v>24</v>
      </c>
      <c r="F21" s="72">
        <v>109000000</v>
      </c>
      <c r="G21" s="72">
        <v>82700000</v>
      </c>
      <c r="H21" s="72">
        <v>98000000</v>
      </c>
      <c r="I21" s="72">
        <v>90300000</v>
      </c>
      <c r="J21" s="88">
        <v>13000000</v>
      </c>
      <c r="K21" s="79">
        <v>178000000</v>
      </c>
      <c r="L21" s="72">
        <v>73200000</v>
      </c>
      <c r="M21" s="72">
        <v>13800000</v>
      </c>
      <c r="N21" s="72">
        <v>29300000</v>
      </c>
      <c r="O21" s="72">
        <v>28800000</v>
      </c>
      <c r="P21" s="70"/>
      <c r="Q21" s="71">
        <v>24</v>
      </c>
      <c r="R21" s="71">
        <v>8.0374264979406203</v>
      </c>
      <c r="S21" s="71">
        <v>7.9175055095525497</v>
      </c>
      <c r="T21" s="71">
        <v>7.9912260756925004</v>
      </c>
      <c r="U21" s="71">
        <v>7.9556877503135102</v>
      </c>
      <c r="V21" s="94">
        <v>7.1139433523068396</v>
      </c>
      <c r="W21" s="83">
        <v>8.2504200023088892</v>
      </c>
      <c r="X21" s="71">
        <v>7.8645110810583896</v>
      </c>
      <c r="Y21" s="71">
        <v>7.1398790864012396</v>
      </c>
      <c r="Z21" s="71">
        <v>7.46686762035411</v>
      </c>
      <c r="AA21" s="71">
        <v>7.4593924877592297</v>
      </c>
    </row>
    <row r="22" spans="2:27" x14ac:dyDescent="0.2">
      <c r="E22" s="70"/>
      <c r="F22" s="73"/>
      <c r="G22" s="73"/>
      <c r="H22" s="73"/>
      <c r="I22" s="73"/>
      <c r="J22" s="89"/>
      <c r="K22" s="73"/>
      <c r="L22" s="73"/>
      <c r="M22" s="73"/>
      <c r="N22" s="73"/>
      <c r="O22" s="73"/>
      <c r="P22" s="70"/>
      <c r="Q22" s="70"/>
      <c r="R22" s="70"/>
      <c r="S22" s="70"/>
      <c r="T22" s="70"/>
      <c r="U22" s="70"/>
      <c r="V22" s="95"/>
      <c r="W22" s="70"/>
      <c r="X22" s="70"/>
      <c r="Y22" s="70"/>
      <c r="Z22" s="70"/>
      <c r="AA22" s="70"/>
    </row>
    <row r="23" spans="2:27" x14ac:dyDescent="0.2">
      <c r="B23" s="123" t="s">
        <v>6</v>
      </c>
      <c r="C23" s="124"/>
      <c r="D23" s="125"/>
      <c r="E23" s="74">
        <v>0.25</v>
      </c>
      <c r="F23" s="75">
        <v>3620000</v>
      </c>
      <c r="G23" s="75">
        <v>759000</v>
      </c>
      <c r="H23" s="75">
        <v>8070000</v>
      </c>
      <c r="I23" s="75">
        <v>5960000</v>
      </c>
      <c r="J23" s="90">
        <v>123000</v>
      </c>
      <c r="K23" s="80">
        <v>56000000</v>
      </c>
      <c r="L23" s="75">
        <v>530000</v>
      </c>
      <c r="M23" s="75">
        <v>33000000</v>
      </c>
      <c r="N23" s="75">
        <v>20000000</v>
      </c>
      <c r="O23" s="75">
        <v>38000</v>
      </c>
      <c r="P23" s="70"/>
      <c r="Q23" s="74">
        <v>0.25</v>
      </c>
      <c r="R23" s="74">
        <v>6.5587085705331702</v>
      </c>
      <c r="S23" s="74">
        <v>5.8802417758954801</v>
      </c>
      <c r="T23" s="74">
        <v>6.9068735347220702</v>
      </c>
      <c r="U23" s="74">
        <v>6.7752462597402401</v>
      </c>
      <c r="V23" s="96">
        <v>5.0899051114393998</v>
      </c>
      <c r="W23" s="84">
        <v>7.7481880270061998</v>
      </c>
      <c r="X23" s="74">
        <v>5.72427586960079</v>
      </c>
      <c r="Y23" s="74">
        <v>7.5185139398778897</v>
      </c>
      <c r="Z23" s="74">
        <v>7.3010299956639804</v>
      </c>
      <c r="AA23" s="74">
        <v>4.5797835966168101</v>
      </c>
    </row>
    <row r="24" spans="2:27" x14ac:dyDescent="0.2">
      <c r="E24" s="74">
        <v>1</v>
      </c>
      <c r="F24" s="75">
        <v>22500000</v>
      </c>
      <c r="G24" s="75">
        <v>134000</v>
      </c>
      <c r="H24" s="75">
        <v>78500</v>
      </c>
      <c r="I24" s="75">
        <v>41800000</v>
      </c>
      <c r="J24" s="90">
        <v>47800</v>
      </c>
      <c r="K24" s="80">
        <v>62000000</v>
      </c>
      <c r="L24" s="75">
        <v>66000</v>
      </c>
      <c r="M24" s="75">
        <v>61000</v>
      </c>
      <c r="N24" s="75">
        <v>78000000</v>
      </c>
      <c r="O24" s="75">
        <v>33000</v>
      </c>
      <c r="P24" s="70"/>
      <c r="Q24" s="74">
        <v>1</v>
      </c>
      <c r="R24" s="74">
        <v>7.35218251811136</v>
      </c>
      <c r="S24" s="74">
        <v>5.1271047983648099</v>
      </c>
      <c r="T24" s="74">
        <v>4.8948696567452501</v>
      </c>
      <c r="U24" s="74">
        <v>7.6211762817750399</v>
      </c>
      <c r="V24" s="96">
        <v>4.6794278966121201</v>
      </c>
      <c r="W24" s="84">
        <v>7.7923916894982499</v>
      </c>
      <c r="X24" s="74">
        <v>4.8195439355418701</v>
      </c>
      <c r="Y24" s="74">
        <v>4.7853298350107698</v>
      </c>
      <c r="Z24" s="74">
        <v>7.8920946026904799</v>
      </c>
      <c r="AA24" s="74">
        <v>4.5185139398778897</v>
      </c>
    </row>
    <row r="25" spans="2:27" x14ac:dyDescent="0.2">
      <c r="E25" s="74">
        <v>2</v>
      </c>
      <c r="F25" s="75">
        <v>23600</v>
      </c>
      <c r="G25" s="75">
        <v>47500</v>
      </c>
      <c r="H25" s="75">
        <v>49000</v>
      </c>
      <c r="I25" s="75">
        <v>24400000</v>
      </c>
      <c r="J25" s="90">
        <v>20000</v>
      </c>
      <c r="K25" s="80">
        <v>42000</v>
      </c>
      <c r="L25" s="75">
        <v>33000</v>
      </c>
      <c r="M25" s="75">
        <v>49000</v>
      </c>
      <c r="N25" s="75">
        <v>250000000</v>
      </c>
      <c r="O25" s="75">
        <v>24000</v>
      </c>
      <c r="P25" s="70"/>
      <c r="Q25" s="74">
        <v>2</v>
      </c>
      <c r="R25" s="74">
        <v>4.3729120029701098</v>
      </c>
      <c r="S25" s="74">
        <v>4.6766936096248699</v>
      </c>
      <c r="T25" s="74">
        <v>4.6901960800285103</v>
      </c>
      <c r="U25" s="74">
        <v>7.3873898263387296</v>
      </c>
      <c r="V25" s="96">
        <v>4.3010299956639804</v>
      </c>
      <c r="W25" s="84">
        <v>4.6232492903978999</v>
      </c>
      <c r="X25" s="74">
        <v>4.5185139398778897</v>
      </c>
      <c r="Y25" s="74">
        <v>4.6901960800285103</v>
      </c>
      <c r="Z25" s="74">
        <v>8.3979400086720393</v>
      </c>
      <c r="AA25" s="74">
        <v>4.3802112417116099</v>
      </c>
    </row>
    <row r="26" spans="2:27" x14ac:dyDescent="0.2">
      <c r="E26" s="74">
        <v>4</v>
      </c>
      <c r="F26" s="75">
        <v>15200</v>
      </c>
      <c r="G26" s="75">
        <v>19200</v>
      </c>
      <c r="H26" s="75">
        <v>8860</v>
      </c>
      <c r="I26" s="75">
        <v>18500</v>
      </c>
      <c r="J26" s="90">
        <v>930000</v>
      </c>
      <c r="K26" s="80">
        <v>13000</v>
      </c>
      <c r="L26" s="75">
        <v>33000</v>
      </c>
      <c r="M26" s="75">
        <v>23000</v>
      </c>
      <c r="N26" s="75">
        <v>13000</v>
      </c>
      <c r="O26" s="75">
        <v>4200000</v>
      </c>
      <c r="P26" s="70"/>
      <c r="Q26" s="74">
        <v>4</v>
      </c>
      <c r="R26" s="74">
        <v>4.18184358794477</v>
      </c>
      <c r="S26" s="74">
        <v>4.2833012287035501</v>
      </c>
      <c r="T26" s="74">
        <v>3.9474337218870499</v>
      </c>
      <c r="U26" s="74">
        <v>4.2671717284030102</v>
      </c>
      <c r="V26" s="96">
        <v>5.9684829485539304</v>
      </c>
      <c r="W26" s="84">
        <v>4.1139433523068396</v>
      </c>
      <c r="X26" s="74">
        <v>4.5185139398778897</v>
      </c>
      <c r="Y26" s="74">
        <v>4.3617278360175904</v>
      </c>
      <c r="Z26" s="74">
        <v>4.1139433523068396</v>
      </c>
      <c r="AA26" s="74">
        <v>6.6232492903978999</v>
      </c>
    </row>
    <row r="27" spans="2:27" x14ac:dyDescent="0.2">
      <c r="E27" s="74">
        <v>8</v>
      </c>
      <c r="F27" s="75">
        <v>8430</v>
      </c>
      <c r="G27" s="75">
        <v>8340</v>
      </c>
      <c r="H27" s="75">
        <v>4760</v>
      </c>
      <c r="I27" s="75">
        <v>7600</v>
      </c>
      <c r="J27" s="90">
        <v>6310</v>
      </c>
      <c r="K27" s="80">
        <v>16000</v>
      </c>
      <c r="L27" s="75">
        <v>2600</v>
      </c>
      <c r="M27" s="75">
        <v>12000</v>
      </c>
      <c r="N27" s="75">
        <v>4900</v>
      </c>
      <c r="O27" s="75">
        <v>1800</v>
      </c>
      <c r="P27" s="70"/>
      <c r="Q27" s="74">
        <v>8</v>
      </c>
      <c r="R27" s="74">
        <v>3.9258275746247402</v>
      </c>
      <c r="S27" s="74">
        <v>3.9211660506377402</v>
      </c>
      <c r="T27" s="74">
        <v>3.67760695272049</v>
      </c>
      <c r="U27" s="74">
        <v>3.88081359228079</v>
      </c>
      <c r="V27" s="96">
        <v>3.8000293592441299</v>
      </c>
      <c r="W27" s="84">
        <v>4.2041199826559303</v>
      </c>
      <c r="X27" s="74">
        <v>3.41497334797082</v>
      </c>
      <c r="Y27" s="74">
        <v>4.0791812460476304</v>
      </c>
      <c r="Z27" s="74">
        <v>3.6901960800285099</v>
      </c>
      <c r="AA27" s="74">
        <v>3.25527250510331</v>
      </c>
    </row>
    <row r="28" spans="2:27" x14ac:dyDescent="0.2">
      <c r="E28" s="74">
        <v>12</v>
      </c>
      <c r="F28" s="75">
        <v>5600</v>
      </c>
      <c r="G28" s="75">
        <v>4320</v>
      </c>
      <c r="H28" s="75">
        <v>4200</v>
      </c>
      <c r="I28" s="75">
        <v>2230</v>
      </c>
      <c r="J28" s="90">
        <v>5260</v>
      </c>
      <c r="K28" s="80">
        <v>1400</v>
      </c>
      <c r="L28" s="75">
        <v>300</v>
      </c>
      <c r="M28" s="75">
        <v>3600</v>
      </c>
      <c r="N28" s="75">
        <v>1000</v>
      </c>
      <c r="O28" s="75">
        <v>1000</v>
      </c>
      <c r="P28" s="70"/>
      <c r="Q28" s="74">
        <v>12</v>
      </c>
      <c r="R28" s="74">
        <v>3.7481880270061998</v>
      </c>
      <c r="S28" s="74">
        <v>3.6354837468149102</v>
      </c>
      <c r="T28" s="74">
        <v>3.6232492903978999</v>
      </c>
      <c r="U28" s="74">
        <v>3.3483048630481602</v>
      </c>
      <c r="V28" s="96">
        <v>3.7209857441537402</v>
      </c>
      <c r="W28" s="84">
        <v>3.14612803567824</v>
      </c>
      <c r="X28" s="74">
        <v>2.4771212547196599</v>
      </c>
      <c r="Y28" s="74">
        <v>3.5563025007672899</v>
      </c>
      <c r="Z28" s="74">
        <v>3</v>
      </c>
      <c r="AA28" s="74">
        <v>3</v>
      </c>
    </row>
    <row r="29" spans="2:27" x14ac:dyDescent="0.2">
      <c r="E29" s="74">
        <v>24</v>
      </c>
      <c r="F29" s="75">
        <v>1630</v>
      </c>
      <c r="G29" s="75">
        <v>3340</v>
      </c>
      <c r="H29" s="75">
        <v>1640</v>
      </c>
      <c r="I29" s="75">
        <v>4510</v>
      </c>
      <c r="J29" s="90">
        <v>1160</v>
      </c>
      <c r="K29" s="80">
        <v>200</v>
      </c>
      <c r="L29" s="75">
        <v>200</v>
      </c>
      <c r="M29" s="75">
        <v>200</v>
      </c>
      <c r="N29" s="75">
        <v>600</v>
      </c>
      <c r="O29" s="75">
        <v>200</v>
      </c>
      <c r="P29" s="70"/>
      <c r="Q29" s="74">
        <v>24</v>
      </c>
      <c r="R29" s="74">
        <v>3.2121876044039599</v>
      </c>
      <c r="S29" s="74">
        <v>3.5237464668115601</v>
      </c>
      <c r="T29" s="74">
        <v>3.2148438480477002</v>
      </c>
      <c r="U29" s="74">
        <v>3.6541765418779599</v>
      </c>
      <c r="V29" s="96">
        <v>3.0644579892269199</v>
      </c>
      <c r="W29" s="84">
        <v>2.3010299956639799</v>
      </c>
      <c r="X29" s="74">
        <v>2.3010299956639799</v>
      </c>
      <c r="Y29" s="74">
        <v>2.3010299956639799</v>
      </c>
      <c r="Z29" s="74">
        <v>2.7781512503836399</v>
      </c>
      <c r="AA29" s="74">
        <v>2.3010299956639799</v>
      </c>
    </row>
    <row r="30" spans="2:27" x14ac:dyDescent="0.2">
      <c r="E30" s="70"/>
      <c r="F30" s="73"/>
      <c r="G30" s="73"/>
      <c r="H30" s="73"/>
      <c r="I30" s="73"/>
      <c r="J30" s="89"/>
      <c r="K30" s="73"/>
      <c r="L30" s="73"/>
      <c r="M30" s="73"/>
      <c r="N30" s="73"/>
      <c r="O30" s="73"/>
      <c r="P30" s="70"/>
      <c r="Q30" s="70"/>
      <c r="R30" s="70"/>
      <c r="S30" s="70"/>
      <c r="T30" s="70"/>
      <c r="U30" s="70"/>
      <c r="V30" s="95"/>
      <c r="W30" s="70"/>
      <c r="X30" s="70"/>
      <c r="Y30" s="70"/>
      <c r="Z30" s="70"/>
      <c r="AA30" s="70"/>
    </row>
    <row r="31" spans="2:27" x14ac:dyDescent="0.2">
      <c r="B31" s="126" t="s">
        <v>5</v>
      </c>
      <c r="C31" s="126"/>
      <c r="D31" s="126"/>
      <c r="E31" s="76">
        <v>0.25</v>
      </c>
      <c r="F31" s="77">
        <v>289000000</v>
      </c>
      <c r="G31" s="77">
        <v>212000000</v>
      </c>
      <c r="H31" s="77">
        <v>325000000</v>
      </c>
      <c r="I31" s="77">
        <v>371000000</v>
      </c>
      <c r="J31" s="91">
        <v>116000000</v>
      </c>
      <c r="K31" s="81">
        <v>380000000</v>
      </c>
      <c r="L31" s="77">
        <v>170000000</v>
      </c>
      <c r="M31" s="77">
        <v>659000000</v>
      </c>
      <c r="N31" s="77">
        <v>339000000</v>
      </c>
      <c r="O31" s="77">
        <v>86400000</v>
      </c>
      <c r="P31" s="70"/>
      <c r="Q31" s="76">
        <v>0.25</v>
      </c>
      <c r="R31" s="76">
        <v>8.46089784275655</v>
      </c>
      <c r="S31" s="76">
        <v>8.3263358609287508</v>
      </c>
      <c r="T31" s="76">
        <v>8.5118833609788709</v>
      </c>
      <c r="U31" s="76">
        <v>8.5693739096150505</v>
      </c>
      <c r="V31" s="97">
        <v>8.0644579892269199</v>
      </c>
      <c r="W31" s="85">
        <v>8.5797835966168101</v>
      </c>
      <c r="X31" s="76">
        <v>8.2304489213782706</v>
      </c>
      <c r="Y31" s="76">
        <v>8.8188854145940105</v>
      </c>
      <c r="Z31" s="76">
        <v>8.5301996982030808</v>
      </c>
      <c r="AA31" s="76">
        <v>7.9365137424788896</v>
      </c>
    </row>
    <row r="32" spans="2:27" x14ac:dyDescent="0.2">
      <c r="E32" s="76">
        <v>1</v>
      </c>
      <c r="F32" s="77">
        <v>258000000</v>
      </c>
      <c r="G32" s="77">
        <v>235000000</v>
      </c>
      <c r="H32" s="77">
        <v>213000000</v>
      </c>
      <c r="I32" s="77">
        <v>105000000</v>
      </c>
      <c r="J32" s="91">
        <v>178000000</v>
      </c>
      <c r="K32" s="81">
        <v>250000000</v>
      </c>
      <c r="L32" s="77">
        <v>121000000</v>
      </c>
      <c r="M32" s="77">
        <v>408000000</v>
      </c>
      <c r="N32" s="77">
        <v>113000000</v>
      </c>
      <c r="O32" s="77">
        <v>73600000</v>
      </c>
      <c r="P32" s="70"/>
      <c r="Q32" s="76">
        <v>1</v>
      </c>
      <c r="R32" s="76">
        <v>8.4116197059632292</v>
      </c>
      <c r="S32" s="76">
        <v>8.3710678622717403</v>
      </c>
      <c r="T32" s="76">
        <v>8.3283796034387407</v>
      </c>
      <c r="U32" s="76">
        <v>8.02118929906994</v>
      </c>
      <c r="V32" s="97">
        <v>8.2504200023088892</v>
      </c>
      <c r="W32" s="85">
        <v>8.3979400086720393</v>
      </c>
      <c r="X32" s="76">
        <v>8.0827853703164507</v>
      </c>
      <c r="Y32" s="76">
        <v>8.6106601630898805</v>
      </c>
      <c r="Z32" s="76">
        <v>8.0530784434834199</v>
      </c>
      <c r="AA32" s="76">
        <v>7.8668778143375002</v>
      </c>
    </row>
    <row r="33" spans="5:27" x14ac:dyDescent="0.2">
      <c r="E33" s="76">
        <v>2</v>
      </c>
      <c r="F33" s="77">
        <v>89600000</v>
      </c>
      <c r="G33" s="77">
        <v>69800000</v>
      </c>
      <c r="H33" s="77">
        <v>58500000</v>
      </c>
      <c r="I33" s="77">
        <v>117000000</v>
      </c>
      <c r="J33" s="91">
        <v>57200000</v>
      </c>
      <c r="K33" s="81">
        <v>48700000</v>
      </c>
      <c r="L33" s="77">
        <v>65500000</v>
      </c>
      <c r="M33" s="77">
        <v>57400000</v>
      </c>
      <c r="N33" s="77">
        <v>73200000</v>
      </c>
      <c r="O33" s="77">
        <v>87700000</v>
      </c>
      <c r="P33" s="70"/>
      <c r="Q33" s="76">
        <v>2</v>
      </c>
      <c r="R33" s="76">
        <v>7.9523080096621204</v>
      </c>
      <c r="S33" s="76">
        <v>7.84385542262316</v>
      </c>
      <c r="T33" s="76">
        <v>7.76715586608218</v>
      </c>
      <c r="U33" s="76">
        <v>8.0681858617461604</v>
      </c>
      <c r="V33" s="97">
        <v>7.7573960287930204</v>
      </c>
      <c r="W33" s="85">
        <v>7.68752896121463</v>
      </c>
      <c r="X33" s="76">
        <v>7.8162412999917796</v>
      </c>
      <c r="Y33" s="76">
        <v>7.7589118923979701</v>
      </c>
      <c r="Z33" s="76">
        <v>7.8645110810583896</v>
      </c>
      <c r="AA33" s="76">
        <v>7.9429995933660402</v>
      </c>
    </row>
    <row r="34" spans="5:27" x14ac:dyDescent="0.2">
      <c r="E34" s="76">
        <v>4</v>
      </c>
      <c r="F34" s="77">
        <v>51900000</v>
      </c>
      <c r="G34" s="77">
        <v>117000000</v>
      </c>
      <c r="H34" s="77">
        <v>51300000</v>
      </c>
      <c r="I34" s="77">
        <v>67200000</v>
      </c>
      <c r="J34" s="91">
        <v>116000000</v>
      </c>
      <c r="K34" s="81">
        <v>52100000</v>
      </c>
      <c r="L34" s="77">
        <v>94500000</v>
      </c>
      <c r="M34" s="77">
        <v>52900000</v>
      </c>
      <c r="N34" s="77">
        <v>59600000</v>
      </c>
      <c r="O34" s="77">
        <v>65400000</v>
      </c>
      <c r="P34" s="70"/>
      <c r="Q34" s="76">
        <v>4</v>
      </c>
      <c r="R34" s="76">
        <v>7.7151673578484603</v>
      </c>
      <c r="S34" s="76">
        <v>8.0681858617461604</v>
      </c>
      <c r="T34" s="76">
        <v>7.7101173651118202</v>
      </c>
      <c r="U34" s="76">
        <v>7.8273692730538196</v>
      </c>
      <c r="V34" s="97">
        <v>8.0644579892269199</v>
      </c>
      <c r="W34" s="85">
        <v>7.7168377232995198</v>
      </c>
      <c r="X34" s="76">
        <v>7.9754318085092599</v>
      </c>
      <c r="Y34" s="76">
        <v>7.7234556720351897</v>
      </c>
      <c r="Z34" s="76">
        <v>7.7752462597402401</v>
      </c>
      <c r="AA34" s="76">
        <v>7.8155777483242703</v>
      </c>
    </row>
    <row r="35" spans="5:27" x14ac:dyDescent="0.2">
      <c r="E35" s="76">
        <v>8</v>
      </c>
      <c r="F35" s="77">
        <v>126000000</v>
      </c>
      <c r="G35" s="77">
        <v>94400000</v>
      </c>
      <c r="H35" s="77">
        <v>85000000</v>
      </c>
      <c r="I35" s="77">
        <v>89900000</v>
      </c>
      <c r="J35" s="91">
        <v>81500000</v>
      </c>
      <c r="K35" s="81">
        <v>38200000</v>
      </c>
      <c r="L35" s="77">
        <v>48300000</v>
      </c>
      <c r="M35" s="77">
        <v>27000000</v>
      </c>
      <c r="N35" s="77">
        <v>51200000</v>
      </c>
      <c r="O35" s="77">
        <v>34500000</v>
      </c>
      <c r="P35" s="70"/>
      <c r="Q35" s="76">
        <v>8</v>
      </c>
      <c r="R35" s="76">
        <v>8.1003705451175598</v>
      </c>
      <c r="S35" s="76">
        <v>7.9749719942980697</v>
      </c>
      <c r="T35" s="76">
        <v>7.9294189257142902</v>
      </c>
      <c r="U35" s="76">
        <v>7.9537596917332296</v>
      </c>
      <c r="V35" s="97">
        <v>7.9111576087399804</v>
      </c>
      <c r="W35" s="85">
        <v>7.5820633629117102</v>
      </c>
      <c r="X35" s="76">
        <v>7.6839471307515099</v>
      </c>
      <c r="Y35" s="76">
        <v>7.4313637641589896</v>
      </c>
      <c r="Z35" s="76">
        <v>7.7092699609758304</v>
      </c>
      <c r="AA35" s="76">
        <v>7.53781909507327</v>
      </c>
    </row>
    <row r="36" spans="5:27" x14ac:dyDescent="0.2">
      <c r="E36" s="76">
        <v>12</v>
      </c>
      <c r="F36" s="77">
        <v>91400000</v>
      </c>
      <c r="G36" s="77">
        <v>63400000</v>
      </c>
      <c r="H36" s="77">
        <v>94300000</v>
      </c>
      <c r="I36" s="77">
        <v>44900000</v>
      </c>
      <c r="J36" s="91">
        <v>62500000</v>
      </c>
      <c r="K36" s="81">
        <v>30000000</v>
      </c>
      <c r="L36" s="77">
        <v>41900000</v>
      </c>
      <c r="M36" s="77">
        <v>61500000</v>
      </c>
      <c r="N36" s="77">
        <v>21400000</v>
      </c>
      <c r="O36" s="77">
        <v>27400000</v>
      </c>
      <c r="P36" s="70"/>
      <c r="Q36" s="76">
        <v>12</v>
      </c>
      <c r="R36" s="76">
        <v>7.9609461957338299</v>
      </c>
      <c r="S36" s="76">
        <v>7.8020892578817298</v>
      </c>
      <c r="T36" s="76">
        <v>7.9745116927373303</v>
      </c>
      <c r="U36" s="76">
        <v>7.6522463410033197</v>
      </c>
      <c r="V36" s="97">
        <v>7.7958800173440697</v>
      </c>
      <c r="W36" s="85">
        <v>7.4771212547196599</v>
      </c>
      <c r="X36" s="76">
        <v>7.6222140229662996</v>
      </c>
      <c r="Y36" s="76">
        <v>7.7888751157754204</v>
      </c>
      <c r="Z36" s="76">
        <v>7.3304137733491901</v>
      </c>
      <c r="AA36" s="76">
        <v>7.4377505628203897</v>
      </c>
    </row>
    <row r="37" spans="5:27" x14ac:dyDescent="0.2">
      <c r="E37" s="76">
        <v>24</v>
      </c>
      <c r="F37" s="77">
        <v>15000000</v>
      </c>
      <c r="G37" s="77">
        <v>15300000</v>
      </c>
      <c r="H37" s="77">
        <v>26400000</v>
      </c>
      <c r="I37" s="77">
        <v>51300000</v>
      </c>
      <c r="J37" s="91">
        <v>30600000</v>
      </c>
      <c r="K37" s="81">
        <v>4030000</v>
      </c>
      <c r="L37" s="77">
        <v>3540000</v>
      </c>
      <c r="M37" s="77">
        <v>9700000</v>
      </c>
      <c r="N37" s="77">
        <v>3620000</v>
      </c>
      <c r="O37" s="77">
        <v>5670000</v>
      </c>
      <c r="P37" s="70"/>
      <c r="Q37" s="76">
        <v>24</v>
      </c>
      <c r="R37" s="76">
        <v>7.1760912590556796</v>
      </c>
      <c r="S37" s="76">
        <v>7.1846914308176002</v>
      </c>
      <c r="T37" s="76">
        <v>7.4216039268698299</v>
      </c>
      <c r="U37" s="76">
        <v>7.7101173651118202</v>
      </c>
      <c r="V37" s="97">
        <v>7.4857214264815797</v>
      </c>
      <c r="W37" s="85">
        <v>6.60530504614111</v>
      </c>
      <c r="X37" s="76">
        <v>6.5490032620257903</v>
      </c>
      <c r="Y37" s="76">
        <v>6.9867717342662496</v>
      </c>
      <c r="Z37" s="76">
        <v>6.5587085705331702</v>
      </c>
      <c r="AA37" s="76">
        <v>6.75358305889291</v>
      </c>
    </row>
    <row r="38" spans="5:27" x14ac:dyDescent="0.2">
      <c r="V38" s="9"/>
    </row>
  </sheetData>
  <mergeCells count="9">
    <mergeCell ref="B15:D15"/>
    <mergeCell ref="B23:D23"/>
    <mergeCell ref="B31:D31"/>
    <mergeCell ref="E2:F2"/>
    <mergeCell ref="W6:AA6"/>
    <mergeCell ref="F6:J6"/>
    <mergeCell ref="K6:O6"/>
    <mergeCell ref="R6:V6"/>
    <mergeCell ref="B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7B91-CCE7-CF49-B1BA-6AD844B1D747}">
  <dimension ref="B2:AA105"/>
  <sheetViews>
    <sheetView zoomScale="50" zoomScaleNormal="100" workbookViewId="0">
      <selection activeCell="G14" sqref="G14"/>
    </sheetView>
  </sheetViews>
  <sheetFormatPr baseColWidth="10" defaultRowHeight="16" x14ac:dyDescent="0.2"/>
  <cols>
    <col min="2" max="2" width="15" customWidth="1"/>
    <col min="10" max="10" width="17.83203125" customWidth="1"/>
    <col min="11" max="11" width="14" style="43" customWidth="1"/>
    <col min="13" max="13" width="14.6640625" customWidth="1"/>
  </cols>
  <sheetData>
    <row r="2" spans="2:27" ht="20" x14ac:dyDescent="0.2">
      <c r="B2" s="17" t="s">
        <v>110</v>
      </c>
      <c r="C2" s="7"/>
      <c r="D2" s="7"/>
      <c r="E2" s="7"/>
    </row>
    <row r="5" spans="2:27" x14ac:dyDescent="0.2">
      <c r="B5" s="30" t="s">
        <v>100</v>
      </c>
      <c r="C5" s="9"/>
      <c r="D5" s="9"/>
      <c r="E5" s="9"/>
      <c r="F5" s="9"/>
      <c r="G5" s="9"/>
      <c r="H5" s="9"/>
      <c r="I5" s="9"/>
      <c r="J5" s="9"/>
      <c r="K5" s="44"/>
      <c r="L5" s="2"/>
      <c r="M5" s="2"/>
      <c r="N5" s="2"/>
      <c r="O5" s="2"/>
      <c r="P5" s="2"/>
      <c r="Q5" s="2"/>
      <c r="R5" s="2"/>
      <c r="S5" s="9"/>
      <c r="T5" s="2"/>
      <c r="U5" s="2"/>
      <c r="V5" s="2"/>
      <c r="W5" s="2"/>
      <c r="X5" s="2"/>
      <c r="Y5" s="2"/>
      <c r="Z5" s="2"/>
      <c r="AA5" s="31"/>
    </row>
    <row r="6" spans="2:27" x14ac:dyDescent="0.2">
      <c r="B6" s="32" t="s">
        <v>9</v>
      </c>
      <c r="C6" s="20"/>
      <c r="D6" s="20"/>
      <c r="E6" s="20"/>
      <c r="F6" s="20"/>
      <c r="G6" s="20"/>
      <c r="H6" s="20"/>
      <c r="I6" s="20"/>
      <c r="J6" s="7"/>
      <c r="K6" s="45"/>
      <c r="L6" s="7"/>
      <c r="M6" s="7"/>
      <c r="N6" s="7"/>
      <c r="O6" s="7"/>
      <c r="P6" s="7"/>
      <c r="Q6" s="7"/>
      <c r="R6" s="7"/>
      <c r="S6" s="7"/>
      <c r="AA6" s="1"/>
    </row>
    <row r="7" spans="2:27" x14ac:dyDescent="0.2">
      <c r="B7" s="38" t="s">
        <v>89</v>
      </c>
      <c r="C7" s="38" t="s">
        <v>90</v>
      </c>
      <c r="D7" s="38" t="s">
        <v>91</v>
      </c>
      <c r="E7" s="38" t="s">
        <v>92</v>
      </c>
      <c r="F7" s="38" t="s">
        <v>93</v>
      </c>
      <c r="G7" s="38" t="s">
        <v>94</v>
      </c>
      <c r="H7" s="38" t="s">
        <v>95</v>
      </c>
      <c r="I7" s="38" t="s">
        <v>96</v>
      </c>
      <c r="J7" s="38" t="s">
        <v>97</v>
      </c>
      <c r="K7" s="46" t="s">
        <v>98</v>
      </c>
      <c r="L7" s="37" t="s">
        <v>76</v>
      </c>
      <c r="M7" s="37" t="s">
        <v>99</v>
      </c>
      <c r="N7" s="37" t="s">
        <v>77</v>
      </c>
      <c r="R7" s="7"/>
      <c r="S7" s="7"/>
      <c r="AA7" s="1"/>
    </row>
    <row r="8" spans="2:27" x14ac:dyDescent="0.2"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3">
        <v>0</v>
      </c>
      <c r="L8" s="50">
        <v>0</v>
      </c>
      <c r="M8" s="50">
        <v>0</v>
      </c>
      <c r="N8" s="50">
        <v>0</v>
      </c>
      <c r="R8" s="7"/>
      <c r="S8" s="7"/>
      <c r="AA8" s="1"/>
    </row>
    <row r="9" spans="2:27" x14ac:dyDescent="0.2">
      <c r="B9" s="54">
        <v>0.25</v>
      </c>
      <c r="C9" s="56">
        <v>2380000</v>
      </c>
      <c r="D9" s="56">
        <v>2260000</v>
      </c>
      <c r="E9" s="56">
        <v>790000</v>
      </c>
      <c r="F9" s="56">
        <v>753000</v>
      </c>
      <c r="G9" s="56">
        <v>244000</v>
      </c>
      <c r="H9" s="56">
        <f>AVERAGE(C9:G9)</f>
        <v>1285400</v>
      </c>
      <c r="I9" s="56">
        <f>STDEV(C9:G9)/SQRT(COUNT(C9:G9))</f>
        <v>433669.18267269118</v>
      </c>
      <c r="J9" s="57">
        <f>GEOMEAN(C9:G9)</f>
        <v>951698.66040601488</v>
      </c>
      <c r="K9" s="53">
        <f t="shared" ref="K9:K15" si="0">LN(J9)</f>
        <v>13.766003730479341</v>
      </c>
      <c r="L9" s="56">
        <f t="shared" ref="L9:L15" si="1">(J8+J9)*(B9-B8)/2</f>
        <v>118962.33255075186</v>
      </c>
      <c r="M9" s="56">
        <f t="shared" ref="M9:M15" si="2">J9*B9</f>
        <v>237924.66510150372</v>
      </c>
      <c r="N9" s="56">
        <f t="shared" ref="N9:N15" si="3">(M8+M9)*(B9-B8)/2</f>
        <v>29740.583137687965</v>
      </c>
      <c r="R9" s="7"/>
      <c r="S9" s="7"/>
      <c r="AA9" s="1"/>
    </row>
    <row r="10" spans="2:27" x14ac:dyDescent="0.2">
      <c r="B10" s="58">
        <v>1</v>
      </c>
      <c r="C10" s="40">
        <v>171000</v>
      </c>
      <c r="D10" s="40">
        <v>200000</v>
      </c>
      <c r="E10" s="40">
        <v>72300</v>
      </c>
      <c r="F10" s="40">
        <v>82900</v>
      </c>
      <c r="G10" s="40">
        <v>114000</v>
      </c>
      <c r="H10" s="56">
        <f t="shared" ref="H10:H15" si="4">AVERAGE(C10:G10)</f>
        <v>128040</v>
      </c>
      <c r="I10" s="56">
        <f t="shared" ref="I10:I15" si="5">STDEV(C10:G10)/SQRT(COUNT(C10:G10))</f>
        <v>24865.128191907635</v>
      </c>
      <c r="J10" s="56">
        <f t="shared" ref="J10:J15" si="6">GEOMEAN(C10:G10)</f>
        <v>118501.74812193707</v>
      </c>
      <c r="K10" s="53">
        <f t="shared" si="0"/>
        <v>11.682682991532369</v>
      </c>
      <c r="L10" s="56">
        <f t="shared" si="1"/>
        <v>401325.153197982</v>
      </c>
      <c r="M10" s="56">
        <f t="shared" si="2"/>
        <v>118501.74812193707</v>
      </c>
      <c r="N10" s="56">
        <f t="shared" si="3"/>
        <v>133659.90495879028</v>
      </c>
      <c r="R10" s="7"/>
      <c r="S10" s="7"/>
      <c r="AA10" s="1"/>
    </row>
    <row r="11" spans="2:27" x14ac:dyDescent="0.2">
      <c r="B11" s="58">
        <v>2</v>
      </c>
      <c r="C11" s="40">
        <v>29900</v>
      </c>
      <c r="D11" s="40">
        <v>44600</v>
      </c>
      <c r="E11" s="40">
        <v>32000</v>
      </c>
      <c r="F11" s="40">
        <v>58600</v>
      </c>
      <c r="G11" s="40">
        <v>59600</v>
      </c>
      <c r="H11" s="56">
        <f t="shared" si="4"/>
        <v>44940</v>
      </c>
      <c r="I11" s="56">
        <f t="shared" si="5"/>
        <v>6305.838564378254</v>
      </c>
      <c r="J11" s="56">
        <f t="shared" si="6"/>
        <v>43118.136220304623</v>
      </c>
      <c r="K11" s="53">
        <f t="shared" si="0"/>
        <v>10.671698981557469</v>
      </c>
      <c r="L11" s="56">
        <f t="shared" si="1"/>
        <v>80809.942171120842</v>
      </c>
      <c r="M11" s="56">
        <f t="shared" si="2"/>
        <v>86236.272440609246</v>
      </c>
      <c r="N11" s="56">
        <f t="shared" si="3"/>
        <v>102369.01028127316</v>
      </c>
      <c r="R11" s="7"/>
      <c r="S11" s="7"/>
      <c r="AA11" s="1"/>
    </row>
    <row r="12" spans="2:27" x14ac:dyDescent="0.2">
      <c r="B12" s="58">
        <v>4</v>
      </c>
      <c r="C12" s="40">
        <v>26800</v>
      </c>
      <c r="D12" s="40">
        <v>74000</v>
      </c>
      <c r="E12" s="40">
        <v>66500</v>
      </c>
      <c r="F12" s="40">
        <v>59900</v>
      </c>
      <c r="G12" s="40">
        <v>49800</v>
      </c>
      <c r="H12" s="56">
        <f t="shared" si="4"/>
        <v>55400</v>
      </c>
      <c r="I12" s="56">
        <f t="shared" si="5"/>
        <v>8181.503529303156</v>
      </c>
      <c r="J12" s="56">
        <f t="shared" si="6"/>
        <v>52356.290030922246</v>
      </c>
      <c r="K12" s="53">
        <f t="shared" si="0"/>
        <v>10.865827362489098</v>
      </c>
      <c r="L12" s="56">
        <f t="shared" si="1"/>
        <v>95474.426251226861</v>
      </c>
      <c r="M12" s="56">
        <f t="shared" si="2"/>
        <v>209425.16012368898</v>
      </c>
      <c r="N12" s="56">
        <f t="shared" si="3"/>
        <v>295661.43256429821</v>
      </c>
      <c r="R12" s="7"/>
      <c r="S12" s="7"/>
      <c r="AA12" s="1"/>
    </row>
    <row r="13" spans="2:27" x14ac:dyDescent="0.2">
      <c r="B13" s="58">
        <v>8</v>
      </c>
      <c r="C13" s="40">
        <v>24900</v>
      </c>
      <c r="D13" s="40">
        <v>34700</v>
      </c>
      <c r="E13" s="40">
        <v>16800</v>
      </c>
      <c r="F13" s="40">
        <v>26800</v>
      </c>
      <c r="G13" s="40">
        <v>20300</v>
      </c>
      <c r="H13" s="56">
        <f t="shared" si="4"/>
        <v>24700</v>
      </c>
      <c r="I13" s="56">
        <f t="shared" si="5"/>
        <v>3051.3931244597111</v>
      </c>
      <c r="J13" s="56">
        <f t="shared" si="6"/>
        <v>23960.384724788226</v>
      </c>
      <c r="K13" s="53">
        <f t="shared" si="0"/>
        <v>10.084157109061586</v>
      </c>
      <c r="L13" s="56">
        <f t="shared" si="1"/>
        <v>152633.34951142094</v>
      </c>
      <c r="M13" s="56">
        <f t="shared" si="2"/>
        <v>191683.07779830581</v>
      </c>
      <c r="N13" s="56">
        <f t="shared" si="3"/>
        <v>802216.47584398952</v>
      </c>
      <c r="R13" s="7"/>
      <c r="S13" s="7"/>
      <c r="AA13" s="1"/>
    </row>
    <row r="14" spans="2:27" x14ac:dyDescent="0.2">
      <c r="B14" s="58">
        <v>12</v>
      </c>
      <c r="C14" s="40">
        <v>90500</v>
      </c>
      <c r="D14" s="40">
        <v>61600</v>
      </c>
      <c r="E14" s="40">
        <v>56600</v>
      </c>
      <c r="F14" s="40">
        <v>67000</v>
      </c>
      <c r="G14" s="40">
        <v>1250</v>
      </c>
      <c r="H14" s="56">
        <f t="shared" si="4"/>
        <v>55390</v>
      </c>
      <c r="I14" s="56">
        <f t="shared" si="5"/>
        <v>14728.665927367625</v>
      </c>
      <c r="J14" s="56">
        <f t="shared" si="6"/>
        <v>30507.464013620604</v>
      </c>
      <c r="K14" s="53">
        <f t="shared" si="0"/>
        <v>10.325726654414071</v>
      </c>
      <c r="L14" s="56">
        <f t="shared" si="1"/>
        <v>108935.69747681766</v>
      </c>
      <c r="M14" s="56">
        <f t="shared" si="2"/>
        <v>366089.56816344726</v>
      </c>
      <c r="N14" s="56">
        <f t="shared" si="3"/>
        <v>1115545.2919235062</v>
      </c>
      <c r="R14" s="7"/>
      <c r="S14" s="7"/>
      <c r="AA14" s="1"/>
    </row>
    <row r="15" spans="2:27" x14ac:dyDescent="0.2">
      <c r="B15" s="58">
        <v>24</v>
      </c>
      <c r="C15" s="63">
        <v>64300</v>
      </c>
      <c r="D15" s="40">
        <v>17700</v>
      </c>
      <c r="E15" s="40">
        <v>31600</v>
      </c>
      <c r="F15" s="40">
        <v>9640</v>
      </c>
      <c r="G15" s="40">
        <v>6870</v>
      </c>
      <c r="H15" s="56">
        <f t="shared" si="4"/>
        <v>26022</v>
      </c>
      <c r="I15" s="56">
        <f t="shared" si="5"/>
        <v>10489.861962866813</v>
      </c>
      <c r="J15" s="57">
        <f t="shared" si="6"/>
        <v>18853.023921269825</v>
      </c>
      <c r="K15" s="53">
        <f t="shared" si="0"/>
        <v>9.8444286002367249</v>
      </c>
      <c r="L15" s="56">
        <f t="shared" si="1"/>
        <v>296162.92760934256</v>
      </c>
      <c r="M15" s="56">
        <f t="shared" si="2"/>
        <v>452472.57411047583</v>
      </c>
      <c r="N15" s="56">
        <f t="shared" si="3"/>
        <v>4911372.8536435384</v>
      </c>
      <c r="R15" s="7"/>
      <c r="S15" s="7"/>
      <c r="AA15" s="1"/>
    </row>
    <row r="16" spans="2:27" x14ac:dyDescent="0.2">
      <c r="B16" s="27"/>
      <c r="C16" s="23"/>
      <c r="D16" s="7"/>
      <c r="E16" s="7"/>
      <c r="F16" s="7"/>
      <c r="G16" s="7"/>
      <c r="H16" s="7"/>
      <c r="I16" s="7"/>
      <c r="J16" s="7"/>
      <c r="K16" s="45"/>
      <c r="L16" s="7"/>
      <c r="M16" s="7"/>
      <c r="N16" s="7"/>
      <c r="O16" s="7"/>
      <c r="R16" s="7"/>
      <c r="S16" s="7"/>
      <c r="AA16" s="1"/>
    </row>
    <row r="17" spans="2:27" x14ac:dyDescent="0.2">
      <c r="B17" s="24" t="s">
        <v>78</v>
      </c>
      <c r="C17" s="56">
        <f>SUM(L8:L13)</f>
        <v>849205.20368250238</v>
      </c>
      <c r="D17" s="7"/>
      <c r="E17" s="7"/>
      <c r="F17" s="7"/>
      <c r="G17" s="7"/>
      <c r="H17" s="7"/>
      <c r="I17" s="7"/>
      <c r="L17" s="7"/>
      <c r="N17" s="7"/>
      <c r="O17" s="7"/>
      <c r="R17" s="7"/>
      <c r="S17" s="7"/>
      <c r="AA17" s="1"/>
    </row>
    <row r="18" spans="2:27" x14ac:dyDescent="0.2">
      <c r="B18" s="21" t="s">
        <v>79</v>
      </c>
      <c r="C18" s="56">
        <f>SUM(L14:L15)</f>
        <v>405098.6250861602</v>
      </c>
      <c r="D18" s="7"/>
      <c r="E18" s="7"/>
      <c r="F18" s="7"/>
      <c r="G18" s="7"/>
      <c r="H18" s="7"/>
      <c r="I18" s="7"/>
      <c r="L18" s="7"/>
      <c r="N18" s="7"/>
      <c r="O18" s="7"/>
      <c r="R18" s="7"/>
      <c r="S18" s="7"/>
      <c r="AA18" s="1"/>
    </row>
    <row r="19" spans="2:27" x14ac:dyDescent="0.2">
      <c r="B19" s="22" t="s">
        <v>80</v>
      </c>
      <c r="C19" s="57">
        <f>SUM(L9:L15)</f>
        <v>1254303.8287686626</v>
      </c>
      <c r="D19" s="7"/>
      <c r="E19" s="7"/>
      <c r="F19" s="7"/>
      <c r="G19" s="7"/>
      <c r="H19" s="7"/>
      <c r="I19" s="7"/>
      <c r="L19" s="7"/>
      <c r="N19" s="7"/>
      <c r="O19" s="7"/>
      <c r="R19" s="7"/>
      <c r="S19" s="7"/>
      <c r="AA19" s="1"/>
    </row>
    <row r="20" spans="2:27" x14ac:dyDescent="0.2">
      <c r="B20" s="22" t="s">
        <v>81</v>
      </c>
      <c r="C20" s="57">
        <f>J15/C25</f>
        <v>906395.38083028013</v>
      </c>
      <c r="D20" s="7"/>
      <c r="E20" s="7"/>
      <c r="F20" s="7"/>
      <c r="G20" s="7"/>
      <c r="H20" s="7"/>
      <c r="I20" s="7"/>
      <c r="L20" s="7"/>
      <c r="N20" s="7"/>
      <c r="O20" s="7"/>
      <c r="R20" s="7"/>
      <c r="S20" s="7"/>
      <c r="AA20" s="1"/>
    </row>
    <row r="21" spans="2:27" x14ac:dyDescent="0.2">
      <c r="B21" s="22" t="s">
        <v>82</v>
      </c>
      <c r="C21" s="57">
        <f>C20+C19</f>
        <v>2160699.2095989427</v>
      </c>
      <c r="D21" s="7"/>
      <c r="E21" s="7"/>
      <c r="F21" s="7"/>
      <c r="G21" s="7"/>
      <c r="H21" s="7"/>
      <c r="I21" s="7"/>
      <c r="L21" s="7"/>
      <c r="N21" s="7"/>
      <c r="O21" s="7"/>
      <c r="R21" s="7"/>
      <c r="S21" s="7"/>
      <c r="AA21" s="1"/>
    </row>
    <row r="22" spans="2:27" x14ac:dyDescent="0.2">
      <c r="B22" s="22" t="s">
        <v>83</v>
      </c>
      <c r="C22" s="59">
        <f>C20/C19</f>
        <v>0.72262825006288889</v>
      </c>
      <c r="D22" s="7"/>
      <c r="E22" s="7"/>
      <c r="F22" s="7"/>
      <c r="G22" s="7"/>
      <c r="H22" s="7"/>
      <c r="I22" s="7"/>
      <c r="L22" s="7"/>
      <c r="N22" s="7"/>
      <c r="O22" s="7"/>
      <c r="R22" s="7"/>
      <c r="S22" s="7"/>
      <c r="AA22" s="1"/>
    </row>
    <row r="23" spans="2:27" x14ac:dyDescent="0.2">
      <c r="B23" s="22" t="s">
        <v>77</v>
      </c>
      <c r="C23" s="57">
        <f>SUM(N9:N15)+(J15/C25^2)+(M15/C25)</f>
        <v>72720755.693735585</v>
      </c>
      <c r="D23" s="7"/>
      <c r="E23" s="7"/>
      <c r="F23" s="7"/>
      <c r="G23" s="7"/>
      <c r="H23" s="7"/>
      <c r="I23" s="7"/>
      <c r="L23" s="7"/>
      <c r="N23" s="7"/>
      <c r="O23" s="7"/>
      <c r="R23" s="7"/>
      <c r="S23" s="7"/>
      <c r="AA23" s="1"/>
    </row>
    <row r="24" spans="2:27" x14ac:dyDescent="0.2">
      <c r="B24" s="22" t="s">
        <v>102</v>
      </c>
      <c r="C24" s="57">
        <f>10000000000*C23/(C21*C21)</f>
        <v>155764.95615181461</v>
      </c>
      <c r="D24" s="7"/>
      <c r="E24" s="7"/>
      <c r="F24" s="7"/>
      <c r="G24" s="7"/>
      <c r="H24" s="7"/>
      <c r="I24" s="7"/>
      <c r="L24" s="7"/>
      <c r="N24" s="7"/>
      <c r="O24" s="7"/>
      <c r="R24" s="7"/>
      <c r="S24" s="7"/>
      <c r="AA24" s="1"/>
    </row>
    <row r="25" spans="2:27" x14ac:dyDescent="0.2">
      <c r="B25" s="22" t="s">
        <v>84</v>
      </c>
      <c r="C25" s="60">
        <v>2.0799999999999999E-2</v>
      </c>
      <c r="D25" t="s">
        <v>85</v>
      </c>
      <c r="I25" s="7"/>
      <c r="L25" s="7"/>
      <c r="N25" s="7"/>
      <c r="O25" s="7"/>
      <c r="R25" s="7"/>
      <c r="S25" s="7"/>
      <c r="AA25" s="1"/>
    </row>
    <row r="26" spans="2:27" x14ac:dyDescent="0.2">
      <c r="B26" s="22" t="s">
        <v>86</v>
      </c>
      <c r="C26" s="60">
        <f>0.693/C25</f>
        <v>33.317307692307693</v>
      </c>
      <c r="D26" s="7"/>
      <c r="E26" s="7"/>
      <c r="F26" s="7"/>
      <c r="G26" s="7"/>
      <c r="H26" s="7"/>
      <c r="I26" s="7"/>
      <c r="L26" s="7"/>
      <c r="M26" s="7"/>
      <c r="N26" s="7"/>
      <c r="O26" s="7"/>
      <c r="R26" s="7"/>
      <c r="S26" s="7"/>
      <c r="AA26" s="1"/>
    </row>
    <row r="27" spans="2:27" x14ac:dyDescent="0.2">
      <c r="B27" s="22" t="s">
        <v>87</v>
      </c>
      <c r="C27" s="60">
        <v>0.51700000000000002</v>
      </c>
      <c r="D27" s="33" t="s">
        <v>88</v>
      </c>
      <c r="E27" s="33"/>
      <c r="F27" s="33"/>
      <c r="G27" s="26"/>
      <c r="H27" s="26"/>
      <c r="I27" s="26"/>
      <c r="J27" s="33"/>
      <c r="K27" s="47"/>
      <c r="L27" s="26"/>
      <c r="M27" s="26"/>
      <c r="N27" s="26"/>
      <c r="O27" s="26"/>
      <c r="P27" s="33"/>
      <c r="Q27" s="33"/>
      <c r="R27" s="26"/>
      <c r="S27" s="26"/>
      <c r="T27" s="33"/>
      <c r="U27" s="33"/>
      <c r="V27" s="33"/>
      <c r="W27" s="33"/>
      <c r="X27" s="33"/>
      <c r="Y27" s="33"/>
      <c r="Z27" s="33"/>
      <c r="AA27" s="34"/>
    </row>
    <row r="28" spans="2:27" x14ac:dyDescent="0.2">
      <c r="B28" s="7"/>
      <c r="C28" s="7"/>
      <c r="D28" s="7"/>
      <c r="E28" s="7"/>
      <c r="F28" s="7"/>
      <c r="G28" s="7"/>
      <c r="H28" s="7"/>
      <c r="I28" s="7"/>
      <c r="J28" s="7"/>
      <c r="K28" s="45"/>
      <c r="L28" s="7"/>
      <c r="M28" s="7"/>
      <c r="N28" s="7"/>
      <c r="O28" s="7"/>
      <c r="R28" s="7"/>
      <c r="S28" s="7"/>
    </row>
    <row r="31" spans="2:27" x14ac:dyDescent="0.2">
      <c r="B31" s="35" t="s">
        <v>103</v>
      </c>
      <c r="C31" s="9"/>
      <c r="D31" s="9"/>
      <c r="E31" s="9"/>
      <c r="F31" s="9"/>
      <c r="G31" s="9"/>
      <c r="H31" s="9"/>
      <c r="I31" s="9"/>
      <c r="J31" s="2"/>
      <c r="K31" s="48"/>
      <c r="L31" s="2"/>
      <c r="M31" s="2"/>
      <c r="N31" s="2"/>
      <c r="O31" s="2"/>
      <c r="P31" s="2"/>
      <c r="Q31" s="2"/>
      <c r="R31" s="9"/>
      <c r="S31" s="9"/>
      <c r="T31" s="2"/>
      <c r="U31" s="2"/>
      <c r="V31" s="2"/>
      <c r="W31" s="2"/>
      <c r="X31" s="2"/>
      <c r="Y31" s="2"/>
      <c r="Z31" s="2"/>
      <c r="AA31" s="31"/>
    </row>
    <row r="32" spans="2:27" x14ac:dyDescent="0.2">
      <c r="B32" s="36"/>
      <c r="L32" s="7"/>
      <c r="M32" s="7"/>
      <c r="N32" s="7"/>
      <c r="O32" s="7"/>
      <c r="P32" s="7"/>
      <c r="Q32" s="7"/>
      <c r="R32" s="7"/>
      <c r="AA32" s="1"/>
    </row>
    <row r="33" spans="2:27" x14ac:dyDescent="0.2">
      <c r="B33" s="38" t="s">
        <v>89</v>
      </c>
      <c r="C33" s="38" t="s">
        <v>90</v>
      </c>
      <c r="D33" s="38" t="s">
        <v>91</v>
      </c>
      <c r="E33" s="38" t="s">
        <v>92</v>
      </c>
      <c r="F33" s="38" t="s">
        <v>93</v>
      </c>
      <c r="G33" s="38" t="s">
        <v>94</v>
      </c>
      <c r="H33" s="38" t="s">
        <v>95</v>
      </c>
      <c r="I33" s="38" t="s">
        <v>96</v>
      </c>
      <c r="J33" s="38" t="s">
        <v>97</v>
      </c>
      <c r="K33" s="46" t="s">
        <v>98</v>
      </c>
      <c r="L33" s="37" t="s">
        <v>76</v>
      </c>
      <c r="M33" s="37" t="s">
        <v>99</v>
      </c>
      <c r="N33" s="37" t="s">
        <v>77</v>
      </c>
      <c r="AA33" s="1"/>
    </row>
    <row r="34" spans="2:27" x14ac:dyDescent="0.2">
      <c r="B34" s="49">
        <v>0</v>
      </c>
      <c r="C34" s="62">
        <v>0</v>
      </c>
      <c r="D34" s="62">
        <v>0</v>
      </c>
      <c r="E34" s="62">
        <v>0</v>
      </c>
      <c r="F34" s="62"/>
      <c r="G34" s="62">
        <v>0</v>
      </c>
      <c r="H34" s="50">
        <v>0</v>
      </c>
      <c r="I34" s="50">
        <v>0</v>
      </c>
      <c r="J34" s="50">
        <v>0</v>
      </c>
      <c r="K34" s="53">
        <v>0</v>
      </c>
      <c r="L34" s="50">
        <v>0</v>
      </c>
      <c r="M34" s="50">
        <v>0</v>
      </c>
      <c r="N34" s="50">
        <v>0</v>
      </c>
      <c r="AA34" s="1"/>
    </row>
    <row r="35" spans="2:27" x14ac:dyDescent="0.2">
      <c r="B35" s="64">
        <v>0.25</v>
      </c>
      <c r="C35" s="40">
        <v>400000</v>
      </c>
      <c r="D35" s="40">
        <v>490000</v>
      </c>
      <c r="E35" s="40">
        <v>1800000</v>
      </c>
      <c r="F35" s="40">
        <v>590000</v>
      </c>
      <c r="G35" s="40">
        <v>2200000</v>
      </c>
      <c r="H35" s="55">
        <f>AVERAGE(C35:G35)</f>
        <v>1096000</v>
      </c>
      <c r="I35" s="56">
        <f>STDEV(C35:G35)/SQRT(COUNT(C35:G35))</f>
        <v>375640.78585797892</v>
      </c>
      <c r="J35" s="57">
        <f>GEOMEAN(C35:G35)</f>
        <v>855383.07682757208</v>
      </c>
      <c r="K35" s="53">
        <f t="shared" ref="K35:K41" si="7">LN(J35)</f>
        <v>13.659304690650753</v>
      </c>
      <c r="L35" s="56">
        <f t="shared" ref="L35:L41" si="8">(J34+J35)*(B35-B34)/2</f>
        <v>106922.88460344651</v>
      </c>
      <c r="M35" s="56">
        <f t="shared" ref="M35:M41" si="9">J35*B35</f>
        <v>213845.76920689302</v>
      </c>
      <c r="N35" s="56">
        <f t="shared" ref="N35:N41" si="10">(M34+M35)*(B35-B34)/2</f>
        <v>26730.721150861627</v>
      </c>
      <c r="AA35" s="1"/>
    </row>
    <row r="36" spans="2:27" x14ac:dyDescent="0.2">
      <c r="B36" s="65">
        <v>1</v>
      </c>
      <c r="C36" s="40">
        <v>240000</v>
      </c>
      <c r="D36" s="40">
        <v>200000</v>
      </c>
      <c r="E36" s="40">
        <v>230000</v>
      </c>
      <c r="F36" s="40">
        <v>200000</v>
      </c>
      <c r="G36" s="40">
        <v>80000</v>
      </c>
      <c r="H36" s="55">
        <f t="shared" ref="H36:H41" si="11">AVERAGE(C36:G36)</f>
        <v>190000</v>
      </c>
      <c r="I36" s="56">
        <f t="shared" ref="I36:I41" si="12">STDEV(C36:G36)/SQRT(COUNT(C36:G36))</f>
        <v>28635.642126552706</v>
      </c>
      <c r="J36" s="56">
        <f t="shared" ref="J36:J41" si="13">GEOMEAN(C36:G36)</f>
        <v>177589.71538393182</v>
      </c>
      <c r="K36" s="53">
        <f t="shared" si="7"/>
        <v>12.087231198989166</v>
      </c>
      <c r="L36" s="56">
        <f t="shared" si="8"/>
        <v>387364.79707931401</v>
      </c>
      <c r="M36" s="56">
        <f t="shared" si="9"/>
        <v>177589.71538393182</v>
      </c>
      <c r="N36" s="56">
        <f t="shared" si="10"/>
        <v>146788.30672155932</v>
      </c>
      <c r="AA36" s="1"/>
    </row>
    <row r="37" spans="2:27" x14ac:dyDescent="0.2">
      <c r="B37" s="65">
        <v>2</v>
      </c>
      <c r="C37" s="40">
        <v>29000</v>
      </c>
      <c r="D37" s="40">
        <v>120000</v>
      </c>
      <c r="E37" s="40">
        <v>35000</v>
      </c>
      <c r="F37" s="40">
        <v>130000</v>
      </c>
      <c r="G37" s="40">
        <v>190000</v>
      </c>
      <c r="H37" s="55">
        <f t="shared" si="11"/>
        <v>100800</v>
      </c>
      <c r="I37" s="56">
        <f t="shared" si="12"/>
        <v>30547.34030975528</v>
      </c>
      <c r="J37" s="56">
        <f t="shared" si="13"/>
        <v>78644.589213244035</v>
      </c>
      <c r="K37" s="53">
        <f t="shared" si="7"/>
        <v>11.272694110356937</v>
      </c>
      <c r="L37" s="56">
        <f t="shared" si="8"/>
        <v>128117.15229858793</v>
      </c>
      <c r="M37" s="56">
        <f t="shared" si="9"/>
        <v>157289.17842648807</v>
      </c>
      <c r="N37" s="56">
        <f t="shared" si="10"/>
        <v>167439.44690520994</v>
      </c>
      <c r="AA37" s="1"/>
    </row>
    <row r="38" spans="2:27" x14ac:dyDescent="0.2">
      <c r="B38" s="65">
        <v>4</v>
      </c>
      <c r="C38" s="40">
        <v>120000</v>
      </c>
      <c r="D38" s="40">
        <v>70000</v>
      </c>
      <c r="E38" s="40">
        <v>74000</v>
      </c>
      <c r="F38" s="40">
        <v>68000</v>
      </c>
      <c r="G38" s="40">
        <v>60000</v>
      </c>
      <c r="H38" s="55">
        <f t="shared" si="11"/>
        <v>78400</v>
      </c>
      <c r="I38" s="56">
        <f t="shared" si="12"/>
        <v>10647.065323364932</v>
      </c>
      <c r="J38" s="56">
        <f t="shared" si="13"/>
        <v>76003.612274675193</v>
      </c>
      <c r="K38" s="53">
        <f t="shared" si="7"/>
        <v>11.238536148068894</v>
      </c>
      <c r="L38" s="56">
        <f t="shared" si="8"/>
        <v>154648.20148791923</v>
      </c>
      <c r="M38" s="56">
        <f t="shared" si="9"/>
        <v>304014.44909870077</v>
      </c>
      <c r="N38" s="56">
        <f t="shared" si="10"/>
        <v>461303.62752518884</v>
      </c>
      <c r="AA38" s="1"/>
    </row>
    <row r="39" spans="2:27" x14ac:dyDescent="0.2">
      <c r="B39" s="65">
        <v>8</v>
      </c>
      <c r="C39" s="40">
        <v>19000</v>
      </c>
      <c r="D39" s="40">
        <v>36000</v>
      </c>
      <c r="E39" s="40">
        <v>9000</v>
      </c>
      <c r="F39" s="40">
        <v>21000</v>
      </c>
      <c r="G39" s="40">
        <v>18000</v>
      </c>
      <c r="H39" s="55">
        <f t="shared" si="11"/>
        <v>20600</v>
      </c>
      <c r="I39" s="56">
        <f t="shared" si="12"/>
        <v>4365.7759905886151</v>
      </c>
      <c r="J39" s="56">
        <f t="shared" si="13"/>
        <v>18765.411061748066</v>
      </c>
      <c r="K39" s="53">
        <f t="shared" si="7"/>
        <v>9.839770617097809</v>
      </c>
      <c r="L39" s="56">
        <f t="shared" si="8"/>
        <v>189538.04667284651</v>
      </c>
      <c r="M39" s="56">
        <f t="shared" si="9"/>
        <v>150123.28849398452</v>
      </c>
      <c r="N39" s="56">
        <f t="shared" si="10"/>
        <v>908275.47518537054</v>
      </c>
      <c r="AA39" s="1"/>
    </row>
    <row r="40" spans="2:27" x14ac:dyDescent="0.2">
      <c r="B40" s="65">
        <v>12</v>
      </c>
      <c r="C40" s="40">
        <v>2500</v>
      </c>
      <c r="D40" s="40">
        <v>4000</v>
      </c>
      <c r="E40" s="40">
        <v>12000</v>
      </c>
      <c r="F40" s="40">
        <v>10000</v>
      </c>
      <c r="G40" s="40">
        <v>2800</v>
      </c>
      <c r="H40" s="55">
        <f t="shared" si="11"/>
        <v>6260</v>
      </c>
      <c r="I40" s="56">
        <f t="shared" si="12"/>
        <v>1976.7650340897876</v>
      </c>
      <c r="J40" s="56">
        <f t="shared" si="13"/>
        <v>5073.0349632714724</v>
      </c>
      <c r="K40" s="53">
        <f t="shared" si="7"/>
        <v>8.5316945295735866</v>
      </c>
      <c r="L40" s="56">
        <f t="shared" si="8"/>
        <v>47676.892050039074</v>
      </c>
      <c r="M40" s="56">
        <f t="shared" si="9"/>
        <v>60876.419559257673</v>
      </c>
      <c r="N40" s="56">
        <f t="shared" si="10"/>
        <v>421999.41610648436</v>
      </c>
      <c r="AA40" s="1"/>
    </row>
    <row r="41" spans="2:27" x14ac:dyDescent="0.2">
      <c r="B41" s="65">
        <v>24</v>
      </c>
      <c r="C41" s="40">
        <v>600</v>
      </c>
      <c r="D41" s="40">
        <v>2100</v>
      </c>
      <c r="E41" s="40">
        <v>400</v>
      </c>
      <c r="F41" s="40">
        <v>300</v>
      </c>
      <c r="G41" s="40">
        <v>300</v>
      </c>
      <c r="H41" s="55">
        <f t="shared" si="11"/>
        <v>740</v>
      </c>
      <c r="I41" s="56">
        <f t="shared" si="12"/>
        <v>344.38350715445125</v>
      </c>
      <c r="J41" s="57">
        <f t="shared" si="13"/>
        <v>538.68466094227517</v>
      </c>
      <c r="K41" s="53">
        <f t="shared" si="7"/>
        <v>6.2891303550696094</v>
      </c>
      <c r="L41" s="56">
        <f t="shared" si="8"/>
        <v>33670.317745282489</v>
      </c>
      <c r="M41" s="56">
        <f t="shared" si="9"/>
        <v>12928.431862614605</v>
      </c>
      <c r="N41" s="56">
        <f t="shared" si="10"/>
        <v>442829.10853123362</v>
      </c>
      <c r="AA41" s="1"/>
    </row>
    <row r="42" spans="2:27" x14ac:dyDescent="0.2">
      <c r="B42" s="27"/>
      <c r="C42" s="25"/>
      <c r="D42" s="7"/>
      <c r="E42" s="7"/>
      <c r="F42" s="7"/>
      <c r="G42" s="7"/>
      <c r="H42" s="7"/>
      <c r="I42" s="7"/>
      <c r="J42" s="7"/>
      <c r="K42" s="45"/>
      <c r="L42" s="7"/>
      <c r="M42" s="7"/>
      <c r="N42" s="7"/>
      <c r="AA42" s="1"/>
    </row>
    <row r="43" spans="2:27" x14ac:dyDescent="0.2">
      <c r="B43" s="24" t="s">
        <v>78</v>
      </c>
      <c r="C43" s="56">
        <f>SUM(L34:L39)</f>
        <v>966591.08214211417</v>
      </c>
      <c r="D43" s="7"/>
      <c r="E43" s="7"/>
      <c r="F43" s="7"/>
      <c r="G43" s="7"/>
      <c r="H43" s="7"/>
      <c r="I43" s="7"/>
      <c r="L43" s="7"/>
      <c r="N43" s="7"/>
      <c r="AA43" s="1"/>
    </row>
    <row r="44" spans="2:27" x14ac:dyDescent="0.2">
      <c r="B44" s="21" t="s">
        <v>79</v>
      </c>
      <c r="C44" s="56">
        <f>SUM(L40:L41)</f>
        <v>81347.209795321571</v>
      </c>
      <c r="D44" s="7"/>
      <c r="E44" s="7"/>
      <c r="F44" s="7"/>
      <c r="G44" s="7"/>
      <c r="H44" s="7"/>
      <c r="I44" s="7"/>
      <c r="L44" s="7"/>
      <c r="N44" s="7"/>
      <c r="AA44" s="1"/>
    </row>
    <row r="45" spans="2:27" x14ac:dyDescent="0.2">
      <c r="B45" s="22" t="s">
        <v>80</v>
      </c>
      <c r="C45" s="57">
        <f>SUM(L35:L41)</f>
        <v>1047938.2919374357</v>
      </c>
      <c r="D45" s="7"/>
      <c r="E45" s="7"/>
      <c r="F45" s="7"/>
      <c r="G45" s="7"/>
      <c r="H45" s="7"/>
      <c r="I45" s="7"/>
      <c r="L45" s="7"/>
      <c r="N45" s="7"/>
      <c r="AA45" s="1"/>
    </row>
    <row r="46" spans="2:27" x14ac:dyDescent="0.2">
      <c r="B46" s="22" t="s">
        <v>81</v>
      </c>
      <c r="C46" s="57">
        <f>J41/C51</f>
        <v>2519.5727827047485</v>
      </c>
      <c r="D46" s="7"/>
      <c r="E46" s="7"/>
      <c r="F46" s="7"/>
      <c r="G46" s="7"/>
      <c r="H46" s="7"/>
      <c r="I46" s="7"/>
      <c r="L46" s="7"/>
      <c r="N46" s="7"/>
      <c r="AA46" s="1"/>
    </row>
    <row r="47" spans="2:27" x14ac:dyDescent="0.2">
      <c r="B47" s="22" t="s">
        <v>82</v>
      </c>
      <c r="C47" s="57">
        <f>C46+C45</f>
        <v>1050457.8647201406</v>
      </c>
      <c r="D47" s="7"/>
      <c r="E47" s="7"/>
      <c r="F47" s="7"/>
      <c r="G47" s="7"/>
      <c r="H47" s="7"/>
      <c r="I47" s="7"/>
      <c r="L47" s="7"/>
      <c r="N47" s="7"/>
      <c r="AA47" s="1"/>
    </row>
    <row r="48" spans="2:27" x14ac:dyDescent="0.2">
      <c r="B48" s="22" t="s">
        <v>83</v>
      </c>
      <c r="C48" s="59">
        <f>C46/C45</f>
        <v>2.4043140727747856E-3</v>
      </c>
      <c r="D48" s="7"/>
      <c r="E48" s="7"/>
      <c r="F48" s="7"/>
      <c r="G48" s="7"/>
      <c r="H48" s="7"/>
      <c r="I48" s="7"/>
      <c r="L48" s="7"/>
      <c r="N48" s="7"/>
      <c r="AA48" s="1"/>
    </row>
    <row r="49" spans="2:27" x14ac:dyDescent="0.2">
      <c r="B49" s="22" t="s">
        <v>77</v>
      </c>
      <c r="C49" s="66">
        <f>SUM(N35:N41)+(J41/C51^2)+(M41/C51)</f>
        <v>2647620.5672583655</v>
      </c>
      <c r="D49" s="7"/>
      <c r="E49" s="7"/>
      <c r="F49" s="7"/>
      <c r="G49" s="7"/>
      <c r="H49" s="7"/>
      <c r="I49" s="7"/>
      <c r="L49" s="7"/>
      <c r="N49" s="7"/>
      <c r="AA49" s="1"/>
    </row>
    <row r="50" spans="2:27" x14ac:dyDescent="0.2">
      <c r="B50" s="29" t="s">
        <v>102</v>
      </c>
      <c r="C50" s="57">
        <f>10000000000*C49/(C47*C47)</f>
        <v>23993.76893596338</v>
      </c>
      <c r="D50" s="7"/>
      <c r="E50" s="7"/>
      <c r="F50" s="7"/>
      <c r="G50" s="7"/>
      <c r="H50" s="7"/>
      <c r="I50" s="7"/>
      <c r="L50" s="7"/>
      <c r="N50" s="7"/>
      <c r="AA50" s="1"/>
    </row>
    <row r="51" spans="2:27" x14ac:dyDescent="0.2">
      <c r="B51" s="29" t="s">
        <v>84</v>
      </c>
      <c r="C51" s="67">
        <v>0.21379999999999999</v>
      </c>
      <c r="D51" t="s">
        <v>85</v>
      </c>
      <c r="H51" s="7"/>
      <c r="I51" s="7"/>
      <c r="L51" s="7"/>
      <c r="N51" s="7"/>
      <c r="AA51" s="1"/>
    </row>
    <row r="52" spans="2:27" x14ac:dyDescent="0.2">
      <c r="B52" s="29" t="s">
        <v>86</v>
      </c>
      <c r="C52" s="60">
        <f>0.693/C51</f>
        <v>3.2413470533208604</v>
      </c>
      <c r="D52" s="7"/>
      <c r="E52" s="7"/>
      <c r="F52" s="7"/>
      <c r="G52" s="7"/>
      <c r="H52" s="7"/>
      <c r="I52" s="7"/>
      <c r="L52" s="7"/>
      <c r="M52" s="7"/>
      <c r="N52" s="7"/>
      <c r="AA52" s="1"/>
    </row>
    <row r="53" spans="2:27" x14ac:dyDescent="0.2">
      <c r="B53" s="29" t="s">
        <v>87</v>
      </c>
      <c r="C53" s="67">
        <v>0.98309999999999997</v>
      </c>
      <c r="D53" s="33" t="s">
        <v>88</v>
      </c>
      <c r="E53" s="33"/>
      <c r="F53" s="33"/>
      <c r="G53" s="26"/>
      <c r="H53" s="26"/>
      <c r="I53" s="26"/>
      <c r="J53" s="33"/>
      <c r="K53" s="47"/>
      <c r="L53" s="26"/>
      <c r="M53" s="26"/>
      <c r="N53" s="26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</row>
    <row r="57" spans="2:27" x14ac:dyDescent="0.2">
      <c r="B57" s="30" t="s">
        <v>104</v>
      </c>
      <c r="C57" s="9"/>
      <c r="D57" s="9"/>
      <c r="E57" s="9"/>
      <c r="F57" s="9"/>
      <c r="G57" s="9"/>
      <c r="H57" s="9"/>
      <c r="I57" s="9"/>
      <c r="J57" s="2"/>
      <c r="K57" s="48"/>
      <c r="L57" s="2"/>
      <c r="M57" s="2"/>
      <c r="N57" s="2"/>
      <c r="O57" s="2"/>
      <c r="P57" s="2"/>
      <c r="Q57" s="2"/>
      <c r="R57" s="9"/>
      <c r="S57" s="9"/>
      <c r="T57" s="2"/>
      <c r="U57" s="2"/>
      <c r="V57" s="2"/>
      <c r="W57" s="2"/>
      <c r="X57" s="2"/>
      <c r="Y57" s="2"/>
      <c r="Z57" s="2"/>
      <c r="AA57" s="31"/>
    </row>
    <row r="58" spans="2:27" x14ac:dyDescent="0.2">
      <c r="B58" s="32" t="s">
        <v>9</v>
      </c>
      <c r="C58" s="20"/>
      <c r="D58" s="20"/>
      <c r="L58" s="7"/>
      <c r="M58" s="7"/>
      <c r="N58" s="7"/>
      <c r="O58" s="7"/>
      <c r="P58" s="7"/>
      <c r="Q58" s="7"/>
      <c r="R58" s="7"/>
      <c r="AA58" s="1"/>
    </row>
    <row r="59" spans="2:27" x14ac:dyDescent="0.2">
      <c r="B59" s="38" t="s">
        <v>89</v>
      </c>
      <c r="C59" s="38" t="s">
        <v>90</v>
      </c>
      <c r="D59" s="38" t="s">
        <v>91</v>
      </c>
      <c r="E59" s="38" t="s">
        <v>92</v>
      </c>
      <c r="F59" s="38" t="s">
        <v>93</v>
      </c>
      <c r="G59" s="38" t="s">
        <v>94</v>
      </c>
      <c r="H59" s="38" t="s">
        <v>95</v>
      </c>
      <c r="I59" s="38" t="s">
        <v>96</v>
      </c>
      <c r="J59" s="38" t="s">
        <v>97</v>
      </c>
      <c r="K59" s="46" t="s">
        <v>98</v>
      </c>
      <c r="L59" s="37" t="s">
        <v>76</v>
      </c>
      <c r="M59" s="37" t="s">
        <v>99</v>
      </c>
      <c r="N59" s="37" t="s">
        <v>77</v>
      </c>
      <c r="AA59" s="1"/>
    </row>
    <row r="60" spans="2:27" x14ac:dyDescent="0.2">
      <c r="B60" s="49">
        <v>0</v>
      </c>
      <c r="C60" s="62">
        <v>0</v>
      </c>
      <c r="D60" s="62">
        <v>0</v>
      </c>
      <c r="E60" s="62">
        <v>0</v>
      </c>
      <c r="F60" s="62"/>
      <c r="G60" s="62">
        <v>0</v>
      </c>
      <c r="H60" s="50">
        <v>0</v>
      </c>
      <c r="I60" s="50"/>
      <c r="J60" s="50">
        <v>0</v>
      </c>
      <c r="K60" s="53">
        <v>0</v>
      </c>
      <c r="L60" s="50">
        <v>0</v>
      </c>
      <c r="M60" s="50">
        <v>0</v>
      </c>
      <c r="N60" s="50">
        <v>0</v>
      </c>
      <c r="AA60" s="1"/>
    </row>
    <row r="61" spans="2:27" x14ac:dyDescent="0.2">
      <c r="B61" s="64">
        <v>0.25</v>
      </c>
      <c r="C61" s="40">
        <v>3620000</v>
      </c>
      <c r="D61" s="40">
        <v>759000</v>
      </c>
      <c r="E61" s="40">
        <v>8070000</v>
      </c>
      <c r="F61" s="40">
        <v>5960000</v>
      </c>
      <c r="G61" s="40">
        <v>123000</v>
      </c>
      <c r="H61" s="55">
        <f>AVERAGE(C61:G61)</f>
        <v>3706400</v>
      </c>
      <c r="I61" s="56">
        <f>STDEV(C61:G61)/SQRT(COUNT(C61:G61))</f>
        <v>1510878.9693420185</v>
      </c>
      <c r="J61" s="57">
        <f>GEOMEAN(C61:G61)</f>
        <v>1746606.4131822272</v>
      </c>
      <c r="K61" s="53">
        <f t="shared" ref="K61:K67" si="14">LN(J61)</f>
        <v>14.373185270764388</v>
      </c>
      <c r="L61" s="56">
        <f t="shared" ref="L61:L67" si="15">(J60+J61)*(B61-B60)/2</f>
        <v>218325.8016477784</v>
      </c>
      <c r="M61" s="56">
        <f t="shared" ref="M61:M67" si="16">J61*B61</f>
        <v>436651.60329555679</v>
      </c>
      <c r="N61" s="56">
        <f t="shared" ref="N61:N67" si="17">(M60+M61)*(B61-B60)/2</f>
        <v>54581.450411944599</v>
      </c>
      <c r="AA61" s="1"/>
    </row>
    <row r="62" spans="2:27" x14ac:dyDescent="0.2">
      <c r="B62" s="65">
        <v>1</v>
      </c>
      <c r="C62" s="40">
        <v>22500000</v>
      </c>
      <c r="D62" s="40">
        <v>134000</v>
      </c>
      <c r="E62" s="40">
        <v>78500</v>
      </c>
      <c r="F62" s="40">
        <v>41800000</v>
      </c>
      <c r="G62" s="40">
        <v>47800</v>
      </c>
      <c r="H62" s="55">
        <f t="shared" ref="H62:H67" si="18">AVERAGE(C62:G62)</f>
        <v>12912060</v>
      </c>
      <c r="I62" s="56">
        <f t="shared" ref="I62:I67" si="19">STDEV(C62:G62)/SQRT(COUNT(C62:G62))</f>
        <v>8425882.5528012197</v>
      </c>
      <c r="J62" s="56">
        <f t="shared" ref="J62:J67" si="20">GEOMEAN(C62:G62)</f>
        <v>860899.05346206226</v>
      </c>
      <c r="K62" s="53">
        <f t="shared" si="14"/>
        <v>13.665732533170546</v>
      </c>
      <c r="L62" s="56">
        <f t="shared" si="15"/>
        <v>977814.5499916086</v>
      </c>
      <c r="M62" s="56">
        <f t="shared" si="16"/>
        <v>860899.05346206226</v>
      </c>
      <c r="N62" s="56">
        <f t="shared" si="17"/>
        <v>486581.4962841071</v>
      </c>
      <c r="AA62" s="1"/>
    </row>
    <row r="63" spans="2:27" x14ac:dyDescent="0.2">
      <c r="B63" s="65">
        <v>2</v>
      </c>
      <c r="C63" s="40">
        <v>23600</v>
      </c>
      <c r="D63" s="40">
        <v>47500</v>
      </c>
      <c r="E63" s="40">
        <v>49000</v>
      </c>
      <c r="F63" s="40">
        <v>24400000</v>
      </c>
      <c r="G63" s="40">
        <v>20000</v>
      </c>
      <c r="H63" s="55">
        <f t="shared" si="18"/>
        <v>4908020</v>
      </c>
      <c r="I63" s="56">
        <f t="shared" si="19"/>
        <v>4872998.6281959899</v>
      </c>
      <c r="J63" s="56">
        <f t="shared" si="20"/>
        <v>121799.16274088588</v>
      </c>
      <c r="K63" s="53">
        <f t="shared" si="14"/>
        <v>11.710128760185752</v>
      </c>
      <c r="L63" s="56">
        <f t="shared" si="15"/>
        <v>491349.10810147406</v>
      </c>
      <c r="M63" s="56">
        <f t="shared" si="16"/>
        <v>243598.32548177175</v>
      </c>
      <c r="N63" s="56">
        <f t="shared" si="17"/>
        <v>552248.68947191699</v>
      </c>
      <c r="AA63" s="1"/>
    </row>
    <row r="64" spans="2:27" x14ac:dyDescent="0.2">
      <c r="B64" s="65">
        <v>4</v>
      </c>
      <c r="C64" s="40">
        <v>15200</v>
      </c>
      <c r="D64" s="40">
        <v>19200</v>
      </c>
      <c r="E64" s="40">
        <v>8860</v>
      </c>
      <c r="F64" s="40">
        <v>18500</v>
      </c>
      <c r="G64" s="40">
        <v>930000</v>
      </c>
      <c r="H64" s="55">
        <f t="shared" si="18"/>
        <v>198352</v>
      </c>
      <c r="I64" s="56">
        <f t="shared" si="19"/>
        <v>182921.13738985988</v>
      </c>
      <c r="J64" s="56">
        <f t="shared" si="20"/>
        <v>33856.857302704237</v>
      </c>
      <c r="K64" s="53">
        <f t="shared" si="14"/>
        <v>10.429896836929045</v>
      </c>
      <c r="L64" s="56">
        <f t="shared" si="15"/>
        <v>155656.02004359011</v>
      </c>
      <c r="M64" s="56">
        <f t="shared" si="16"/>
        <v>135427.42921081695</v>
      </c>
      <c r="N64" s="56">
        <f t="shared" si="17"/>
        <v>379025.7546925887</v>
      </c>
      <c r="AA64" s="1"/>
    </row>
    <row r="65" spans="2:27" x14ac:dyDescent="0.2">
      <c r="B65" s="65">
        <v>8</v>
      </c>
      <c r="C65" s="40">
        <v>8430</v>
      </c>
      <c r="D65" s="40">
        <v>8340</v>
      </c>
      <c r="E65" s="40">
        <v>4760</v>
      </c>
      <c r="F65" s="40">
        <v>7600</v>
      </c>
      <c r="G65" s="40">
        <v>6310</v>
      </c>
      <c r="H65" s="55">
        <f t="shared" si="18"/>
        <v>7088</v>
      </c>
      <c r="I65" s="56">
        <f t="shared" si="19"/>
        <v>694.81940099568317</v>
      </c>
      <c r="J65" s="56">
        <f t="shared" si="20"/>
        <v>6935.6745470470205</v>
      </c>
      <c r="K65" s="53">
        <f t="shared" si="14"/>
        <v>8.8444335950767687</v>
      </c>
      <c r="L65" s="56">
        <f t="shared" si="15"/>
        <v>81585.063699502512</v>
      </c>
      <c r="M65" s="56">
        <f t="shared" si="16"/>
        <v>55485.396376376164</v>
      </c>
      <c r="N65" s="56">
        <f t="shared" si="17"/>
        <v>381825.65117438621</v>
      </c>
      <c r="AA65" s="1"/>
    </row>
    <row r="66" spans="2:27" x14ac:dyDescent="0.2">
      <c r="B66" s="65">
        <v>12</v>
      </c>
      <c r="C66" s="40">
        <v>5600</v>
      </c>
      <c r="D66" s="40">
        <v>4320</v>
      </c>
      <c r="E66" s="40">
        <v>4200</v>
      </c>
      <c r="F66" s="40">
        <v>2230</v>
      </c>
      <c r="G66" s="40">
        <v>5260</v>
      </c>
      <c r="H66" s="55">
        <f t="shared" si="18"/>
        <v>4322</v>
      </c>
      <c r="I66" s="56">
        <f t="shared" si="19"/>
        <v>587.55765674527629</v>
      </c>
      <c r="J66" s="56">
        <f t="shared" si="20"/>
        <v>4123.2753174738655</v>
      </c>
      <c r="K66" s="53">
        <f t="shared" si="14"/>
        <v>8.3244031064837554</v>
      </c>
      <c r="L66" s="56">
        <f t="shared" si="15"/>
        <v>22117.899729041772</v>
      </c>
      <c r="M66" s="56">
        <f t="shared" si="16"/>
        <v>49479.303809686389</v>
      </c>
      <c r="N66" s="56">
        <f t="shared" si="17"/>
        <v>209929.40037212509</v>
      </c>
      <c r="AA66" s="1"/>
    </row>
    <row r="67" spans="2:27" x14ac:dyDescent="0.2">
      <c r="B67" s="65">
        <v>24</v>
      </c>
      <c r="C67" s="40">
        <v>1630</v>
      </c>
      <c r="D67" s="40">
        <v>3340</v>
      </c>
      <c r="E67" s="40">
        <v>1640</v>
      </c>
      <c r="F67" s="40">
        <v>4510</v>
      </c>
      <c r="G67" s="40">
        <v>1160</v>
      </c>
      <c r="H67" s="55">
        <f t="shared" si="18"/>
        <v>2456</v>
      </c>
      <c r="I67" s="56">
        <f t="shared" si="19"/>
        <v>633.56609757782962</v>
      </c>
      <c r="J67" s="57">
        <f t="shared" si="20"/>
        <v>2157.1606529754376</v>
      </c>
      <c r="K67" s="53">
        <f t="shared" si="14"/>
        <v>7.676548123437386</v>
      </c>
      <c r="L67" s="56">
        <f t="shared" si="15"/>
        <v>37682.615822695821</v>
      </c>
      <c r="M67" s="56">
        <f t="shared" si="16"/>
        <v>51771.855671410507</v>
      </c>
      <c r="N67" s="56">
        <f t="shared" si="17"/>
        <v>607506.95688658138</v>
      </c>
      <c r="AA67" s="1"/>
    </row>
    <row r="68" spans="2:27" x14ac:dyDescent="0.2">
      <c r="B68" s="27"/>
      <c r="C68" s="25"/>
      <c r="D68" s="7"/>
      <c r="E68" s="7"/>
      <c r="F68" s="7"/>
      <c r="G68" s="7"/>
      <c r="H68" s="7"/>
      <c r="I68" s="7"/>
      <c r="J68" s="7"/>
      <c r="K68" s="45"/>
      <c r="L68" s="7"/>
      <c r="M68" s="7"/>
      <c r="N68" s="7"/>
      <c r="AA68" s="1"/>
    </row>
    <row r="69" spans="2:27" x14ac:dyDescent="0.2">
      <c r="B69" s="24" t="s">
        <v>78</v>
      </c>
      <c r="C69" s="56">
        <f>SUM(L60:L65)</f>
        <v>1924730.5434839537</v>
      </c>
      <c r="D69" s="7"/>
      <c r="E69" s="7"/>
      <c r="F69" s="7"/>
      <c r="G69" s="7"/>
      <c r="H69" s="7"/>
      <c r="I69" s="7"/>
      <c r="L69" s="7"/>
      <c r="N69" s="7"/>
      <c r="AA69" s="1"/>
    </row>
    <row r="70" spans="2:27" x14ac:dyDescent="0.2">
      <c r="B70" s="21" t="s">
        <v>79</v>
      </c>
      <c r="C70" s="56">
        <f>SUM(L66:L67)</f>
        <v>59800.515551737597</v>
      </c>
      <c r="D70" s="7"/>
      <c r="E70" s="7"/>
      <c r="F70" s="7"/>
      <c r="G70" s="7"/>
      <c r="H70" s="7"/>
      <c r="I70" s="7"/>
      <c r="L70" s="7"/>
      <c r="N70" s="7"/>
      <c r="AA70" s="1"/>
    </row>
    <row r="71" spans="2:27" x14ac:dyDescent="0.2">
      <c r="B71" s="22" t="s">
        <v>80</v>
      </c>
      <c r="C71" s="57">
        <f>SUM(L61:L67)</f>
        <v>1984531.0590356914</v>
      </c>
      <c r="D71" s="7"/>
      <c r="E71" s="7"/>
      <c r="F71" s="7"/>
      <c r="G71" s="7"/>
      <c r="H71" s="7"/>
      <c r="I71" s="7"/>
      <c r="L71" s="7"/>
      <c r="N71" s="7"/>
      <c r="AA71" s="1"/>
    </row>
    <row r="72" spans="2:27" x14ac:dyDescent="0.2">
      <c r="B72" s="22" t="s">
        <v>81</v>
      </c>
      <c r="C72" s="57">
        <f>J67/C77</f>
        <v>31445.49056815507</v>
      </c>
      <c r="D72" s="7"/>
      <c r="E72" s="7"/>
      <c r="F72" s="7"/>
      <c r="G72" s="7"/>
      <c r="H72" s="7"/>
      <c r="I72" s="7"/>
      <c r="L72" s="7"/>
      <c r="N72" s="7"/>
      <c r="AA72" s="1"/>
    </row>
    <row r="73" spans="2:27" x14ac:dyDescent="0.2">
      <c r="B73" s="22" t="s">
        <v>82</v>
      </c>
      <c r="C73" s="57">
        <f>C72+C71</f>
        <v>2015976.5496038464</v>
      </c>
      <c r="D73" s="7"/>
      <c r="E73" s="7"/>
      <c r="F73" s="7"/>
      <c r="G73" s="7"/>
      <c r="H73" s="7"/>
      <c r="I73" s="7"/>
      <c r="L73" s="7"/>
      <c r="N73" s="7"/>
      <c r="AA73" s="1"/>
    </row>
    <row r="74" spans="2:27" x14ac:dyDescent="0.2">
      <c r="B74" s="22" t="s">
        <v>83</v>
      </c>
      <c r="C74" s="59">
        <f>C72/C71</f>
        <v>1.5845300291462725E-2</v>
      </c>
      <c r="D74" s="7"/>
      <c r="E74" s="7"/>
      <c r="F74" s="7"/>
      <c r="G74" s="7"/>
      <c r="H74" s="7"/>
      <c r="I74" s="7"/>
      <c r="L74" s="7"/>
      <c r="N74" s="7"/>
      <c r="AA74" s="1"/>
    </row>
    <row r="75" spans="2:27" x14ac:dyDescent="0.2">
      <c r="B75" s="22" t="s">
        <v>77</v>
      </c>
      <c r="C75" s="66">
        <f>SUM(N61:N67)+(J67/C77^2)+(M67/C77)</f>
        <v>3884780.2482669093</v>
      </c>
      <c r="D75" s="7"/>
      <c r="E75" s="7"/>
      <c r="F75" s="7"/>
      <c r="G75" s="7"/>
      <c r="H75" s="7"/>
      <c r="I75" s="7"/>
      <c r="L75" s="7"/>
      <c r="N75" s="7"/>
      <c r="AA75" s="1"/>
    </row>
    <row r="76" spans="2:27" x14ac:dyDescent="0.2">
      <c r="B76" s="29" t="s">
        <v>102</v>
      </c>
      <c r="C76" s="57">
        <f>10000000000*C75/(C73*C73)</f>
        <v>9558.6267854846083</v>
      </c>
      <c r="D76" s="7"/>
      <c r="E76" s="7"/>
      <c r="F76" s="7"/>
      <c r="G76" s="7"/>
      <c r="H76" s="7"/>
      <c r="I76" s="7"/>
      <c r="L76" s="7"/>
      <c r="N76" s="7"/>
      <c r="AA76" s="1"/>
    </row>
    <row r="77" spans="2:27" x14ac:dyDescent="0.2">
      <c r="B77" s="22" t="s">
        <v>84</v>
      </c>
      <c r="C77" s="60">
        <v>6.8599999999999994E-2</v>
      </c>
      <c r="D77" t="s">
        <v>85</v>
      </c>
      <c r="H77" s="7"/>
      <c r="I77" s="7"/>
      <c r="L77" s="7"/>
      <c r="N77" s="7"/>
      <c r="AA77" s="1"/>
    </row>
    <row r="78" spans="2:27" x14ac:dyDescent="0.2">
      <c r="B78" s="22" t="s">
        <v>86</v>
      </c>
      <c r="C78" s="60">
        <f>0.693/C77</f>
        <v>10.102040816326531</v>
      </c>
      <c r="D78" s="7"/>
      <c r="E78" s="7"/>
      <c r="F78" s="7"/>
      <c r="G78" s="7"/>
      <c r="H78" s="7"/>
      <c r="I78" s="7"/>
      <c r="L78" s="7"/>
      <c r="M78" s="7"/>
      <c r="N78" s="7"/>
      <c r="AA78" s="1"/>
    </row>
    <row r="79" spans="2:27" x14ac:dyDescent="0.2">
      <c r="B79" s="22" t="s">
        <v>87</v>
      </c>
      <c r="C79" s="60">
        <v>0.95330000000000004</v>
      </c>
      <c r="D79" s="33" t="s">
        <v>88</v>
      </c>
      <c r="E79" s="33"/>
      <c r="F79" s="33"/>
      <c r="G79" s="26"/>
      <c r="H79" s="26"/>
      <c r="I79" s="26"/>
      <c r="J79" s="33"/>
      <c r="K79" s="47"/>
      <c r="L79" s="26"/>
      <c r="M79" s="26"/>
      <c r="N79" s="26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4"/>
    </row>
    <row r="83" spans="2:27" x14ac:dyDescent="0.2">
      <c r="B83" s="30" t="s">
        <v>105</v>
      </c>
      <c r="C83" s="9"/>
      <c r="D83" s="9"/>
      <c r="E83" s="9"/>
      <c r="F83" s="9"/>
      <c r="G83" s="9"/>
      <c r="H83" s="9"/>
      <c r="I83" s="9"/>
      <c r="J83" s="2"/>
      <c r="K83" s="48"/>
      <c r="L83" s="2"/>
      <c r="M83" s="2"/>
      <c r="N83" s="2"/>
      <c r="O83" s="2"/>
      <c r="P83" s="2"/>
      <c r="Q83" s="2"/>
      <c r="R83" s="9"/>
      <c r="S83" s="9"/>
      <c r="T83" s="2"/>
      <c r="U83" s="2"/>
      <c r="V83" s="2"/>
      <c r="W83" s="2"/>
      <c r="X83" s="2"/>
      <c r="Y83" s="2"/>
      <c r="Z83" s="2"/>
      <c r="AA83" s="31"/>
    </row>
    <row r="84" spans="2:27" x14ac:dyDescent="0.2">
      <c r="B84" s="32"/>
      <c r="C84" s="20"/>
      <c r="D84" s="20"/>
      <c r="L84" s="7"/>
      <c r="M84" s="7"/>
      <c r="N84" s="7"/>
      <c r="O84" s="7"/>
      <c r="P84" s="7"/>
      <c r="Q84" s="7"/>
      <c r="R84" s="7"/>
      <c r="AA84" s="1"/>
    </row>
    <row r="85" spans="2:27" x14ac:dyDescent="0.2">
      <c r="B85" s="38" t="s">
        <v>89</v>
      </c>
      <c r="C85" s="38" t="s">
        <v>90</v>
      </c>
      <c r="D85" s="38" t="s">
        <v>91</v>
      </c>
      <c r="E85" s="38" t="s">
        <v>92</v>
      </c>
      <c r="F85" s="38" t="s">
        <v>93</v>
      </c>
      <c r="G85" s="38" t="s">
        <v>94</v>
      </c>
      <c r="H85" s="38" t="s">
        <v>95</v>
      </c>
      <c r="I85" s="38" t="s">
        <v>96</v>
      </c>
      <c r="J85" s="38" t="s">
        <v>97</v>
      </c>
      <c r="K85" s="46" t="s">
        <v>98</v>
      </c>
      <c r="L85" s="37" t="s">
        <v>76</v>
      </c>
      <c r="M85" s="37" t="s">
        <v>99</v>
      </c>
      <c r="N85" s="37" t="s">
        <v>77</v>
      </c>
      <c r="AA85" s="1"/>
    </row>
    <row r="86" spans="2:27" x14ac:dyDescent="0.2">
      <c r="B86" s="49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1">
        <v>0</v>
      </c>
      <c r="I86" s="52"/>
      <c r="J86" s="52">
        <v>0</v>
      </c>
      <c r="K86" s="53">
        <v>0</v>
      </c>
      <c r="L86" s="50">
        <v>0</v>
      </c>
      <c r="M86" s="50">
        <v>0</v>
      </c>
      <c r="N86" s="50">
        <v>0</v>
      </c>
      <c r="AA86" s="1"/>
    </row>
    <row r="87" spans="2:27" x14ac:dyDescent="0.2">
      <c r="B87" s="54">
        <v>0.25</v>
      </c>
      <c r="C87" s="40">
        <v>56000000</v>
      </c>
      <c r="D87" s="40">
        <v>530000</v>
      </c>
      <c r="E87" s="40">
        <v>33000000</v>
      </c>
      <c r="F87" s="40">
        <v>20000000</v>
      </c>
      <c r="G87" s="40">
        <v>38000</v>
      </c>
      <c r="H87" s="55">
        <f>AVERAGE(C87:G87)</f>
        <v>21913600</v>
      </c>
      <c r="I87" s="56">
        <f>STDEV(C87:G87)/SQRT(COUNT(C87:G87))</f>
        <v>10545740.891943058</v>
      </c>
      <c r="J87" s="57">
        <f>GEOMEAN(C87:G87)</f>
        <v>3752824.7639857996</v>
      </c>
      <c r="K87" s="53">
        <f t="shared" ref="K87:K93" si="21">LN(J87)</f>
        <v>15.138019384777055</v>
      </c>
      <c r="L87" s="56">
        <f t="shared" ref="L87:L93" si="22">(J86+J87)*(B87-B86)/2</f>
        <v>469103.09549822495</v>
      </c>
      <c r="M87" s="56">
        <f t="shared" ref="M87:M93" si="23">J87*B87</f>
        <v>938206.19099644991</v>
      </c>
      <c r="N87" s="56">
        <f t="shared" ref="N87:N93" si="24">(M86+M87)*(B87-B86)/2</f>
        <v>117275.77387455624</v>
      </c>
      <c r="AA87" s="1"/>
    </row>
    <row r="88" spans="2:27" x14ac:dyDescent="0.2">
      <c r="B88" s="58">
        <v>1</v>
      </c>
      <c r="C88" s="40">
        <v>62000000</v>
      </c>
      <c r="D88" s="40">
        <v>66000</v>
      </c>
      <c r="E88" s="40">
        <v>61000</v>
      </c>
      <c r="F88" s="40">
        <v>78000000</v>
      </c>
      <c r="G88" s="40">
        <v>33000</v>
      </c>
      <c r="H88" s="55">
        <f t="shared" ref="H88:H93" si="25">AVERAGE(C88:G88)</f>
        <v>28032000</v>
      </c>
      <c r="I88" s="56">
        <f t="shared" ref="I88:I93" si="26">STDEV(C88:G88)/SQRT(COUNT(C88:G88))</f>
        <v>17319128.219976891</v>
      </c>
      <c r="J88" s="56">
        <f t="shared" ref="J88:J93" si="27">GEOMEAN(C88:G88)</f>
        <v>915323.89612435806</v>
      </c>
      <c r="K88" s="53">
        <f t="shared" si="21"/>
        <v>13.727033266455171</v>
      </c>
      <c r="L88" s="56">
        <f t="shared" si="22"/>
        <v>1750555.7475413093</v>
      </c>
      <c r="M88" s="56">
        <f t="shared" si="23"/>
        <v>915323.89612435806</v>
      </c>
      <c r="N88" s="56">
        <f t="shared" si="24"/>
        <v>695073.78267030302</v>
      </c>
      <c r="AA88" s="1"/>
    </row>
    <row r="89" spans="2:27" x14ac:dyDescent="0.2">
      <c r="B89" s="58">
        <v>2</v>
      </c>
      <c r="C89" s="40">
        <v>42000</v>
      </c>
      <c r="D89" s="40">
        <v>33000</v>
      </c>
      <c r="E89" s="40">
        <v>49000</v>
      </c>
      <c r="F89" s="40">
        <v>250000000</v>
      </c>
      <c r="G89" s="40">
        <v>24000</v>
      </c>
      <c r="H89" s="55">
        <f t="shared" si="25"/>
        <v>50029600</v>
      </c>
      <c r="I89" s="56">
        <f t="shared" si="26"/>
        <v>49992600.177026197</v>
      </c>
      <c r="J89" s="56">
        <f t="shared" si="27"/>
        <v>209904.67540328627</v>
      </c>
      <c r="K89" s="53">
        <f t="shared" si="21"/>
        <v>12.254408779992698</v>
      </c>
      <c r="L89" s="56">
        <f t="shared" si="22"/>
        <v>562614.28576382215</v>
      </c>
      <c r="M89" s="56">
        <f t="shared" si="23"/>
        <v>419809.35080657253</v>
      </c>
      <c r="N89" s="56">
        <f t="shared" si="24"/>
        <v>667566.62346546527</v>
      </c>
      <c r="AA89" s="1"/>
    </row>
    <row r="90" spans="2:27" x14ac:dyDescent="0.2">
      <c r="B90" s="58">
        <v>4</v>
      </c>
      <c r="C90" s="40">
        <v>13000</v>
      </c>
      <c r="D90" s="40">
        <v>33000</v>
      </c>
      <c r="E90" s="40">
        <v>23000</v>
      </c>
      <c r="F90" s="40">
        <v>13000</v>
      </c>
      <c r="G90" s="40">
        <v>4200000</v>
      </c>
      <c r="H90" s="55">
        <f t="shared" si="25"/>
        <v>856400</v>
      </c>
      <c r="I90" s="56">
        <f t="shared" si="26"/>
        <v>835908.22462756035</v>
      </c>
      <c r="J90" s="56">
        <f t="shared" si="27"/>
        <v>55753.938819647752</v>
      </c>
      <c r="K90" s="53">
        <f t="shared" si="21"/>
        <v>10.928703338300169</v>
      </c>
      <c r="L90" s="56">
        <f t="shared" si="22"/>
        <v>265658.614222934</v>
      </c>
      <c r="M90" s="56">
        <f t="shared" si="23"/>
        <v>223015.75527859101</v>
      </c>
      <c r="N90" s="56">
        <f t="shared" si="24"/>
        <v>642825.10608516354</v>
      </c>
      <c r="AA90" s="1"/>
    </row>
    <row r="91" spans="2:27" x14ac:dyDescent="0.2">
      <c r="B91" s="58">
        <v>8</v>
      </c>
      <c r="C91" s="40">
        <v>16000</v>
      </c>
      <c r="D91" s="40">
        <v>2600</v>
      </c>
      <c r="E91" s="40">
        <v>12000</v>
      </c>
      <c r="F91" s="40">
        <v>4900</v>
      </c>
      <c r="G91" s="40">
        <v>1800</v>
      </c>
      <c r="H91" s="55">
        <f t="shared" si="25"/>
        <v>7460</v>
      </c>
      <c r="I91" s="56">
        <f t="shared" si="26"/>
        <v>2790.6271696520121</v>
      </c>
      <c r="J91" s="56">
        <f t="shared" si="27"/>
        <v>5354.8663061421476</v>
      </c>
      <c r="K91" s="53">
        <f t="shared" si="21"/>
        <v>8.5857610163969209</v>
      </c>
      <c r="L91" s="56">
        <f t="shared" si="22"/>
        <v>122217.6102515798</v>
      </c>
      <c r="M91" s="56">
        <f t="shared" si="23"/>
        <v>42838.93044913718</v>
      </c>
      <c r="N91" s="56">
        <f t="shared" si="24"/>
        <v>531709.37145545636</v>
      </c>
      <c r="AA91" s="1"/>
    </row>
    <row r="92" spans="2:27" x14ac:dyDescent="0.2">
      <c r="B92" s="58">
        <v>12</v>
      </c>
      <c r="C92" s="40">
        <v>1400</v>
      </c>
      <c r="D92" s="40">
        <v>300</v>
      </c>
      <c r="E92" s="40">
        <v>3600</v>
      </c>
      <c r="F92" s="40">
        <v>1000</v>
      </c>
      <c r="G92" s="40">
        <v>1000</v>
      </c>
      <c r="H92" s="55">
        <f t="shared" si="25"/>
        <v>1460</v>
      </c>
      <c r="I92" s="56">
        <f t="shared" si="26"/>
        <v>563.56011214421471</v>
      </c>
      <c r="J92" s="56">
        <f t="shared" si="27"/>
        <v>1086.2014000397753</v>
      </c>
      <c r="K92" s="53">
        <f t="shared" si="21"/>
        <v>6.9904419345336057</v>
      </c>
      <c r="L92" s="56">
        <f t="shared" si="22"/>
        <v>12882.135412363845</v>
      </c>
      <c r="M92" s="56">
        <f t="shared" si="23"/>
        <v>13034.416800477304</v>
      </c>
      <c r="N92" s="56">
        <f t="shared" si="24"/>
        <v>111746.69449922896</v>
      </c>
      <c r="AA92" s="1"/>
    </row>
    <row r="93" spans="2:27" x14ac:dyDescent="0.2">
      <c r="B93" s="58">
        <v>24</v>
      </c>
      <c r="C93" s="40">
        <v>200</v>
      </c>
      <c r="D93" s="40">
        <v>200</v>
      </c>
      <c r="E93" s="40">
        <v>200</v>
      </c>
      <c r="F93" s="40">
        <v>600</v>
      </c>
      <c r="G93" s="40">
        <v>200</v>
      </c>
      <c r="H93" s="55">
        <f t="shared" si="25"/>
        <v>280</v>
      </c>
      <c r="I93" s="56">
        <f t="shared" si="26"/>
        <v>80</v>
      </c>
      <c r="J93" s="57">
        <f t="shared" si="27"/>
        <v>249.14618792310347</v>
      </c>
      <c r="K93" s="53">
        <f t="shared" si="21"/>
        <v>5.5180398242816588</v>
      </c>
      <c r="L93" s="56">
        <f t="shared" si="22"/>
        <v>8012.0855277772735</v>
      </c>
      <c r="M93" s="56">
        <f t="shared" si="23"/>
        <v>5979.5085101544828</v>
      </c>
      <c r="N93" s="56">
        <f t="shared" si="24"/>
        <v>114083.55186379071</v>
      </c>
      <c r="AA93" s="1"/>
    </row>
    <row r="94" spans="2:27" x14ac:dyDescent="0.2">
      <c r="B94" s="39"/>
      <c r="C94" s="25"/>
      <c r="D94" s="7"/>
      <c r="E94" s="7"/>
      <c r="F94" s="7"/>
      <c r="G94" s="7"/>
      <c r="H94" s="7"/>
      <c r="I94" s="7"/>
      <c r="J94" s="7"/>
      <c r="K94" s="45"/>
      <c r="L94" s="7"/>
      <c r="M94" s="7"/>
      <c r="N94" s="7"/>
      <c r="AA94" s="1"/>
    </row>
    <row r="95" spans="2:27" x14ac:dyDescent="0.2">
      <c r="B95" s="24" t="s">
        <v>78</v>
      </c>
      <c r="C95" s="56">
        <f>SUM(L86:L91)</f>
        <v>3170149.35327787</v>
      </c>
      <c r="D95" s="7"/>
      <c r="E95" s="7"/>
      <c r="F95" s="7"/>
      <c r="G95" s="7"/>
      <c r="H95" s="7"/>
      <c r="I95" s="7"/>
      <c r="L95" s="7"/>
      <c r="N95" s="7"/>
      <c r="AA95" s="1"/>
    </row>
    <row r="96" spans="2:27" x14ac:dyDescent="0.2">
      <c r="B96" s="21" t="s">
        <v>79</v>
      </c>
      <c r="C96" s="56">
        <f>SUM(L92:L93)</f>
        <v>20894.220940141116</v>
      </c>
      <c r="D96" s="7"/>
      <c r="E96" s="7"/>
      <c r="F96" s="7"/>
      <c r="G96" s="7"/>
      <c r="H96" s="7"/>
      <c r="I96" s="7"/>
      <c r="L96" s="7"/>
      <c r="N96" s="7"/>
      <c r="AA96" s="1"/>
    </row>
    <row r="97" spans="2:27" x14ac:dyDescent="0.2">
      <c r="B97" s="22" t="s">
        <v>80</v>
      </c>
      <c r="C97" s="57">
        <f>SUM(L87:L93)</f>
        <v>3191043.574218011</v>
      </c>
      <c r="D97" s="7"/>
      <c r="E97" s="7"/>
      <c r="F97" s="7"/>
      <c r="G97" s="7"/>
      <c r="H97" s="7"/>
      <c r="I97" s="7"/>
      <c r="L97" s="7"/>
      <c r="N97" s="7"/>
      <c r="AA97" s="1"/>
    </row>
    <row r="98" spans="2:27" x14ac:dyDescent="0.2">
      <c r="B98" s="22" t="s">
        <v>81</v>
      </c>
      <c r="C98" s="57">
        <f>J93/C103</f>
        <v>1417.2138107116236</v>
      </c>
      <c r="D98" s="7"/>
      <c r="E98" s="7"/>
      <c r="F98" s="7"/>
      <c r="G98" s="7"/>
      <c r="H98" s="7"/>
      <c r="I98" s="7"/>
      <c r="L98" s="7"/>
      <c r="N98" s="7"/>
      <c r="AA98" s="1"/>
    </row>
    <row r="99" spans="2:27" x14ac:dyDescent="0.2">
      <c r="B99" s="22" t="s">
        <v>82</v>
      </c>
      <c r="C99" s="57">
        <f>C98+C97</f>
        <v>3192460.7880287226</v>
      </c>
      <c r="D99" s="7"/>
      <c r="E99" s="7"/>
      <c r="F99" s="7"/>
      <c r="G99" s="7"/>
      <c r="H99" s="7"/>
      <c r="I99" s="7"/>
      <c r="L99" s="7"/>
      <c r="N99" s="7"/>
      <c r="AA99" s="1"/>
    </row>
    <row r="100" spans="2:27" x14ac:dyDescent="0.2">
      <c r="B100" s="22" t="s">
        <v>83</v>
      </c>
      <c r="C100" s="59">
        <f>C98/C97</f>
        <v>4.4412236240268905E-4</v>
      </c>
      <c r="D100" s="7"/>
      <c r="E100" s="7"/>
      <c r="F100" s="7"/>
      <c r="G100" s="7"/>
      <c r="H100" s="7"/>
      <c r="I100" s="7"/>
      <c r="L100" s="7"/>
      <c r="N100" s="7"/>
      <c r="AA100" s="1"/>
    </row>
    <row r="101" spans="2:27" x14ac:dyDescent="0.2">
      <c r="B101" s="22" t="s">
        <v>77</v>
      </c>
      <c r="C101" s="66">
        <f>SUM(N87:N93)+(J93/C103^2)+(M93/C103)</f>
        <v>2922355.5473773656</v>
      </c>
      <c r="D101" s="7"/>
      <c r="E101" s="7"/>
      <c r="F101" s="7"/>
      <c r="G101" s="7"/>
      <c r="H101" s="7"/>
      <c r="I101" s="7"/>
      <c r="L101" s="7"/>
      <c r="N101" s="7"/>
      <c r="AA101" s="1"/>
    </row>
    <row r="102" spans="2:27" x14ac:dyDescent="0.2">
      <c r="B102" s="29" t="s">
        <v>102</v>
      </c>
      <c r="C102" s="57">
        <f>10000000000*C101/(C99*C99)</f>
        <v>2867.3579352830116</v>
      </c>
      <c r="D102" s="7"/>
      <c r="E102" s="7"/>
      <c r="F102" s="7"/>
      <c r="G102" s="7"/>
      <c r="H102" s="7"/>
      <c r="I102" s="7"/>
      <c r="L102" s="7"/>
      <c r="N102" s="7"/>
      <c r="AA102" s="1"/>
    </row>
    <row r="103" spans="2:27" x14ac:dyDescent="0.2">
      <c r="B103" s="22" t="s">
        <v>84</v>
      </c>
      <c r="C103" s="60">
        <v>0.17580000000000001</v>
      </c>
      <c r="D103" t="s">
        <v>85</v>
      </c>
      <c r="H103" s="7"/>
      <c r="I103" s="7"/>
      <c r="L103" s="7"/>
      <c r="N103" s="7"/>
      <c r="AA103" s="1"/>
    </row>
    <row r="104" spans="2:27" x14ac:dyDescent="0.2">
      <c r="B104" s="22" t="s">
        <v>86</v>
      </c>
      <c r="C104" s="60">
        <f>0.693/C103</f>
        <v>3.9419795221842997</v>
      </c>
      <c r="D104" s="7"/>
      <c r="E104" s="7"/>
      <c r="F104" s="7"/>
      <c r="G104" s="7"/>
      <c r="H104" s="7"/>
      <c r="I104" s="7"/>
      <c r="L104" s="7"/>
      <c r="M104" s="7"/>
      <c r="N104" s="7"/>
      <c r="AA104" s="1"/>
    </row>
    <row r="105" spans="2:27" x14ac:dyDescent="0.2">
      <c r="B105" s="22" t="s">
        <v>87</v>
      </c>
      <c r="C105" s="60">
        <v>0.91</v>
      </c>
      <c r="D105" s="33" t="s">
        <v>88</v>
      </c>
      <c r="E105" s="33"/>
      <c r="F105" s="33"/>
      <c r="G105" s="26"/>
      <c r="H105" s="26"/>
      <c r="I105" s="26"/>
      <c r="J105" s="33"/>
      <c r="K105" s="47"/>
      <c r="L105" s="26"/>
      <c r="M105" s="26"/>
      <c r="N105" s="26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C83A-D02C-1748-85FB-D13FCE93A687}">
  <dimension ref="B2:AA105"/>
  <sheetViews>
    <sheetView topLeftCell="A69" zoomScale="75" workbookViewId="0">
      <selection activeCell="C95" sqref="C95:C105"/>
    </sheetView>
  </sheetViews>
  <sheetFormatPr baseColWidth="10" defaultRowHeight="16" x14ac:dyDescent="0.2"/>
  <cols>
    <col min="2" max="2" width="15" customWidth="1"/>
    <col min="10" max="10" width="17.83203125" customWidth="1"/>
    <col min="11" max="11" width="14" style="43" customWidth="1"/>
    <col min="13" max="13" width="14.6640625" customWidth="1"/>
  </cols>
  <sheetData>
    <row r="2" spans="2:27" ht="20" x14ac:dyDescent="0.2">
      <c r="B2" s="17" t="s">
        <v>101</v>
      </c>
      <c r="C2" s="17"/>
      <c r="D2" s="7"/>
      <c r="E2" s="7"/>
    </row>
    <row r="5" spans="2:27" x14ac:dyDescent="0.2">
      <c r="B5" s="30" t="s">
        <v>106</v>
      </c>
      <c r="C5" s="9"/>
      <c r="D5" s="9"/>
      <c r="E5" s="9"/>
      <c r="F5" s="9"/>
      <c r="G5" s="9"/>
      <c r="H5" s="9"/>
      <c r="I5" s="9"/>
      <c r="J5" s="9"/>
      <c r="K5" s="44"/>
      <c r="L5" s="2"/>
      <c r="M5" s="2"/>
      <c r="N5" s="2"/>
      <c r="O5" s="2"/>
      <c r="P5" s="2"/>
      <c r="Q5" s="2"/>
      <c r="R5" s="2"/>
      <c r="S5" s="9"/>
      <c r="T5" s="2"/>
      <c r="U5" s="2"/>
      <c r="V5" s="2"/>
      <c r="W5" s="2"/>
      <c r="X5" s="2"/>
      <c r="Y5" s="2"/>
      <c r="Z5" s="2"/>
      <c r="AA5" s="31"/>
    </row>
    <row r="6" spans="2:27" x14ac:dyDescent="0.2">
      <c r="B6" s="32" t="s">
        <v>9</v>
      </c>
      <c r="C6" s="20"/>
      <c r="D6" s="20"/>
      <c r="E6" s="20"/>
      <c r="F6" s="20"/>
      <c r="G6" s="20"/>
      <c r="H6" s="20"/>
      <c r="I6" s="20"/>
      <c r="J6" s="7"/>
      <c r="K6" s="45"/>
      <c r="L6" s="7"/>
      <c r="M6" s="7"/>
      <c r="N6" s="7"/>
      <c r="O6" s="7"/>
      <c r="P6" s="7"/>
      <c r="Q6" s="7"/>
      <c r="R6" s="7"/>
      <c r="S6" s="7"/>
      <c r="AA6" s="1"/>
    </row>
    <row r="7" spans="2:27" x14ac:dyDescent="0.2">
      <c r="B7" s="38" t="s">
        <v>89</v>
      </c>
      <c r="C7" s="38" t="s">
        <v>90</v>
      </c>
      <c r="D7" s="38" t="s">
        <v>91</v>
      </c>
      <c r="E7" s="38" t="s">
        <v>92</v>
      </c>
      <c r="F7" s="38" t="s">
        <v>93</v>
      </c>
      <c r="G7" s="38" t="s">
        <v>94</v>
      </c>
      <c r="H7" s="38" t="s">
        <v>95</v>
      </c>
      <c r="I7" s="38" t="s">
        <v>96</v>
      </c>
      <c r="J7" s="38" t="s">
        <v>97</v>
      </c>
      <c r="K7" s="46" t="s">
        <v>98</v>
      </c>
      <c r="L7" s="37" t="s">
        <v>76</v>
      </c>
      <c r="M7" s="37" t="s">
        <v>99</v>
      </c>
      <c r="N7" s="37" t="s">
        <v>77</v>
      </c>
      <c r="R7" s="7"/>
      <c r="S7" s="7"/>
      <c r="AA7" s="1"/>
    </row>
    <row r="8" spans="2:27" x14ac:dyDescent="0.2">
      <c r="B8" s="49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/>
      <c r="J8" s="50">
        <v>0</v>
      </c>
      <c r="K8" s="53">
        <v>0</v>
      </c>
      <c r="L8" s="50">
        <v>0</v>
      </c>
      <c r="M8" s="50">
        <v>0</v>
      </c>
      <c r="N8" s="50">
        <v>0</v>
      </c>
      <c r="R8" s="7"/>
      <c r="S8" s="7"/>
      <c r="AA8" s="1"/>
    </row>
    <row r="9" spans="2:27" x14ac:dyDescent="0.2">
      <c r="B9" s="54">
        <v>0.25</v>
      </c>
      <c r="C9" s="40">
        <v>376000000</v>
      </c>
      <c r="D9" s="40">
        <v>198000000</v>
      </c>
      <c r="E9" s="40">
        <v>197000000</v>
      </c>
      <c r="F9" s="40">
        <v>119000000</v>
      </c>
      <c r="G9" s="40">
        <v>244000000</v>
      </c>
      <c r="H9" s="55">
        <f>AVERAGE(C9:G9)</f>
        <v>226800000</v>
      </c>
      <c r="I9" s="56">
        <f>STDEV(C9:G9)/SQRT(COUNT(C9:G9))</f>
        <v>42364371.823502824</v>
      </c>
      <c r="J9" s="57">
        <f>GEOMEAN(C9:G9)</f>
        <v>211763550.46708152</v>
      </c>
      <c r="K9" s="53">
        <f t="shared" ref="K9:K15" si="0">LN(J9)</f>
        <v>19.170980882209705</v>
      </c>
      <c r="L9" s="56">
        <f t="shared" ref="L9:L15" si="1">(J8+J9)*(B9-B8)/2</f>
        <v>26470443.80838519</v>
      </c>
      <c r="M9" s="56">
        <f t="shared" ref="M9:M15" si="2">J9*B9</f>
        <v>52940887.616770379</v>
      </c>
      <c r="N9" s="56">
        <f t="shared" ref="N9:N15" si="3">(M8+M9)*(B9-B8)/2</f>
        <v>6617610.9520962974</v>
      </c>
      <c r="R9" s="7"/>
      <c r="S9" s="7"/>
      <c r="AA9" s="1"/>
    </row>
    <row r="10" spans="2:27" x14ac:dyDescent="0.2">
      <c r="B10" s="58">
        <v>1</v>
      </c>
      <c r="C10" s="40">
        <v>93100000</v>
      </c>
      <c r="D10" s="40">
        <v>68600000</v>
      </c>
      <c r="E10" s="40">
        <v>91200000</v>
      </c>
      <c r="F10" s="40">
        <v>127000000</v>
      </c>
      <c r="G10" s="40">
        <v>122000000</v>
      </c>
      <c r="H10" s="55">
        <f t="shared" ref="H10:H15" si="4">AVERAGE(C10:G10)</f>
        <v>100380000</v>
      </c>
      <c r="I10" s="56">
        <f t="shared" ref="I10:I15" si="5">STDEV(C10:G10)/SQRT(COUNT(C10:G10))</f>
        <v>10777958.990458259</v>
      </c>
      <c r="J10" s="56">
        <f t="shared" ref="J10:J15" si="6">GEOMEAN(C10:G10)</f>
        <v>97968495.202236876</v>
      </c>
      <c r="K10" s="53">
        <f t="shared" si="0"/>
        <v>18.400156507421674</v>
      </c>
      <c r="L10" s="56">
        <f t="shared" si="1"/>
        <v>116149517.12599438</v>
      </c>
      <c r="M10" s="56">
        <f t="shared" si="2"/>
        <v>97968495.202236876</v>
      </c>
      <c r="N10" s="56">
        <f t="shared" si="3"/>
        <v>56591018.557127714</v>
      </c>
      <c r="R10" s="7"/>
      <c r="S10" s="7"/>
      <c r="AA10" s="1"/>
    </row>
    <row r="11" spans="2:27" x14ac:dyDescent="0.2">
      <c r="B11" s="58">
        <v>2</v>
      </c>
      <c r="C11" s="40">
        <v>52900000</v>
      </c>
      <c r="D11" s="40">
        <v>64400000</v>
      </c>
      <c r="E11" s="40">
        <v>100000000</v>
      </c>
      <c r="F11" s="40">
        <v>65800000</v>
      </c>
      <c r="G11" s="40">
        <v>105000000</v>
      </c>
      <c r="H11" s="55">
        <f t="shared" si="4"/>
        <v>77620000</v>
      </c>
      <c r="I11" s="56">
        <f t="shared" si="5"/>
        <v>10430934.761563797</v>
      </c>
      <c r="J11" s="56">
        <f t="shared" si="6"/>
        <v>74877501.829290271</v>
      </c>
      <c r="K11" s="53">
        <f t="shared" si="0"/>
        <v>18.131364027254563</v>
      </c>
      <c r="L11" s="56">
        <f t="shared" si="1"/>
        <v>86422998.515763581</v>
      </c>
      <c r="M11" s="56">
        <f t="shared" si="2"/>
        <v>149755003.65858054</v>
      </c>
      <c r="N11" s="56">
        <f t="shared" si="3"/>
        <v>123861749.43040872</v>
      </c>
      <c r="R11" s="7"/>
      <c r="S11" s="7"/>
      <c r="AA11" s="1"/>
    </row>
    <row r="12" spans="2:27" x14ac:dyDescent="0.2">
      <c r="B12" s="58">
        <v>4</v>
      </c>
      <c r="C12" s="40">
        <v>127000000</v>
      </c>
      <c r="D12" s="40">
        <v>106000000</v>
      </c>
      <c r="E12" s="40">
        <v>193000000</v>
      </c>
      <c r="F12" s="40">
        <v>125000000</v>
      </c>
      <c r="G12" s="40">
        <v>90600000</v>
      </c>
      <c r="H12" s="55">
        <f t="shared" si="4"/>
        <v>128320000</v>
      </c>
      <c r="I12" s="56">
        <f t="shared" si="5"/>
        <v>17488922.208072171</v>
      </c>
      <c r="J12" s="56">
        <f t="shared" si="6"/>
        <v>124091210.52604516</v>
      </c>
      <c r="K12" s="53">
        <f t="shared" si="0"/>
        <v>18.636527421929628</v>
      </c>
      <c r="L12" s="56">
        <f t="shared" si="1"/>
        <v>198968712.35533541</v>
      </c>
      <c r="M12" s="56">
        <f t="shared" si="2"/>
        <v>496364842.10418063</v>
      </c>
      <c r="N12" s="56">
        <f t="shared" si="3"/>
        <v>646119845.76276112</v>
      </c>
      <c r="R12" s="7"/>
      <c r="S12" s="7"/>
      <c r="AA12" s="1"/>
    </row>
    <row r="13" spans="2:27" x14ac:dyDescent="0.2">
      <c r="B13" s="58">
        <v>8</v>
      </c>
      <c r="C13" s="40">
        <v>63700000</v>
      </c>
      <c r="D13" s="40">
        <v>615000000</v>
      </c>
      <c r="E13" s="40">
        <v>61600000</v>
      </c>
      <c r="F13" s="40">
        <v>449000000</v>
      </c>
      <c r="G13" s="40">
        <v>144000000</v>
      </c>
      <c r="H13" s="55">
        <f t="shared" si="4"/>
        <v>266660000</v>
      </c>
      <c r="I13" s="56">
        <f t="shared" si="5"/>
        <v>112444757.99253604</v>
      </c>
      <c r="J13" s="56">
        <f t="shared" si="6"/>
        <v>173237065.56481946</v>
      </c>
      <c r="K13" s="53">
        <f t="shared" si="0"/>
        <v>18.970171535612746</v>
      </c>
      <c r="L13" s="56">
        <f t="shared" si="1"/>
        <v>594656552.1817292</v>
      </c>
      <c r="M13" s="56">
        <f t="shared" si="2"/>
        <v>1385896524.5185556</v>
      </c>
      <c r="N13" s="56">
        <f t="shared" si="3"/>
        <v>3764522733.2454724</v>
      </c>
      <c r="R13" s="7"/>
      <c r="S13" s="7"/>
      <c r="AA13" s="1"/>
    </row>
    <row r="14" spans="2:27" x14ac:dyDescent="0.2">
      <c r="B14" s="58">
        <v>12</v>
      </c>
      <c r="C14" s="40">
        <v>39100000</v>
      </c>
      <c r="D14" s="40">
        <v>32300000</v>
      </c>
      <c r="E14" s="40">
        <v>90000000</v>
      </c>
      <c r="F14" s="40">
        <v>268000000</v>
      </c>
      <c r="G14" s="40">
        <v>306000000</v>
      </c>
      <c r="H14" s="55">
        <f t="shared" si="4"/>
        <v>147080000</v>
      </c>
      <c r="I14" s="56">
        <f t="shared" si="5"/>
        <v>58296426.991711937</v>
      </c>
      <c r="J14" s="56">
        <f t="shared" si="6"/>
        <v>98604242.690935388</v>
      </c>
      <c r="K14" s="53">
        <f t="shared" si="0"/>
        <v>18.40662484796696</v>
      </c>
      <c r="L14" s="56">
        <f t="shared" si="1"/>
        <v>543682616.51150966</v>
      </c>
      <c r="M14" s="56">
        <f t="shared" si="2"/>
        <v>1183250912.2912247</v>
      </c>
      <c r="N14" s="56">
        <f t="shared" si="3"/>
        <v>5138294873.6195602</v>
      </c>
      <c r="R14" s="7"/>
      <c r="S14" s="7"/>
      <c r="AA14" s="1"/>
    </row>
    <row r="15" spans="2:27" x14ac:dyDescent="0.2">
      <c r="B15" s="58">
        <v>24</v>
      </c>
      <c r="C15" s="40">
        <v>109000000</v>
      </c>
      <c r="D15" s="40">
        <v>82700000</v>
      </c>
      <c r="E15" s="40">
        <v>98000000</v>
      </c>
      <c r="F15" s="40">
        <v>90300000</v>
      </c>
      <c r="G15" s="40">
        <v>13000000</v>
      </c>
      <c r="H15" s="55">
        <f t="shared" si="4"/>
        <v>78600000</v>
      </c>
      <c r="I15" s="56">
        <f t="shared" si="5"/>
        <v>16966997.377261538</v>
      </c>
      <c r="J15" s="57">
        <f t="shared" si="6"/>
        <v>63556187.435605124</v>
      </c>
      <c r="K15" s="53">
        <f t="shared" si="0"/>
        <v>17.967434914127043</v>
      </c>
      <c r="L15" s="56">
        <f t="shared" si="1"/>
        <v>972962580.75924301</v>
      </c>
      <c r="M15" s="56">
        <f t="shared" si="2"/>
        <v>1525348498.4545231</v>
      </c>
      <c r="N15" s="56">
        <f t="shared" si="3"/>
        <v>16251596464.474485</v>
      </c>
      <c r="R15" s="7"/>
      <c r="S15" s="7"/>
      <c r="AA15" s="1"/>
    </row>
    <row r="16" spans="2:27" x14ac:dyDescent="0.2">
      <c r="B16" s="27"/>
      <c r="C16" s="25"/>
      <c r="D16" s="7"/>
      <c r="E16" s="7"/>
      <c r="F16" s="7"/>
      <c r="G16" s="7"/>
      <c r="H16" s="7"/>
      <c r="I16" s="7"/>
      <c r="J16" s="7"/>
      <c r="K16" s="45"/>
      <c r="L16" s="7"/>
      <c r="M16" s="7"/>
      <c r="N16" s="7"/>
      <c r="O16" s="7"/>
      <c r="R16" s="7"/>
      <c r="S16" s="7"/>
      <c r="AA16" s="1"/>
    </row>
    <row r="17" spans="2:27" x14ac:dyDescent="0.2">
      <c r="B17" s="24" t="s">
        <v>78</v>
      </c>
      <c r="C17" s="56">
        <f>SUM(L8:L13)</f>
        <v>1022668223.9872078</v>
      </c>
      <c r="D17" s="7"/>
      <c r="E17" s="7"/>
      <c r="F17" s="7"/>
      <c r="G17" s="7"/>
      <c r="H17" s="7"/>
      <c r="I17" s="7"/>
      <c r="L17" s="7"/>
      <c r="N17" s="7"/>
      <c r="O17" s="7"/>
      <c r="R17" s="7"/>
      <c r="S17" s="7"/>
      <c r="AA17" s="1"/>
    </row>
    <row r="18" spans="2:27" x14ac:dyDescent="0.2">
      <c r="B18" s="21" t="s">
        <v>79</v>
      </c>
      <c r="C18" s="56">
        <f>SUM(L14:L15)</f>
        <v>1516645197.2707527</v>
      </c>
      <c r="D18" s="7"/>
      <c r="E18" s="7"/>
      <c r="F18" s="7"/>
      <c r="G18" s="7"/>
      <c r="H18" s="7"/>
      <c r="I18" s="7"/>
      <c r="L18" s="7"/>
      <c r="N18" s="7"/>
      <c r="O18" s="7"/>
      <c r="R18" s="7"/>
      <c r="S18" s="7"/>
      <c r="AA18" s="1"/>
    </row>
    <row r="19" spans="2:27" x14ac:dyDescent="0.2">
      <c r="B19" s="22" t="s">
        <v>80</v>
      </c>
      <c r="C19" s="57">
        <f>SUM(L9:L15)</f>
        <v>2539313421.2579603</v>
      </c>
      <c r="D19" s="7"/>
      <c r="E19" s="7"/>
      <c r="F19" s="7"/>
      <c r="G19" s="7"/>
      <c r="H19" s="7"/>
      <c r="I19" s="7"/>
      <c r="L19" s="7"/>
      <c r="N19" s="7"/>
      <c r="O19" s="7"/>
      <c r="R19" s="7"/>
      <c r="S19" s="7"/>
      <c r="AA19" s="1"/>
    </row>
    <row r="20" spans="2:27" x14ac:dyDescent="0.2">
      <c r="B20" s="22" t="s">
        <v>81</v>
      </c>
      <c r="C20" s="57">
        <f>J15/C25</f>
        <v>1120920413.326369</v>
      </c>
      <c r="D20" s="7"/>
      <c r="E20" s="7"/>
      <c r="F20" s="7"/>
      <c r="G20" s="7"/>
      <c r="H20" s="7"/>
      <c r="I20" s="7"/>
      <c r="L20" s="7"/>
      <c r="N20" s="7"/>
      <c r="O20" s="7"/>
      <c r="R20" s="7"/>
      <c r="S20" s="7"/>
      <c r="AA20" s="1"/>
    </row>
    <row r="21" spans="2:27" x14ac:dyDescent="0.2">
      <c r="B21" s="22" t="s">
        <v>82</v>
      </c>
      <c r="C21" s="57">
        <f>C20+C19</f>
        <v>3660233834.5843296</v>
      </c>
      <c r="D21" s="7"/>
      <c r="E21" s="7"/>
      <c r="F21" s="7"/>
      <c r="G21" s="7"/>
      <c r="H21" s="7"/>
      <c r="I21" s="7"/>
      <c r="L21" s="7"/>
      <c r="N21" s="7"/>
      <c r="O21" s="7"/>
      <c r="R21" s="7"/>
      <c r="S21" s="7"/>
      <c r="AA21" s="1"/>
    </row>
    <row r="22" spans="2:27" x14ac:dyDescent="0.2">
      <c r="B22" s="22" t="s">
        <v>83</v>
      </c>
      <c r="C22" s="59">
        <f>C20/C19</f>
        <v>0.44142656985252021</v>
      </c>
      <c r="D22" s="7"/>
      <c r="E22" s="7"/>
      <c r="F22" s="7"/>
      <c r="G22" s="7"/>
      <c r="H22" s="7"/>
      <c r="I22" s="7"/>
      <c r="L22" s="7"/>
      <c r="N22" s="7"/>
      <c r="O22" s="7"/>
      <c r="R22" s="7"/>
      <c r="S22" s="7"/>
      <c r="AA22" s="1"/>
    </row>
    <row r="23" spans="2:27" x14ac:dyDescent="0.2">
      <c r="B23" s="22" t="s">
        <v>77</v>
      </c>
      <c r="C23" s="57">
        <f>SUM(N9:N15)+(J15/C25^2)+(M15/C25)</f>
        <v>72659013674.893616</v>
      </c>
      <c r="D23" s="7"/>
      <c r="E23" s="7"/>
      <c r="F23" s="7"/>
      <c r="G23" s="7"/>
      <c r="H23" s="7"/>
      <c r="I23" s="7"/>
      <c r="L23" s="7"/>
      <c r="N23" s="7"/>
      <c r="O23" s="7"/>
      <c r="R23" s="7"/>
      <c r="S23" s="7"/>
      <c r="AA23" s="1"/>
    </row>
    <row r="24" spans="2:27" x14ac:dyDescent="0.2">
      <c r="B24" s="22" t="s">
        <v>102</v>
      </c>
      <c r="C24" s="57">
        <f>10000000000*C23/(C21*C21)</f>
        <v>54.234024834715086</v>
      </c>
      <c r="D24" s="7"/>
      <c r="E24" s="7"/>
      <c r="F24" s="7"/>
      <c r="G24" s="7"/>
      <c r="H24" s="7"/>
      <c r="I24" s="7"/>
      <c r="L24" s="7"/>
      <c r="N24" s="7"/>
      <c r="O24" s="7"/>
      <c r="R24" s="7"/>
      <c r="S24" s="7"/>
      <c r="AA24" s="1"/>
    </row>
    <row r="25" spans="2:27" x14ac:dyDescent="0.2">
      <c r="B25" s="22" t="s">
        <v>84</v>
      </c>
      <c r="C25" s="60">
        <v>5.67E-2</v>
      </c>
      <c r="D25" t="s">
        <v>85</v>
      </c>
      <c r="I25" s="7"/>
      <c r="L25" s="7"/>
      <c r="N25" s="7"/>
      <c r="O25" s="7"/>
      <c r="R25" s="7"/>
      <c r="S25" s="7"/>
      <c r="AA25" s="1"/>
    </row>
    <row r="26" spans="2:27" x14ac:dyDescent="0.2">
      <c r="B26" s="22" t="s">
        <v>86</v>
      </c>
      <c r="C26" s="60">
        <f>0.693/C25</f>
        <v>12.222222222222221</v>
      </c>
      <c r="D26" s="7"/>
      <c r="E26" s="7"/>
      <c r="F26" s="7"/>
      <c r="G26" s="7"/>
      <c r="H26" s="7"/>
      <c r="I26" s="7"/>
      <c r="L26" s="7"/>
      <c r="M26" s="7"/>
      <c r="N26" s="7"/>
      <c r="O26" s="7"/>
      <c r="R26" s="7"/>
      <c r="S26" s="7"/>
      <c r="AA26" s="1"/>
    </row>
    <row r="27" spans="2:27" x14ac:dyDescent="0.2">
      <c r="B27" s="22" t="s">
        <v>87</v>
      </c>
      <c r="C27" s="60">
        <v>0.88080000000000003</v>
      </c>
      <c r="D27" s="33" t="s">
        <v>88</v>
      </c>
      <c r="E27" s="33"/>
      <c r="F27" s="33"/>
      <c r="G27" s="26"/>
      <c r="H27" s="26"/>
      <c r="I27" s="26"/>
      <c r="J27" s="33"/>
      <c r="K27" s="47"/>
      <c r="L27" s="26"/>
      <c r="M27" s="26"/>
      <c r="N27" s="26"/>
      <c r="O27" s="26"/>
      <c r="P27" s="33"/>
      <c r="Q27" s="33"/>
      <c r="R27" s="26"/>
      <c r="S27" s="26"/>
      <c r="T27" s="33"/>
      <c r="U27" s="33"/>
      <c r="V27" s="33"/>
      <c r="W27" s="33"/>
      <c r="X27" s="33"/>
      <c r="Y27" s="33"/>
      <c r="Z27" s="33"/>
      <c r="AA27" s="34"/>
    </row>
    <row r="28" spans="2:27" x14ac:dyDescent="0.2">
      <c r="B28" s="7"/>
      <c r="C28" s="7"/>
      <c r="D28" s="7"/>
      <c r="E28" s="7"/>
      <c r="F28" s="7"/>
      <c r="G28" s="7"/>
      <c r="H28" s="7"/>
      <c r="I28" s="7"/>
      <c r="J28" s="7"/>
      <c r="K28" s="45"/>
      <c r="L28" s="7"/>
      <c r="M28" s="7"/>
      <c r="N28" s="7"/>
      <c r="O28" s="7"/>
      <c r="R28" s="7"/>
      <c r="S28" s="7"/>
    </row>
    <row r="31" spans="2:27" x14ac:dyDescent="0.2">
      <c r="B31" s="35" t="s">
        <v>107</v>
      </c>
      <c r="C31" s="9"/>
      <c r="D31" s="9"/>
      <c r="E31" s="9"/>
      <c r="F31" s="9"/>
      <c r="G31" s="9"/>
      <c r="H31" s="9"/>
      <c r="I31" s="9"/>
      <c r="J31" s="2"/>
      <c r="K31" s="48"/>
      <c r="L31" s="2"/>
      <c r="M31" s="2"/>
      <c r="N31" s="2"/>
      <c r="O31" s="2"/>
      <c r="P31" s="2"/>
      <c r="Q31" s="2"/>
      <c r="R31" s="9"/>
      <c r="S31" s="9"/>
      <c r="T31" s="2"/>
      <c r="U31" s="2"/>
      <c r="V31" s="2"/>
      <c r="W31" s="2"/>
      <c r="X31" s="2"/>
      <c r="Y31" s="2"/>
      <c r="Z31" s="2"/>
      <c r="AA31" s="31"/>
    </row>
    <row r="32" spans="2:27" x14ac:dyDescent="0.2">
      <c r="B32" s="36"/>
      <c r="L32" s="7"/>
      <c r="M32" s="7"/>
      <c r="N32" s="7"/>
      <c r="O32" s="7"/>
      <c r="P32" s="7"/>
      <c r="Q32" s="7"/>
      <c r="R32" s="7"/>
      <c r="AA32" s="1"/>
    </row>
    <row r="33" spans="2:27" x14ac:dyDescent="0.2">
      <c r="B33" s="38" t="s">
        <v>89</v>
      </c>
      <c r="C33" s="38" t="s">
        <v>90</v>
      </c>
      <c r="D33" s="38" t="s">
        <v>91</v>
      </c>
      <c r="E33" s="38" t="s">
        <v>92</v>
      </c>
      <c r="F33" s="38" t="s">
        <v>93</v>
      </c>
      <c r="G33" s="38" t="s">
        <v>94</v>
      </c>
      <c r="H33" s="38" t="s">
        <v>95</v>
      </c>
      <c r="I33" s="38" t="s">
        <v>96</v>
      </c>
      <c r="J33" s="38" t="s">
        <v>97</v>
      </c>
      <c r="K33" s="46" t="s">
        <v>98</v>
      </c>
      <c r="L33" s="37" t="s">
        <v>76</v>
      </c>
      <c r="M33" s="37" t="s">
        <v>99</v>
      </c>
      <c r="N33" s="37" t="s">
        <v>77</v>
      </c>
      <c r="AA33" s="1"/>
    </row>
    <row r="34" spans="2:27" x14ac:dyDescent="0.2">
      <c r="B34" s="61">
        <v>0</v>
      </c>
      <c r="C34" s="62">
        <v>0</v>
      </c>
      <c r="D34" s="62">
        <v>0</v>
      </c>
      <c r="E34" s="62">
        <v>0</v>
      </c>
      <c r="F34" s="62"/>
      <c r="G34" s="62">
        <v>0</v>
      </c>
      <c r="H34" s="50">
        <v>0</v>
      </c>
      <c r="I34" s="50"/>
      <c r="J34" s="50">
        <v>0</v>
      </c>
      <c r="K34" s="53">
        <v>0</v>
      </c>
      <c r="L34" s="50">
        <v>0</v>
      </c>
      <c r="M34" s="50">
        <v>0</v>
      </c>
      <c r="N34" s="50">
        <v>0</v>
      </c>
      <c r="AA34" s="1"/>
    </row>
    <row r="35" spans="2:27" x14ac:dyDescent="0.2">
      <c r="B35" s="54">
        <v>0.25</v>
      </c>
      <c r="C35" s="40">
        <v>942000000</v>
      </c>
      <c r="D35" s="40">
        <v>467000000</v>
      </c>
      <c r="E35" s="40">
        <v>268000000</v>
      </c>
      <c r="F35" s="40">
        <v>167000000</v>
      </c>
      <c r="G35" s="40">
        <v>553000000</v>
      </c>
      <c r="H35" s="55">
        <f>AVERAGE(C35:G35)</f>
        <v>479400000</v>
      </c>
      <c r="I35" s="56">
        <f>STDEV(C35:G35)/SQRT(COUNT(C35:G35))</f>
        <v>134508958.80944136</v>
      </c>
      <c r="J35" s="57">
        <f>GEOMEAN(C35:G35)</f>
        <v>404938281.98725003</v>
      </c>
      <c r="K35" s="53">
        <f t="shared" ref="K35:K41" si="7">LN(J35)</f>
        <v>19.819245223303316</v>
      </c>
      <c r="L35" s="56">
        <f t="shared" ref="L35:L41" si="8">(J34+J35)*(B35-B34)/2</f>
        <v>50617285.248406254</v>
      </c>
      <c r="M35" s="56">
        <f t="shared" ref="M35:M41" si="9">J35*B35</f>
        <v>101234570.49681251</v>
      </c>
      <c r="N35" s="56">
        <f t="shared" ref="N35:N41" si="10">(M34+M35)*(B35-B34)/2</f>
        <v>12654321.312101563</v>
      </c>
      <c r="AA35" s="1"/>
    </row>
    <row r="36" spans="2:27" x14ac:dyDescent="0.2">
      <c r="B36" s="58">
        <v>1</v>
      </c>
      <c r="C36" s="40">
        <v>170000000</v>
      </c>
      <c r="D36" s="40">
        <v>193000000</v>
      </c>
      <c r="E36" s="40">
        <v>226000000</v>
      </c>
      <c r="F36" s="40">
        <v>326000000</v>
      </c>
      <c r="G36" s="40">
        <v>500000000</v>
      </c>
      <c r="H36" s="55">
        <f t="shared" ref="H36:H41" si="11">AVERAGE(C36:G36)</f>
        <v>283000000</v>
      </c>
      <c r="I36" s="56">
        <f t="shared" ref="I36:I41" si="12">STDEV(C36:G36)/SQRT(COUNT(C36:G36))</f>
        <v>60438398.390427254</v>
      </c>
      <c r="J36" s="56">
        <f t="shared" ref="J36:J41" si="13">GEOMEAN(C36:G36)</f>
        <v>260891815.39810714</v>
      </c>
      <c r="K36" s="53">
        <f t="shared" si="7"/>
        <v>19.37961637896754</v>
      </c>
      <c r="L36" s="56">
        <f t="shared" si="8"/>
        <v>249686286.51950893</v>
      </c>
      <c r="M36" s="56">
        <f t="shared" si="9"/>
        <v>260891815.39810714</v>
      </c>
      <c r="N36" s="56">
        <f t="shared" si="10"/>
        <v>135797394.71059486</v>
      </c>
      <c r="AA36" s="1"/>
    </row>
    <row r="37" spans="2:27" x14ac:dyDescent="0.2">
      <c r="B37" s="58">
        <v>2</v>
      </c>
      <c r="C37" s="40">
        <v>140000000</v>
      </c>
      <c r="D37" s="40">
        <v>178000000</v>
      </c>
      <c r="E37" s="40">
        <v>220000000</v>
      </c>
      <c r="F37" s="40">
        <v>200000000</v>
      </c>
      <c r="G37" s="40">
        <v>128000000</v>
      </c>
      <c r="H37" s="55">
        <f t="shared" si="11"/>
        <v>173200000</v>
      </c>
      <c r="I37" s="56">
        <f t="shared" si="12"/>
        <v>17431006.855600737</v>
      </c>
      <c r="J37" s="56">
        <f t="shared" si="13"/>
        <v>169606361.2363601</v>
      </c>
      <c r="K37" s="53">
        <f t="shared" si="7"/>
        <v>18.948990787908556</v>
      </c>
      <c r="L37" s="56">
        <f t="shared" si="8"/>
        <v>215249088.31723362</v>
      </c>
      <c r="M37" s="56">
        <f t="shared" si="9"/>
        <v>339212722.47272021</v>
      </c>
      <c r="N37" s="56">
        <f t="shared" si="10"/>
        <v>300052268.93541366</v>
      </c>
      <c r="AA37" s="1"/>
    </row>
    <row r="38" spans="2:27" x14ac:dyDescent="0.2">
      <c r="B38" s="58">
        <v>4</v>
      </c>
      <c r="C38" s="40">
        <v>314000000</v>
      </c>
      <c r="D38" s="40">
        <v>291000000</v>
      </c>
      <c r="E38" s="40">
        <v>456000000</v>
      </c>
      <c r="F38" s="40">
        <v>386000000</v>
      </c>
      <c r="G38" s="40">
        <v>198000000</v>
      </c>
      <c r="H38" s="55">
        <f t="shared" si="11"/>
        <v>329000000</v>
      </c>
      <c r="I38" s="56">
        <f t="shared" si="12"/>
        <v>43708122.814872749</v>
      </c>
      <c r="J38" s="56">
        <f t="shared" si="13"/>
        <v>316670782.29108179</v>
      </c>
      <c r="K38" s="53">
        <f t="shared" si="7"/>
        <v>19.573373250514972</v>
      </c>
      <c r="L38" s="56">
        <f t="shared" si="8"/>
        <v>486277143.52744186</v>
      </c>
      <c r="M38" s="56">
        <f t="shared" si="9"/>
        <v>1266683129.1643271</v>
      </c>
      <c r="N38" s="56">
        <f t="shared" si="10"/>
        <v>1605895851.6370473</v>
      </c>
      <c r="AA38" s="1"/>
    </row>
    <row r="39" spans="2:27" x14ac:dyDescent="0.2">
      <c r="B39" s="58">
        <v>8</v>
      </c>
      <c r="C39" s="40">
        <v>72500000</v>
      </c>
      <c r="D39" s="40">
        <v>258000000</v>
      </c>
      <c r="E39" s="40">
        <v>65900000</v>
      </c>
      <c r="F39" s="40">
        <v>170000000</v>
      </c>
      <c r="G39" s="40">
        <v>132000000</v>
      </c>
      <c r="H39" s="55">
        <f t="shared" si="11"/>
        <v>139680000</v>
      </c>
      <c r="I39" s="56">
        <f t="shared" si="12"/>
        <v>35309027.174364351</v>
      </c>
      <c r="J39" s="56">
        <f t="shared" si="13"/>
        <v>122566898.31131005</v>
      </c>
      <c r="K39" s="53">
        <f t="shared" si="7"/>
        <v>18.624167547549742</v>
      </c>
      <c r="L39" s="56">
        <f t="shared" si="8"/>
        <v>878475361.20478368</v>
      </c>
      <c r="M39" s="56">
        <f t="shared" si="9"/>
        <v>980535186.49048042</v>
      </c>
      <c r="N39" s="56">
        <f t="shared" si="10"/>
        <v>4494436631.3096151</v>
      </c>
      <c r="AA39" s="1"/>
    </row>
    <row r="40" spans="2:27" x14ac:dyDescent="0.2">
      <c r="B40" s="58">
        <v>12</v>
      </c>
      <c r="C40" s="40">
        <v>140000000</v>
      </c>
      <c r="D40" s="40">
        <v>207000000</v>
      </c>
      <c r="E40" s="40">
        <v>261000000</v>
      </c>
      <c r="F40" s="40">
        <v>275000000</v>
      </c>
      <c r="G40" s="40">
        <v>184000000</v>
      </c>
      <c r="H40" s="55">
        <f t="shared" si="11"/>
        <v>213400000</v>
      </c>
      <c r="I40" s="56">
        <f t="shared" si="12"/>
        <v>24852766.445609227</v>
      </c>
      <c r="J40" s="56">
        <f t="shared" si="13"/>
        <v>207289775.43937489</v>
      </c>
      <c r="K40" s="53">
        <f t="shared" si="7"/>
        <v>19.149628253658857</v>
      </c>
      <c r="L40" s="56">
        <f t="shared" si="8"/>
        <v>659713347.50136995</v>
      </c>
      <c r="M40" s="56">
        <f t="shared" si="9"/>
        <v>2487477305.2724986</v>
      </c>
      <c r="N40" s="56">
        <f t="shared" si="10"/>
        <v>6936024983.5259581</v>
      </c>
      <c r="AA40" s="1"/>
    </row>
    <row r="41" spans="2:27" x14ac:dyDescent="0.2">
      <c r="B41" s="58">
        <v>24</v>
      </c>
      <c r="C41" s="40">
        <v>178000000</v>
      </c>
      <c r="D41" s="40">
        <v>73200000</v>
      </c>
      <c r="E41" s="40">
        <v>13800000</v>
      </c>
      <c r="F41" s="40">
        <v>29300000</v>
      </c>
      <c r="G41" s="40">
        <v>28800000</v>
      </c>
      <c r="H41" s="55">
        <f t="shared" si="11"/>
        <v>64620000</v>
      </c>
      <c r="I41" s="56">
        <f t="shared" si="12"/>
        <v>30034886.382338788</v>
      </c>
      <c r="J41" s="57">
        <f t="shared" si="13"/>
        <v>43272706.150640786</v>
      </c>
      <c r="K41" s="53">
        <f t="shared" si="7"/>
        <v>17.583032651281762</v>
      </c>
      <c r="L41" s="56">
        <f t="shared" si="8"/>
        <v>1503374889.5400941</v>
      </c>
      <c r="M41" s="56">
        <f t="shared" si="9"/>
        <v>1038544947.6153789</v>
      </c>
      <c r="N41" s="56">
        <f t="shared" si="10"/>
        <v>21156133517.327263</v>
      </c>
      <c r="AA41" s="1"/>
    </row>
    <row r="42" spans="2:27" x14ac:dyDescent="0.2">
      <c r="B42" s="39"/>
      <c r="C42" s="25"/>
      <c r="D42" s="7"/>
      <c r="E42" s="7"/>
      <c r="F42" s="7"/>
      <c r="G42" s="7"/>
      <c r="H42" s="7"/>
      <c r="I42" s="7"/>
      <c r="J42" s="7"/>
      <c r="K42" s="45"/>
      <c r="L42" s="7"/>
      <c r="M42" s="7"/>
      <c r="N42" s="7"/>
      <c r="AA42" s="1"/>
    </row>
    <row r="43" spans="2:27" x14ac:dyDescent="0.2">
      <c r="B43" s="24" t="s">
        <v>78</v>
      </c>
      <c r="C43" s="56">
        <f>SUM(L34:L39)</f>
        <v>1880305164.8173742</v>
      </c>
      <c r="D43" s="7"/>
      <c r="E43" s="7"/>
      <c r="F43" s="7"/>
      <c r="G43" s="7"/>
      <c r="H43" s="7"/>
      <c r="I43" s="7"/>
      <c r="L43" s="7"/>
      <c r="N43" s="7"/>
      <c r="AA43" s="1"/>
    </row>
    <row r="44" spans="2:27" x14ac:dyDescent="0.2">
      <c r="B44" s="21" t="s">
        <v>79</v>
      </c>
      <c r="C44" s="56">
        <f>SUM(L40:L41)</f>
        <v>2163088237.0414639</v>
      </c>
      <c r="D44" s="7"/>
      <c r="E44" s="7"/>
      <c r="F44" s="7"/>
      <c r="G44" s="7"/>
      <c r="H44" s="7"/>
      <c r="I44" s="7"/>
      <c r="L44" s="7"/>
      <c r="N44" s="7"/>
      <c r="AA44" s="1"/>
    </row>
    <row r="45" spans="2:27" x14ac:dyDescent="0.2">
      <c r="B45" s="29" t="s">
        <v>80</v>
      </c>
      <c r="C45" s="57">
        <f>SUM(L35:L41)</f>
        <v>4043393401.8588381</v>
      </c>
      <c r="D45" s="7"/>
      <c r="E45" s="7"/>
      <c r="F45" s="7"/>
      <c r="G45" s="7"/>
      <c r="H45" s="7"/>
      <c r="I45" s="7"/>
      <c r="L45" s="7"/>
      <c r="N45" s="7"/>
      <c r="AA45" s="1"/>
    </row>
    <row r="46" spans="2:27" x14ac:dyDescent="0.2">
      <c r="B46" s="29" t="s">
        <v>81</v>
      </c>
      <c r="C46" s="57">
        <f>J41/C51</f>
        <v>539559927.06534648</v>
      </c>
      <c r="D46" s="7"/>
      <c r="E46" s="7"/>
      <c r="F46" s="7"/>
      <c r="G46" s="7"/>
      <c r="H46" s="7"/>
      <c r="I46" s="7"/>
      <c r="L46" s="7"/>
      <c r="N46" s="7"/>
      <c r="AA46" s="1"/>
    </row>
    <row r="47" spans="2:27" x14ac:dyDescent="0.2">
      <c r="B47" s="29" t="s">
        <v>82</v>
      </c>
      <c r="C47" s="57">
        <f>C46+C45</f>
        <v>4582953328.9241848</v>
      </c>
      <c r="D47" s="7"/>
      <c r="E47" s="7"/>
      <c r="F47" s="7"/>
      <c r="G47" s="7"/>
      <c r="H47" s="7"/>
      <c r="I47" s="7"/>
      <c r="L47" s="7"/>
      <c r="N47" s="7"/>
      <c r="AA47" s="1"/>
    </row>
    <row r="48" spans="2:27" x14ac:dyDescent="0.2">
      <c r="B48" s="29" t="s">
        <v>83</v>
      </c>
      <c r="C48" s="59">
        <f>C46/C45</f>
        <v>0.13344235236108828</v>
      </c>
      <c r="D48" s="7"/>
      <c r="E48" s="7"/>
      <c r="F48" s="7"/>
      <c r="G48" s="7"/>
      <c r="H48" s="7"/>
      <c r="I48" s="7"/>
      <c r="L48" s="7"/>
      <c r="N48" s="7"/>
      <c r="AA48" s="1"/>
    </row>
    <row r="49" spans="2:27" x14ac:dyDescent="0.2">
      <c r="B49" s="29" t="s">
        <v>77</v>
      </c>
      <c r="C49" s="57">
        <f>SUM(N35:N41)+(J41/C51^2)+(M41/C51)</f>
        <v>54318113106.921654</v>
      </c>
      <c r="D49" s="7"/>
      <c r="E49" s="7"/>
      <c r="F49" s="7"/>
      <c r="G49" s="7"/>
      <c r="H49" s="7"/>
      <c r="I49" s="7"/>
      <c r="L49" s="7"/>
      <c r="N49" s="7"/>
      <c r="AA49" s="1"/>
    </row>
    <row r="50" spans="2:27" x14ac:dyDescent="0.2">
      <c r="B50" s="29" t="s">
        <v>102</v>
      </c>
      <c r="C50" s="57">
        <f>10000000000*C49/(C47*C47)</f>
        <v>25.861505658828197</v>
      </c>
      <c r="D50" s="7"/>
      <c r="E50" s="7"/>
      <c r="F50" s="7"/>
      <c r="G50" s="7"/>
      <c r="H50" s="7"/>
      <c r="I50" s="7"/>
      <c r="L50" s="7"/>
      <c r="N50" s="7"/>
      <c r="AA50" s="1"/>
    </row>
    <row r="51" spans="2:27" x14ac:dyDescent="0.2">
      <c r="B51" s="29" t="s">
        <v>84</v>
      </c>
      <c r="C51" s="60">
        <v>8.0199999999999994E-2</v>
      </c>
      <c r="D51" t="s">
        <v>85</v>
      </c>
      <c r="H51" s="7"/>
      <c r="I51" s="7"/>
      <c r="L51" s="7"/>
      <c r="N51" s="7"/>
      <c r="AA51" s="1"/>
    </row>
    <row r="52" spans="2:27" x14ac:dyDescent="0.2">
      <c r="B52" s="29" t="s">
        <v>86</v>
      </c>
      <c r="C52" s="60">
        <f>0.693/C51</f>
        <v>8.6408977556109718</v>
      </c>
      <c r="D52" s="7"/>
      <c r="E52" s="7"/>
      <c r="F52" s="7"/>
      <c r="G52" s="7"/>
      <c r="H52" s="7"/>
      <c r="I52" s="7"/>
      <c r="L52" s="7"/>
      <c r="M52" s="7"/>
      <c r="N52" s="7"/>
      <c r="AA52" s="1"/>
    </row>
    <row r="53" spans="2:27" x14ac:dyDescent="0.2">
      <c r="B53" s="29" t="s">
        <v>87</v>
      </c>
      <c r="C53" s="60">
        <v>0.70120000000000005</v>
      </c>
      <c r="D53" s="33" t="s">
        <v>88</v>
      </c>
      <c r="E53" s="33"/>
      <c r="F53" s="33"/>
      <c r="G53" s="26"/>
      <c r="H53" s="26"/>
      <c r="I53" s="26"/>
      <c r="J53" s="33"/>
      <c r="K53" s="47"/>
      <c r="L53" s="26"/>
      <c r="M53" s="26"/>
      <c r="N53" s="26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</row>
    <row r="57" spans="2:27" x14ac:dyDescent="0.2">
      <c r="B57" s="30" t="s">
        <v>108</v>
      </c>
      <c r="C57" s="9"/>
      <c r="D57" s="9"/>
      <c r="E57" s="9"/>
      <c r="F57" s="9"/>
      <c r="G57" s="9"/>
      <c r="H57" s="9"/>
      <c r="I57" s="9"/>
      <c r="J57" s="2"/>
      <c r="K57" s="48"/>
      <c r="L57" s="2"/>
      <c r="M57" s="2"/>
      <c r="N57" s="2"/>
      <c r="O57" s="2"/>
      <c r="P57" s="2"/>
      <c r="Q57" s="2"/>
      <c r="R57" s="9"/>
      <c r="S57" s="9"/>
      <c r="T57" s="2"/>
      <c r="U57" s="2"/>
      <c r="V57" s="2"/>
      <c r="W57" s="2"/>
      <c r="X57" s="2"/>
      <c r="Y57" s="2"/>
      <c r="Z57" s="2"/>
      <c r="AA57" s="31"/>
    </row>
    <row r="58" spans="2:27" x14ac:dyDescent="0.2">
      <c r="B58" s="32" t="s">
        <v>9</v>
      </c>
      <c r="C58" s="20"/>
      <c r="D58" s="20"/>
      <c r="L58" s="7"/>
      <c r="M58" s="7"/>
      <c r="N58" s="7"/>
      <c r="O58" s="7"/>
      <c r="P58" s="7"/>
      <c r="Q58" s="7"/>
      <c r="R58" s="7"/>
      <c r="AA58" s="1"/>
    </row>
    <row r="59" spans="2:27" x14ac:dyDescent="0.2">
      <c r="B59" s="38" t="s">
        <v>89</v>
      </c>
      <c r="C59" s="38" t="s">
        <v>90</v>
      </c>
      <c r="D59" s="38" t="s">
        <v>91</v>
      </c>
      <c r="E59" s="38" t="s">
        <v>92</v>
      </c>
      <c r="F59" s="38" t="s">
        <v>93</v>
      </c>
      <c r="G59" s="38" t="s">
        <v>94</v>
      </c>
      <c r="H59" s="38" t="s">
        <v>95</v>
      </c>
      <c r="I59" s="38" t="s">
        <v>96</v>
      </c>
      <c r="J59" s="38" t="s">
        <v>97</v>
      </c>
      <c r="K59" s="46" t="s">
        <v>98</v>
      </c>
      <c r="L59" s="37" t="s">
        <v>76</v>
      </c>
      <c r="M59" s="37" t="s">
        <v>99</v>
      </c>
      <c r="N59" s="37" t="s">
        <v>77</v>
      </c>
      <c r="AA59" s="1"/>
    </row>
    <row r="60" spans="2:27" x14ac:dyDescent="0.2">
      <c r="B60" s="49">
        <v>0</v>
      </c>
      <c r="C60" s="50">
        <v>0</v>
      </c>
      <c r="D60" s="50">
        <v>0</v>
      </c>
      <c r="E60" s="50">
        <v>0</v>
      </c>
      <c r="F60" s="50"/>
      <c r="G60" s="50">
        <v>0</v>
      </c>
      <c r="H60" s="51">
        <v>0</v>
      </c>
      <c r="I60" s="52"/>
      <c r="J60" s="52">
        <v>0</v>
      </c>
      <c r="K60" s="53">
        <v>0</v>
      </c>
      <c r="L60" s="50">
        <v>0</v>
      </c>
      <c r="M60" s="50">
        <v>0</v>
      </c>
      <c r="N60" s="50">
        <v>0</v>
      </c>
      <c r="AA60" s="1"/>
    </row>
    <row r="61" spans="2:27" x14ac:dyDescent="0.2">
      <c r="B61" s="54">
        <v>0.25</v>
      </c>
      <c r="C61" s="40">
        <v>289000000</v>
      </c>
      <c r="D61" s="40">
        <v>212000000</v>
      </c>
      <c r="E61" s="40">
        <v>325000000</v>
      </c>
      <c r="F61" s="40">
        <v>371000000</v>
      </c>
      <c r="G61" s="40">
        <v>116000000</v>
      </c>
      <c r="H61" s="55">
        <f>AVERAGE(C61:G61)</f>
        <v>262600000</v>
      </c>
      <c r="I61" s="56">
        <f>STDEV(C61:G61)/SQRT(COUNT(C61:G61))</f>
        <v>44940627.498956889</v>
      </c>
      <c r="J61" s="57">
        <f>GEOMEAN(C61:G61)</f>
        <v>243550930.24417859</v>
      </c>
      <c r="K61" s="53">
        <f t="shared" ref="K61:K67" si="14">LN(J61)</f>
        <v>19.310836637729871</v>
      </c>
      <c r="L61" s="56">
        <f t="shared" ref="L61:L67" si="15">(J60+J61)*(B61-B60)/2</f>
        <v>30443866.280522324</v>
      </c>
      <c r="M61" s="56">
        <f t="shared" ref="M61:M67" si="16">J61*B61</f>
        <v>60887732.561044648</v>
      </c>
      <c r="N61" s="56">
        <f t="shared" ref="N61:N67" si="17">(M60+M61)*(B61-B60)/2</f>
        <v>7610966.570130581</v>
      </c>
      <c r="AA61" s="1"/>
    </row>
    <row r="62" spans="2:27" x14ac:dyDescent="0.2">
      <c r="B62" s="58">
        <v>1</v>
      </c>
      <c r="C62" s="40">
        <v>258000000</v>
      </c>
      <c r="D62" s="40">
        <v>235000000</v>
      </c>
      <c r="E62" s="40">
        <v>213000000</v>
      </c>
      <c r="F62" s="40">
        <v>105000000</v>
      </c>
      <c r="G62" s="40">
        <v>178000000</v>
      </c>
      <c r="H62" s="55">
        <f t="shared" ref="H62:H67" si="18">AVERAGE(C62:G62)</f>
        <v>197800000</v>
      </c>
      <c r="I62" s="56">
        <f t="shared" ref="I62:I67" si="19">STDEV(C62:G62)/SQRT(COUNT(C62:G62))</f>
        <v>26685951.360219482</v>
      </c>
      <c r="J62" s="56">
        <f t="shared" ref="J62:J67" si="20">GEOMEAN(C62:G62)</f>
        <v>189031984.90535972</v>
      </c>
      <c r="K62" s="53">
        <f t="shared" si="14"/>
        <v>19.057426791009235</v>
      </c>
      <c r="L62" s="56">
        <f t="shared" si="15"/>
        <v>162218593.18107685</v>
      </c>
      <c r="M62" s="56">
        <f t="shared" si="16"/>
        <v>189031984.90535972</v>
      </c>
      <c r="N62" s="56">
        <f t="shared" si="17"/>
        <v>93719894.049901634</v>
      </c>
      <c r="AA62" s="1"/>
    </row>
    <row r="63" spans="2:27" x14ac:dyDescent="0.2">
      <c r="B63" s="58">
        <v>2</v>
      </c>
      <c r="C63" s="40">
        <v>89600000</v>
      </c>
      <c r="D63" s="40">
        <v>69800000</v>
      </c>
      <c r="E63" s="40">
        <v>58500000</v>
      </c>
      <c r="F63" s="40">
        <v>117000000</v>
      </c>
      <c r="G63" s="40">
        <v>57200000</v>
      </c>
      <c r="H63" s="55">
        <f t="shared" si="18"/>
        <v>78420000</v>
      </c>
      <c r="I63" s="56">
        <f t="shared" si="19"/>
        <v>11257903.890156461</v>
      </c>
      <c r="J63" s="56">
        <f t="shared" si="20"/>
        <v>75471023.164089799</v>
      </c>
      <c r="K63" s="53">
        <f t="shared" si="14"/>
        <v>18.139259341398379</v>
      </c>
      <c r="L63" s="56">
        <f t="shared" si="15"/>
        <v>132251504.03472476</v>
      </c>
      <c r="M63" s="56">
        <f t="shared" si="16"/>
        <v>150942046.3281796</v>
      </c>
      <c r="N63" s="56">
        <f t="shared" si="17"/>
        <v>169987015.61676967</v>
      </c>
      <c r="AA63" s="1"/>
    </row>
    <row r="64" spans="2:27" x14ac:dyDescent="0.2">
      <c r="B64" s="58">
        <v>4</v>
      </c>
      <c r="C64" s="40">
        <v>51900000</v>
      </c>
      <c r="D64" s="40">
        <v>117000000</v>
      </c>
      <c r="E64" s="40">
        <v>51300000</v>
      </c>
      <c r="F64" s="40">
        <v>67200000</v>
      </c>
      <c r="G64" s="40">
        <v>116000000</v>
      </c>
      <c r="H64" s="55">
        <f t="shared" si="18"/>
        <v>80680000</v>
      </c>
      <c r="I64" s="56">
        <f t="shared" si="19"/>
        <v>14899375.825852571</v>
      </c>
      <c r="J64" s="56">
        <f t="shared" si="20"/>
        <v>75345890.378692716</v>
      </c>
      <c r="K64" s="53">
        <f t="shared" si="14"/>
        <v>18.137599941120634</v>
      </c>
      <c r="L64" s="56">
        <f t="shared" si="15"/>
        <v>150816913.54278252</v>
      </c>
      <c r="M64" s="56">
        <f t="shared" si="16"/>
        <v>301383561.51477087</v>
      </c>
      <c r="N64" s="56">
        <f t="shared" si="17"/>
        <v>452325607.84295046</v>
      </c>
      <c r="AA64" s="1"/>
    </row>
    <row r="65" spans="2:27" x14ac:dyDescent="0.2">
      <c r="B65" s="58">
        <v>8</v>
      </c>
      <c r="C65" s="40">
        <v>126000000</v>
      </c>
      <c r="D65" s="40">
        <v>94400000</v>
      </c>
      <c r="E65" s="40">
        <v>85000000</v>
      </c>
      <c r="F65" s="40">
        <v>89900000</v>
      </c>
      <c r="G65" s="40">
        <v>81500000</v>
      </c>
      <c r="H65" s="55">
        <f t="shared" si="18"/>
        <v>95360000</v>
      </c>
      <c r="I65" s="56">
        <f t="shared" si="19"/>
        <v>7965462.9495089604</v>
      </c>
      <c r="J65" s="56">
        <f t="shared" si="20"/>
        <v>94175026.942098603</v>
      </c>
      <c r="K65" s="53">
        <f t="shared" si="14"/>
        <v>18.360665597627801</v>
      </c>
      <c r="L65" s="56">
        <f t="shared" si="15"/>
        <v>339041834.64158261</v>
      </c>
      <c r="M65" s="56">
        <f t="shared" si="16"/>
        <v>753400215.53678882</v>
      </c>
      <c r="N65" s="56">
        <f t="shared" si="17"/>
        <v>2109567554.1031194</v>
      </c>
      <c r="AA65" s="1"/>
    </row>
    <row r="66" spans="2:27" x14ac:dyDescent="0.2">
      <c r="B66" s="58">
        <v>12</v>
      </c>
      <c r="C66" s="40">
        <v>91400000</v>
      </c>
      <c r="D66" s="40">
        <v>63400000</v>
      </c>
      <c r="E66" s="40">
        <v>94300000</v>
      </c>
      <c r="F66" s="40">
        <v>44900000</v>
      </c>
      <c r="G66" s="40">
        <v>62500000</v>
      </c>
      <c r="H66" s="55">
        <f t="shared" si="18"/>
        <v>71300000</v>
      </c>
      <c r="I66" s="56">
        <f t="shared" si="19"/>
        <v>9406965.50434836</v>
      </c>
      <c r="J66" s="56">
        <f t="shared" si="20"/>
        <v>68728157.447155342</v>
      </c>
      <c r="K66" s="53">
        <f t="shared" si="14"/>
        <v>18.045669534170926</v>
      </c>
      <c r="L66" s="56">
        <f t="shared" si="15"/>
        <v>325806368.77850789</v>
      </c>
      <c r="M66" s="56">
        <f t="shared" si="16"/>
        <v>824737889.36586404</v>
      </c>
      <c r="N66" s="56">
        <f t="shared" si="17"/>
        <v>3156276209.8053055</v>
      </c>
      <c r="AA66" s="1"/>
    </row>
    <row r="67" spans="2:27" x14ac:dyDescent="0.2">
      <c r="B67" s="58">
        <v>24</v>
      </c>
      <c r="C67" s="40">
        <v>15000000</v>
      </c>
      <c r="D67" s="40">
        <v>15300000</v>
      </c>
      <c r="E67" s="40">
        <v>26400000</v>
      </c>
      <c r="F67" s="40">
        <v>51300000</v>
      </c>
      <c r="G67" s="40">
        <v>30600000</v>
      </c>
      <c r="H67" s="55">
        <f t="shared" si="18"/>
        <v>27720000</v>
      </c>
      <c r="I67" s="56">
        <f t="shared" si="19"/>
        <v>6641189.6524643833</v>
      </c>
      <c r="J67" s="57">
        <f t="shared" si="20"/>
        <v>24868241.811402958</v>
      </c>
      <c r="K67" s="53">
        <f t="shared" si="14"/>
        <v>17.029102118121859</v>
      </c>
      <c r="L67" s="56">
        <f t="shared" si="15"/>
        <v>561578395.55134988</v>
      </c>
      <c r="M67" s="56">
        <f t="shared" si="16"/>
        <v>596837803.47367096</v>
      </c>
      <c r="N67" s="56">
        <f t="shared" si="17"/>
        <v>8529454157.0372105</v>
      </c>
      <c r="AA67" s="1"/>
    </row>
    <row r="68" spans="2:27" x14ac:dyDescent="0.2">
      <c r="B68" s="39"/>
      <c r="C68" s="25"/>
      <c r="D68" s="7"/>
      <c r="E68" s="7"/>
      <c r="F68" s="7"/>
      <c r="G68" s="7"/>
      <c r="H68" s="7"/>
      <c r="I68" s="7"/>
      <c r="J68" s="7"/>
      <c r="K68" s="45"/>
      <c r="L68" s="7"/>
      <c r="M68" s="7"/>
      <c r="N68" s="7"/>
      <c r="AA68" s="1"/>
    </row>
    <row r="69" spans="2:27" x14ac:dyDescent="0.2">
      <c r="B69" s="24" t="s">
        <v>78</v>
      </c>
      <c r="C69" s="56">
        <f>SUM(L60:L65)</f>
        <v>814772711.6806891</v>
      </c>
      <c r="D69" s="7"/>
      <c r="E69" s="7"/>
      <c r="F69" s="7"/>
      <c r="G69" s="7"/>
      <c r="H69" s="7"/>
      <c r="I69" s="7"/>
      <c r="L69" s="7"/>
      <c r="N69" s="7"/>
      <c r="AA69" s="1"/>
    </row>
    <row r="70" spans="2:27" x14ac:dyDescent="0.2">
      <c r="B70" s="21" t="s">
        <v>79</v>
      </c>
      <c r="C70" s="56">
        <f>SUM(L66:L67)</f>
        <v>887384764.32985783</v>
      </c>
      <c r="D70" s="7"/>
      <c r="E70" s="7"/>
      <c r="F70" s="7"/>
      <c r="G70" s="7"/>
      <c r="H70" s="7"/>
      <c r="I70" s="7"/>
      <c r="L70" s="7"/>
      <c r="N70" s="7"/>
      <c r="AA70" s="1"/>
    </row>
    <row r="71" spans="2:27" x14ac:dyDescent="0.2">
      <c r="B71" s="22" t="s">
        <v>80</v>
      </c>
      <c r="C71" s="57">
        <f>SUM(L61:L67)</f>
        <v>1702157476.0105469</v>
      </c>
      <c r="D71" s="7"/>
      <c r="E71" s="7"/>
      <c r="F71" s="7"/>
      <c r="G71" s="7"/>
      <c r="H71" s="7"/>
      <c r="I71" s="7"/>
      <c r="L71" s="7"/>
      <c r="N71" s="7"/>
      <c r="AA71" s="1"/>
    </row>
    <row r="72" spans="2:27" x14ac:dyDescent="0.2">
      <c r="B72" s="22" t="s">
        <v>81</v>
      </c>
      <c r="C72" s="57">
        <f>J67/C77</f>
        <v>297467007.31343251</v>
      </c>
      <c r="D72" s="7"/>
      <c r="E72" s="7"/>
      <c r="F72" s="7"/>
      <c r="G72" s="7"/>
      <c r="H72" s="7"/>
      <c r="I72" s="7"/>
      <c r="L72" s="7"/>
      <c r="N72" s="7"/>
      <c r="AA72" s="1"/>
    </row>
    <row r="73" spans="2:27" x14ac:dyDescent="0.2">
      <c r="B73" s="22" t="s">
        <v>82</v>
      </c>
      <c r="C73" s="57">
        <f>C72+C71</f>
        <v>1999624483.3239794</v>
      </c>
      <c r="D73" s="7"/>
      <c r="E73" s="7"/>
      <c r="F73" s="7"/>
      <c r="G73" s="7"/>
      <c r="H73" s="7"/>
      <c r="I73" s="7"/>
      <c r="L73" s="7"/>
      <c r="N73" s="7"/>
      <c r="AA73" s="1"/>
    </row>
    <row r="74" spans="2:27" x14ac:dyDescent="0.2">
      <c r="B74" s="22" t="s">
        <v>83</v>
      </c>
      <c r="C74" s="59">
        <f>C72/C71</f>
        <v>0.17475880551934864</v>
      </c>
      <c r="D74" s="7"/>
      <c r="E74" s="7"/>
      <c r="F74" s="7"/>
      <c r="G74" s="7"/>
      <c r="H74" s="7"/>
      <c r="I74" s="7"/>
      <c r="L74" s="7"/>
      <c r="N74" s="7"/>
      <c r="AA74" s="1"/>
    </row>
    <row r="75" spans="2:27" x14ac:dyDescent="0.2">
      <c r="B75" s="22" t="s">
        <v>77</v>
      </c>
      <c r="C75" s="57">
        <f>SUM(N61:N67)+(J67/C77^2)+(M67/C77)</f>
        <v>25216367371.3783</v>
      </c>
      <c r="D75" s="7"/>
      <c r="E75" s="7"/>
      <c r="F75" s="7"/>
      <c r="G75" s="7"/>
      <c r="H75" s="7"/>
      <c r="I75" s="7"/>
      <c r="L75" s="7"/>
      <c r="N75" s="7"/>
      <c r="AA75" s="1"/>
    </row>
    <row r="76" spans="2:27" x14ac:dyDescent="0.2">
      <c r="B76" s="29" t="s">
        <v>102</v>
      </c>
      <c r="C76" s="57">
        <f>10000000000*C75/(C73*C73)</f>
        <v>63.064598013437859</v>
      </c>
      <c r="D76" s="7"/>
      <c r="E76" s="7"/>
      <c r="F76" s="7"/>
      <c r="G76" s="7"/>
      <c r="H76" s="7"/>
      <c r="I76" s="7"/>
      <c r="L76" s="7"/>
      <c r="N76" s="7"/>
      <c r="AA76" s="1"/>
    </row>
    <row r="77" spans="2:27" x14ac:dyDescent="0.2">
      <c r="B77" s="22" t="s">
        <v>84</v>
      </c>
      <c r="C77" s="60">
        <v>8.3599999999999994E-2</v>
      </c>
      <c r="D77" t="s">
        <v>85</v>
      </c>
      <c r="H77" s="7"/>
      <c r="I77" s="7"/>
      <c r="L77" s="7"/>
      <c r="N77" s="7"/>
      <c r="AA77" s="1"/>
    </row>
    <row r="78" spans="2:27" x14ac:dyDescent="0.2">
      <c r="B78" s="22" t="s">
        <v>86</v>
      </c>
      <c r="C78" s="60">
        <f>0.693/C77</f>
        <v>8.2894736842105257</v>
      </c>
      <c r="D78" s="7"/>
      <c r="E78" s="7"/>
      <c r="F78" s="7"/>
      <c r="G78" s="7"/>
      <c r="H78" s="7"/>
      <c r="I78" s="7"/>
      <c r="L78" s="7"/>
      <c r="M78" s="7"/>
      <c r="N78" s="7"/>
      <c r="AA78" s="1"/>
    </row>
    <row r="79" spans="2:27" x14ac:dyDescent="0.2">
      <c r="B79" s="22" t="s">
        <v>87</v>
      </c>
      <c r="C79" s="60">
        <v>0.998</v>
      </c>
      <c r="D79" s="33" t="s">
        <v>88</v>
      </c>
      <c r="E79" s="33"/>
      <c r="F79" s="33"/>
      <c r="G79" s="26"/>
      <c r="H79" s="26"/>
      <c r="I79" s="26"/>
      <c r="J79" s="33"/>
      <c r="K79" s="47"/>
      <c r="L79" s="26"/>
      <c r="M79" s="26"/>
      <c r="N79" s="26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4"/>
    </row>
    <row r="83" spans="2:27" x14ac:dyDescent="0.2">
      <c r="B83" s="30" t="s">
        <v>109</v>
      </c>
      <c r="C83" s="9"/>
      <c r="D83" s="9"/>
      <c r="E83" s="9"/>
      <c r="F83" s="9"/>
      <c r="G83" s="9"/>
      <c r="H83" s="9"/>
      <c r="I83" s="9"/>
      <c r="J83" s="2"/>
      <c r="K83" s="48"/>
      <c r="L83" s="2"/>
      <c r="M83" s="2"/>
      <c r="N83" s="2"/>
      <c r="O83" s="2"/>
      <c r="P83" s="2"/>
      <c r="Q83" s="2"/>
      <c r="R83" s="9"/>
      <c r="S83" s="9"/>
      <c r="T83" s="2"/>
      <c r="U83" s="2"/>
      <c r="V83" s="2"/>
      <c r="W83" s="2"/>
      <c r="X83" s="2"/>
      <c r="Y83" s="2"/>
      <c r="Z83" s="2"/>
      <c r="AA83" s="31"/>
    </row>
    <row r="84" spans="2:27" x14ac:dyDescent="0.2">
      <c r="B84" s="32"/>
      <c r="C84" s="20"/>
      <c r="D84" s="20"/>
      <c r="L84" s="7"/>
      <c r="M84" s="7"/>
      <c r="N84" s="7"/>
      <c r="O84" s="7"/>
      <c r="P84" s="7"/>
      <c r="Q84" s="7"/>
      <c r="R84" s="7"/>
      <c r="AA84" s="1"/>
    </row>
    <row r="85" spans="2:27" x14ac:dyDescent="0.2">
      <c r="B85" s="38" t="s">
        <v>89</v>
      </c>
      <c r="C85" s="38" t="s">
        <v>90</v>
      </c>
      <c r="D85" s="38" t="s">
        <v>91</v>
      </c>
      <c r="E85" s="38" t="s">
        <v>92</v>
      </c>
      <c r="F85" s="38" t="s">
        <v>93</v>
      </c>
      <c r="G85" s="38" t="s">
        <v>94</v>
      </c>
      <c r="H85" s="38" t="s">
        <v>95</v>
      </c>
      <c r="I85" s="38" t="s">
        <v>96</v>
      </c>
      <c r="J85" s="38" t="s">
        <v>97</v>
      </c>
      <c r="K85" s="46" t="s">
        <v>98</v>
      </c>
      <c r="L85" s="37" t="s">
        <v>76</v>
      </c>
      <c r="M85" s="37" t="s">
        <v>99</v>
      </c>
      <c r="N85" s="37" t="s">
        <v>77</v>
      </c>
      <c r="AA85" s="1"/>
    </row>
    <row r="86" spans="2:27" x14ac:dyDescent="0.2">
      <c r="B86" s="4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42">
        <v>0</v>
      </c>
      <c r="I86" s="19"/>
      <c r="J86" s="19">
        <v>0</v>
      </c>
      <c r="K86" s="28">
        <v>0</v>
      </c>
      <c r="L86" s="21">
        <v>0</v>
      </c>
      <c r="M86" s="21">
        <v>0</v>
      </c>
      <c r="N86" s="21">
        <v>0</v>
      </c>
      <c r="AA86" s="1"/>
    </row>
    <row r="87" spans="2:27" x14ac:dyDescent="0.2">
      <c r="B87" s="54">
        <v>0.25</v>
      </c>
      <c r="C87" s="40">
        <v>380000000</v>
      </c>
      <c r="D87" s="40">
        <v>170000000</v>
      </c>
      <c r="E87" s="40">
        <v>659000000</v>
      </c>
      <c r="F87" s="40">
        <v>339000000</v>
      </c>
      <c r="G87" s="40">
        <v>86400000</v>
      </c>
      <c r="H87" s="56">
        <f>AVERAGE(C87:G87)</f>
        <v>326880000</v>
      </c>
      <c r="I87" s="56">
        <f>STDEV(C87:G87)/SQRT(COUNT(C87:G87))</f>
        <v>98922769.876302987</v>
      </c>
      <c r="J87" s="57">
        <f>GEOMEAN(C87:G87)</f>
        <v>262522344.80950218</v>
      </c>
      <c r="K87" s="53">
        <f t="shared" ref="K87:K93" si="21">LN(J87)</f>
        <v>19.385846759457007</v>
      </c>
      <c r="L87" s="56">
        <f t="shared" ref="L87:L93" si="22">(J86+J87)*(B87-B86)/2</f>
        <v>32815293.101187773</v>
      </c>
      <c r="M87" s="56">
        <f t="shared" ref="M87:M93" si="23">J87*B87</f>
        <v>65630586.202375546</v>
      </c>
      <c r="N87" s="56">
        <f t="shared" ref="N87:N93" si="24">(M86+M87)*(B87-B86)/2</f>
        <v>8203823.2752969433</v>
      </c>
      <c r="AA87" s="1"/>
    </row>
    <row r="88" spans="2:27" x14ac:dyDescent="0.2">
      <c r="B88" s="58">
        <v>1</v>
      </c>
      <c r="C88" s="40">
        <v>250000000</v>
      </c>
      <c r="D88" s="40">
        <v>121000000</v>
      </c>
      <c r="E88" s="40">
        <v>408000000</v>
      </c>
      <c r="F88" s="40">
        <v>113000000</v>
      </c>
      <c r="G88" s="40">
        <v>73600000</v>
      </c>
      <c r="H88" s="56">
        <f t="shared" ref="H88:H93" si="25">AVERAGE(C88:G88)</f>
        <v>193120000</v>
      </c>
      <c r="I88" s="56">
        <f t="shared" ref="I88:I93" si="26">STDEV(C88:G88)/SQRT(COUNT(C88:G88))</f>
        <v>61365416.97079879</v>
      </c>
      <c r="J88" s="56">
        <f t="shared" ref="J88:J93" si="27">GEOMEAN(C88:G88)</f>
        <v>159319289.13942412</v>
      </c>
      <c r="K88" s="53">
        <f t="shared" si="21"/>
        <v>18.886420854426337</v>
      </c>
      <c r="L88" s="56">
        <f t="shared" si="22"/>
        <v>158190612.73084736</v>
      </c>
      <c r="M88" s="56">
        <f t="shared" si="23"/>
        <v>159319289.13942412</v>
      </c>
      <c r="N88" s="56">
        <f t="shared" si="24"/>
        <v>84356203.253174871</v>
      </c>
      <c r="AA88" s="1"/>
    </row>
    <row r="89" spans="2:27" x14ac:dyDescent="0.2">
      <c r="B89" s="58">
        <v>2</v>
      </c>
      <c r="C89" s="40">
        <v>48700000</v>
      </c>
      <c r="D89" s="40">
        <v>65500000</v>
      </c>
      <c r="E89" s="40">
        <v>57400000</v>
      </c>
      <c r="F89" s="40">
        <v>73200000</v>
      </c>
      <c r="G89" s="40">
        <v>87700000</v>
      </c>
      <c r="H89" s="56">
        <f t="shared" si="25"/>
        <v>66500000</v>
      </c>
      <c r="I89" s="56">
        <f t="shared" si="26"/>
        <v>6689469.3362029847</v>
      </c>
      <c r="J89" s="56">
        <f t="shared" si="27"/>
        <v>65168626.161530115</v>
      </c>
      <c r="K89" s="53">
        <f t="shared" si="21"/>
        <v>17.992488717244409</v>
      </c>
      <c r="L89" s="56">
        <f t="shared" si="22"/>
        <v>112243957.65047711</v>
      </c>
      <c r="M89" s="56">
        <f t="shared" si="23"/>
        <v>130337252.32306023</v>
      </c>
      <c r="N89" s="56">
        <f t="shared" si="24"/>
        <v>144828270.73124218</v>
      </c>
      <c r="AA89" s="1"/>
    </row>
    <row r="90" spans="2:27" x14ac:dyDescent="0.2">
      <c r="B90" s="58">
        <v>4</v>
      </c>
      <c r="C90" s="40">
        <v>52100000</v>
      </c>
      <c r="D90" s="40">
        <v>94500000</v>
      </c>
      <c r="E90" s="40">
        <v>52900000</v>
      </c>
      <c r="F90" s="40">
        <v>59600000</v>
      </c>
      <c r="G90" s="40">
        <v>65400000</v>
      </c>
      <c r="H90" s="56">
        <f t="shared" si="25"/>
        <v>64900000</v>
      </c>
      <c r="I90" s="56">
        <f t="shared" si="26"/>
        <v>7785692.0052105831</v>
      </c>
      <c r="J90" s="56">
        <f t="shared" si="27"/>
        <v>63286319.92920991</v>
      </c>
      <c r="K90" s="53">
        <f t="shared" si="21"/>
        <v>17.963179748895818</v>
      </c>
      <c r="L90" s="56">
        <f t="shared" si="22"/>
        <v>128454946.09074003</v>
      </c>
      <c r="M90" s="56">
        <f t="shared" si="23"/>
        <v>253145279.71683964</v>
      </c>
      <c r="N90" s="56">
        <f t="shared" si="24"/>
        <v>383482532.03989989</v>
      </c>
      <c r="AA90" s="1"/>
    </row>
    <row r="91" spans="2:27" x14ac:dyDescent="0.2">
      <c r="B91" s="58">
        <v>8</v>
      </c>
      <c r="C91" s="40">
        <v>38200000</v>
      </c>
      <c r="D91" s="40">
        <v>48300000</v>
      </c>
      <c r="E91" s="40">
        <v>27000000</v>
      </c>
      <c r="F91" s="40">
        <v>51200000</v>
      </c>
      <c r="G91" s="40">
        <v>34500000</v>
      </c>
      <c r="H91" s="56">
        <f t="shared" si="25"/>
        <v>39840000</v>
      </c>
      <c r="I91" s="56">
        <f t="shared" si="26"/>
        <v>4453605.2811177596</v>
      </c>
      <c r="J91" s="56">
        <f t="shared" si="27"/>
        <v>38805444.528005511</v>
      </c>
      <c r="K91" s="53">
        <f t="shared" si="21"/>
        <v>17.474071117635905</v>
      </c>
      <c r="L91" s="56">
        <f t="shared" si="22"/>
        <v>204183528.91443086</v>
      </c>
      <c r="M91" s="56">
        <f t="shared" si="23"/>
        <v>310443556.22404408</v>
      </c>
      <c r="N91" s="56">
        <f t="shared" si="24"/>
        <v>1127177671.8817675</v>
      </c>
      <c r="AA91" s="1"/>
    </row>
    <row r="92" spans="2:27" x14ac:dyDescent="0.2">
      <c r="B92" s="58">
        <v>12</v>
      </c>
      <c r="C92" s="40">
        <v>30000000</v>
      </c>
      <c r="D92" s="40">
        <v>41900000</v>
      </c>
      <c r="E92" s="40">
        <v>61500000</v>
      </c>
      <c r="F92" s="40">
        <v>21400000</v>
      </c>
      <c r="G92" s="40">
        <v>27400000</v>
      </c>
      <c r="H92" s="56">
        <f t="shared" si="25"/>
        <v>36440000</v>
      </c>
      <c r="I92" s="56">
        <f t="shared" si="26"/>
        <v>7096520.2740498101</v>
      </c>
      <c r="J92" s="56">
        <f t="shared" si="27"/>
        <v>33984035.280352823</v>
      </c>
      <c r="K92" s="53">
        <f t="shared" si="21"/>
        <v>17.341401421729184</v>
      </c>
      <c r="L92" s="56">
        <f t="shared" si="22"/>
        <v>145578959.61671668</v>
      </c>
      <c r="M92" s="56">
        <f t="shared" si="23"/>
        <v>407808423.36423385</v>
      </c>
      <c r="N92" s="56">
        <f t="shared" si="24"/>
        <v>1436503959.1765559</v>
      </c>
      <c r="AA92" s="1"/>
    </row>
    <row r="93" spans="2:27" x14ac:dyDescent="0.2">
      <c r="B93" s="58">
        <v>24</v>
      </c>
      <c r="C93" s="40">
        <v>4030000</v>
      </c>
      <c r="D93" s="40">
        <v>3540000</v>
      </c>
      <c r="E93" s="40">
        <v>9700000</v>
      </c>
      <c r="F93" s="40">
        <v>3620000</v>
      </c>
      <c r="G93" s="40">
        <v>5670000</v>
      </c>
      <c r="H93" s="56">
        <f t="shared" si="25"/>
        <v>5312000</v>
      </c>
      <c r="I93" s="56">
        <f t="shared" si="26"/>
        <v>1162520.5374529948</v>
      </c>
      <c r="J93" s="57">
        <f t="shared" si="27"/>
        <v>4905398.9566533733</v>
      </c>
      <c r="K93" s="53">
        <f t="shared" si="21"/>
        <v>15.405846984402464</v>
      </c>
      <c r="L93" s="56">
        <f t="shared" si="22"/>
        <v>233336605.42203718</v>
      </c>
      <c r="M93" s="56">
        <f t="shared" si="23"/>
        <v>117729574.95968096</v>
      </c>
      <c r="N93" s="56">
        <f t="shared" si="24"/>
        <v>3153227989.9434891</v>
      </c>
      <c r="AA93" s="1"/>
    </row>
    <row r="94" spans="2:27" x14ac:dyDescent="0.2">
      <c r="B94" s="39"/>
      <c r="C94" s="25"/>
      <c r="D94" s="7"/>
      <c r="E94" s="7"/>
      <c r="F94" s="7"/>
      <c r="G94" s="7"/>
      <c r="H94" s="7"/>
      <c r="I94" s="7"/>
      <c r="J94" s="7"/>
      <c r="K94" s="45"/>
      <c r="L94" s="7"/>
      <c r="M94" s="7"/>
      <c r="N94" s="7"/>
      <c r="AA94" s="1"/>
    </row>
    <row r="95" spans="2:27" x14ac:dyDescent="0.2">
      <c r="B95" s="24" t="s">
        <v>78</v>
      </c>
      <c r="C95" s="56">
        <f>SUM(L86:L91)</f>
        <v>635888338.48768306</v>
      </c>
      <c r="D95" s="7"/>
      <c r="E95" s="7"/>
      <c r="F95" s="7"/>
      <c r="G95" s="7"/>
      <c r="H95" s="7"/>
      <c r="I95" s="7"/>
      <c r="L95" s="7"/>
      <c r="N95" s="7"/>
      <c r="AA95" s="1"/>
    </row>
    <row r="96" spans="2:27" x14ac:dyDescent="0.2">
      <c r="B96" s="21" t="s">
        <v>79</v>
      </c>
      <c r="C96" s="56">
        <f>SUM(L92:L93)</f>
        <v>378915565.03875387</v>
      </c>
      <c r="D96" s="7"/>
      <c r="E96" s="7"/>
      <c r="F96" s="7"/>
      <c r="G96" s="7"/>
      <c r="H96" s="7"/>
      <c r="I96" s="7"/>
      <c r="L96" s="7"/>
      <c r="N96" s="7"/>
      <c r="AA96" s="1"/>
    </row>
    <row r="97" spans="2:27" x14ac:dyDescent="0.2">
      <c r="B97" s="22" t="s">
        <v>80</v>
      </c>
      <c r="C97" s="57">
        <f>SUM(L87:L93)</f>
        <v>1014803903.5264368</v>
      </c>
      <c r="D97" s="7"/>
      <c r="E97" s="7"/>
      <c r="F97" s="7"/>
      <c r="G97" s="7"/>
      <c r="H97" s="7"/>
      <c r="I97" s="7"/>
      <c r="L97" s="7"/>
      <c r="N97" s="7"/>
      <c r="AA97" s="1"/>
    </row>
    <row r="98" spans="2:27" x14ac:dyDescent="0.2">
      <c r="B98" s="22" t="s">
        <v>81</v>
      </c>
      <c r="C98" s="57">
        <f>J93/C103</f>
        <v>35884410.802146114</v>
      </c>
      <c r="D98" s="7"/>
      <c r="E98" s="7"/>
      <c r="F98" s="7"/>
      <c r="G98" s="7"/>
      <c r="H98" s="7"/>
      <c r="I98" s="7"/>
      <c r="L98" s="7"/>
      <c r="N98" s="7"/>
      <c r="AA98" s="1"/>
    </row>
    <row r="99" spans="2:27" x14ac:dyDescent="0.2">
      <c r="B99" s="22" t="s">
        <v>82</v>
      </c>
      <c r="C99" s="57">
        <f>C98+C97</f>
        <v>1050688314.3285829</v>
      </c>
      <c r="D99" s="7"/>
      <c r="E99" s="7"/>
      <c r="F99" s="7"/>
      <c r="G99" s="7"/>
      <c r="H99" s="7"/>
      <c r="I99" s="7"/>
      <c r="L99" s="7"/>
      <c r="N99" s="7"/>
      <c r="AA99" s="1"/>
    </row>
    <row r="100" spans="2:27" x14ac:dyDescent="0.2">
      <c r="B100" s="22" t="s">
        <v>83</v>
      </c>
      <c r="C100" s="59">
        <f>C98/C97</f>
        <v>3.5360930991148169E-2</v>
      </c>
      <c r="D100" s="7"/>
      <c r="E100" s="7"/>
      <c r="F100" s="7"/>
      <c r="G100" s="7"/>
      <c r="H100" s="7"/>
      <c r="I100" s="7"/>
      <c r="L100" s="7"/>
      <c r="N100" s="7"/>
      <c r="AA100" s="1"/>
    </row>
    <row r="101" spans="2:27" x14ac:dyDescent="0.2">
      <c r="B101" s="22" t="s">
        <v>77</v>
      </c>
      <c r="C101" s="57">
        <f>SUM(N87:N93)+(J93/C103^2)+(M93/C103)</f>
        <v>7461511143.5115728</v>
      </c>
      <c r="D101" s="7"/>
      <c r="E101" s="7"/>
      <c r="F101" s="7"/>
      <c r="G101" s="7"/>
      <c r="H101" s="7"/>
      <c r="I101" s="7"/>
      <c r="L101" s="7"/>
      <c r="N101" s="7"/>
      <c r="AA101" s="1"/>
    </row>
    <row r="102" spans="2:27" x14ac:dyDescent="0.2">
      <c r="B102" s="29" t="s">
        <v>102</v>
      </c>
      <c r="C102" s="57">
        <f>10000000000*C101/(C99*C99)</f>
        <v>67.589461717361175</v>
      </c>
      <c r="D102" s="7"/>
      <c r="E102" s="7"/>
      <c r="F102" s="7"/>
      <c r="G102" s="7"/>
      <c r="H102" s="7"/>
      <c r="I102" s="7"/>
      <c r="L102" s="7"/>
      <c r="N102" s="7"/>
      <c r="AA102" s="1"/>
    </row>
    <row r="103" spans="2:27" x14ac:dyDescent="0.2">
      <c r="B103" s="22" t="s">
        <v>84</v>
      </c>
      <c r="C103" s="60">
        <v>0.13669999999999999</v>
      </c>
      <c r="D103" t="s">
        <v>85</v>
      </c>
      <c r="H103" s="7"/>
      <c r="I103" s="7"/>
      <c r="L103" s="7"/>
      <c r="N103" s="7"/>
      <c r="AA103" s="1"/>
    </row>
    <row r="104" spans="2:27" x14ac:dyDescent="0.2">
      <c r="B104" s="22" t="s">
        <v>86</v>
      </c>
      <c r="C104" s="60">
        <f>0.693/C103</f>
        <v>5.0694952450621802</v>
      </c>
      <c r="D104" s="7"/>
      <c r="E104" s="7"/>
      <c r="F104" s="7"/>
      <c r="G104" s="7"/>
      <c r="H104" s="7"/>
      <c r="I104" s="7"/>
      <c r="L104" s="7"/>
      <c r="M104" s="7"/>
      <c r="N104" s="7"/>
      <c r="AA104" s="1"/>
    </row>
    <row r="105" spans="2:27" x14ac:dyDescent="0.2">
      <c r="B105" s="22" t="s">
        <v>87</v>
      </c>
      <c r="C105" s="60">
        <v>0.96609999999999996</v>
      </c>
      <c r="D105" s="33" t="s">
        <v>88</v>
      </c>
      <c r="E105" s="33"/>
      <c r="F105" s="33"/>
      <c r="G105" s="26"/>
      <c r="H105" s="26"/>
      <c r="I105" s="26"/>
      <c r="J105" s="33"/>
      <c r="K105" s="47"/>
      <c r="L105" s="26"/>
      <c r="M105" s="26"/>
      <c r="N105" s="26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 </vt:lpstr>
      <vt:lpstr>Figure 4</vt:lpstr>
      <vt:lpstr>table 1 blood data</vt:lpstr>
      <vt:lpstr>table 1 spleen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Echterhof</dc:creator>
  <cp:lastModifiedBy>Arne Echterhof</cp:lastModifiedBy>
  <dcterms:created xsi:type="dcterms:W3CDTF">2024-07-31T18:22:38Z</dcterms:created>
  <dcterms:modified xsi:type="dcterms:W3CDTF">2024-08-04T13:01:51Z</dcterms:modified>
</cp:coreProperties>
</file>